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M215" i="8" s="1"/>
  <c r="F215" i="8"/>
  <c r="G215" i="8"/>
  <c r="H215" i="8"/>
  <c r="I215" i="8"/>
  <c r="J215" i="8"/>
  <c r="K215" i="8"/>
  <c r="L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Y188" i="2"/>
  <c r="AB188" i="2" s="1"/>
  <c r="Z188" i="2"/>
  <c r="AA188" i="2"/>
  <c r="AC188" i="2"/>
  <c r="U189" i="2"/>
  <c r="V189" i="2"/>
  <c r="W189" i="2"/>
  <c r="X189" i="2"/>
  <c r="AA189" i="2" s="1"/>
  <c r="Y189" i="2"/>
  <c r="Z189" i="2"/>
  <c r="AC189" i="2" s="1"/>
  <c r="AB189" i="2"/>
  <c r="U190" i="2"/>
  <c r="V190" i="2"/>
  <c r="W190" i="2"/>
  <c r="X190" i="2"/>
  <c r="Y190" i="2"/>
  <c r="AB190" i="2" s="1"/>
  <c r="Z190" i="2"/>
  <c r="AA190" i="2"/>
  <c r="AC190" i="2"/>
  <c r="U191" i="2"/>
  <c r="V191" i="2"/>
  <c r="W191" i="2"/>
  <c r="X191" i="2"/>
  <c r="AA191" i="2" s="1"/>
  <c r="Y191" i="2"/>
  <c r="Z191" i="2"/>
  <c r="AC191" i="2" s="1"/>
  <c r="AB191" i="2"/>
  <c r="U192" i="2"/>
  <c r="V192" i="2"/>
  <c r="W192" i="2"/>
  <c r="X192" i="2"/>
  <c r="Y192" i="2"/>
  <c r="AB192" i="2" s="1"/>
  <c r="Z192" i="2"/>
  <c r="AA192" i="2"/>
  <c r="AC192" i="2"/>
  <c r="U193" i="2"/>
  <c r="V193" i="2"/>
  <c r="W193" i="2"/>
  <c r="X193" i="2"/>
  <c r="AA193" i="2" s="1"/>
  <c r="Y193" i="2"/>
  <c r="Z193" i="2"/>
  <c r="AC193" i="2" s="1"/>
  <c r="AB193" i="2"/>
  <c r="U194" i="2"/>
  <c r="V194" i="2"/>
  <c r="W194" i="2"/>
  <c r="X194" i="2"/>
  <c r="Y194" i="2"/>
  <c r="AB194" i="2" s="1"/>
  <c r="Z194" i="2"/>
  <c r="AA194" i="2"/>
  <c r="AC194" i="2"/>
  <c r="U195" i="2"/>
  <c r="V195" i="2"/>
  <c r="W195" i="2"/>
  <c r="X195" i="2"/>
  <c r="AA195" i="2" s="1"/>
  <c r="Y195" i="2"/>
  <c r="Z195" i="2"/>
  <c r="AC195" i="2" s="1"/>
  <c r="AB195" i="2"/>
  <c r="U196" i="2"/>
  <c r="V196" i="2"/>
  <c r="W196" i="2"/>
  <c r="X196" i="2"/>
  <c r="Y196" i="2"/>
  <c r="AB196" i="2" s="1"/>
  <c r="Z196" i="2"/>
  <c r="AA196" i="2"/>
  <c r="AC196" i="2"/>
  <c r="U197" i="2"/>
  <c r="V197" i="2"/>
  <c r="W197" i="2"/>
  <c r="X197" i="2"/>
  <c r="AA197" i="2" s="1"/>
  <c r="Y197" i="2"/>
  <c r="Z197" i="2"/>
  <c r="AC197" i="2" s="1"/>
  <c r="AB197" i="2"/>
  <c r="U198" i="2"/>
  <c r="V198" i="2"/>
  <c r="W198" i="2"/>
  <c r="X198" i="2"/>
  <c r="Y198" i="2"/>
  <c r="AB198" i="2" s="1"/>
  <c r="Z198" i="2"/>
  <c r="AA198" i="2"/>
  <c r="AC198" i="2"/>
  <c r="U199" i="2"/>
  <c r="V199" i="2"/>
  <c r="W199" i="2"/>
  <c r="X199" i="2"/>
  <c r="AA199" i="2" s="1"/>
  <c r="Y199" i="2"/>
  <c r="Z199" i="2"/>
  <c r="AC199" i="2" s="1"/>
  <c r="AB199" i="2"/>
  <c r="U200" i="2"/>
  <c r="V200" i="2"/>
  <c r="W200" i="2"/>
  <c r="X200" i="2"/>
  <c r="Y200" i="2"/>
  <c r="AB200" i="2" s="1"/>
  <c r="Z200" i="2"/>
  <c r="AA200" i="2"/>
  <c r="AC200" i="2"/>
  <c r="U201" i="2"/>
  <c r="V201" i="2"/>
  <c r="W201" i="2"/>
  <c r="X201" i="2"/>
  <c r="AA201" i="2" s="1"/>
  <c r="Y201" i="2"/>
  <c r="Z201" i="2"/>
  <c r="AC201" i="2" s="1"/>
  <c r="AB201" i="2"/>
  <c r="U202" i="2"/>
  <c r="V202" i="2"/>
  <c r="W202" i="2"/>
  <c r="X202" i="2"/>
  <c r="Y202" i="2"/>
  <c r="AB202" i="2" s="1"/>
  <c r="Z202" i="2"/>
  <c r="AA202" i="2"/>
  <c r="AC202" i="2"/>
  <c r="U203" i="2"/>
  <c r="V203" i="2"/>
  <c r="W203" i="2"/>
  <c r="X203" i="2"/>
  <c r="AA203" i="2" s="1"/>
  <c r="Y203" i="2"/>
  <c r="Z203" i="2"/>
  <c r="AC203" i="2" s="1"/>
  <c r="AB203" i="2"/>
  <c r="U204" i="2"/>
  <c r="V204" i="2"/>
  <c r="W204" i="2"/>
  <c r="X204" i="2"/>
  <c r="Y204" i="2"/>
  <c r="AB204" i="2" s="1"/>
  <c r="Z204" i="2"/>
  <c r="AA204" i="2"/>
  <c r="AC204" i="2"/>
  <c r="U205" i="2"/>
  <c r="V205" i="2"/>
  <c r="W205" i="2"/>
  <c r="X205" i="2"/>
  <c r="AA205" i="2" s="1"/>
  <c r="Y205" i="2"/>
  <c r="Z205" i="2"/>
  <c r="AC205" i="2" s="1"/>
  <c r="AB205" i="2"/>
  <c r="U206" i="2"/>
  <c r="V206" i="2"/>
  <c r="W206" i="2"/>
  <c r="X206" i="2"/>
  <c r="Y206" i="2"/>
  <c r="AB206" i="2" s="1"/>
  <c r="Z206" i="2"/>
  <c r="AA206" i="2"/>
  <c r="AC206" i="2"/>
  <c r="U207" i="2"/>
  <c r="V207" i="2"/>
  <c r="W207" i="2"/>
  <c r="X207" i="2"/>
  <c r="AA207" i="2" s="1"/>
  <c r="Y207" i="2"/>
  <c r="Z207" i="2"/>
  <c r="AC207" i="2" s="1"/>
  <c r="AB207" i="2"/>
  <c r="U208" i="2"/>
  <c r="V208" i="2"/>
  <c r="W208" i="2"/>
  <c r="X208" i="2"/>
  <c r="Y208" i="2"/>
  <c r="AB208" i="2" s="1"/>
  <c r="Z208" i="2"/>
  <c r="AA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X210" i="2"/>
  <c r="Y210" i="2"/>
  <c r="AB210" i="2" s="1"/>
  <c r="Z210" i="2"/>
  <c r="AA210" i="2"/>
  <c r="AC210" i="2"/>
  <c r="U211" i="2"/>
  <c r="V211" i="2"/>
  <c r="W211" i="2"/>
  <c r="X211" i="2"/>
  <c r="AA211" i="2" s="1"/>
  <c r="Y211" i="2"/>
  <c r="Z211" i="2"/>
  <c r="AC211" i="2" s="1"/>
  <c r="AB211" i="2"/>
  <c r="U212" i="2"/>
  <c r="V212" i="2"/>
  <c r="W212" i="2"/>
  <c r="X212" i="2"/>
  <c r="Y212" i="2"/>
  <c r="AB212" i="2" s="1"/>
  <c r="Z212" i="2"/>
  <c r="AA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X214" i="2"/>
  <c r="Y214" i="2"/>
  <c r="AB214" i="2" s="1"/>
  <c r="Z214" i="2"/>
  <c r="AA214" i="2"/>
  <c r="AC214" i="2"/>
  <c r="U215" i="2"/>
  <c r="V215" i="2"/>
  <c r="W215" i="2"/>
  <c r="X215" i="2"/>
  <c r="AA215" i="2" s="1"/>
  <c r="Y215" i="2"/>
  <c r="Z215" i="2"/>
  <c r="AC215" i="2" s="1"/>
  <c r="AB215" i="2"/>
  <c r="U216" i="2"/>
  <c r="V216" i="2"/>
  <c r="W216" i="2"/>
  <c r="X216" i="2"/>
  <c r="Y216" i="2"/>
  <c r="AB216" i="2" s="1"/>
  <c r="Z216" i="2"/>
  <c r="AA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X218" i="2"/>
  <c r="Y218" i="2"/>
  <c r="AB218" i="2" s="1"/>
  <c r="Z218" i="2"/>
  <c r="AA218" i="2"/>
  <c r="AC218" i="2"/>
  <c r="U219" i="2"/>
  <c r="V219" i="2"/>
  <c r="W219" i="2"/>
  <c r="X219" i="2"/>
  <c r="AA219" i="2" s="1"/>
  <c r="Y219" i="2"/>
  <c r="Z219" i="2"/>
  <c r="AC219" i="2" s="1"/>
  <c r="AB219" i="2"/>
  <c r="U220" i="2"/>
  <c r="V220" i="2"/>
  <c r="W220" i="2"/>
  <c r="X220" i="2"/>
  <c r="Y220" i="2"/>
  <c r="AB220" i="2" s="1"/>
  <c r="Z220" i="2"/>
  <c r="AA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X222" i="2"/>
  <c r="Y222" i="2"/>
  <c r="AB222" i="2" s="1"/>
  <c r="Z222" i="2"/>
  <c r="AA222" i="2"/>
  <c r="AC222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55" i="10"/>
  <c r="D355" i="3"/>
  <c r="D353" i="3"/>
  <c r="D354" i="3"/>
  <c r="D326" i="3"/>
  <c r="D333" i="3"/>
  <c r="D330" i="3"/>
  <c r="D340" i="3"/>
  <c r="D331" i="3"/>
  <c r="D339" i="3"/>
  <c r="D329" i="3"/>
  <c r="D348" i="3"/>
  <c r="D324" i="3"/>
  <c r="D332" i="3"/>
  <c r="D317" i="3"/>
  <c r="D346" i="3"/>
  <c r="D325" i="3"/>
  <c r="D351" i="3"/>
  <c r="D338" i="3"/>
  <c r="D347" i="3"/>
  <c r="D335" i="3"/>
  <c r="D314" i="3"/>
  <c r="D328" i="3"/>
  <c r="D320" i="3"/>
  <c r="D323" i="3"/>
  <c r="D327" i="3"/>
  <c r="D318" i="3"/>
  <c r="D352" i="3"/>
  <c r="D322" i="3"/>
  <c r="D313" i="3"/>
  <c r="D316" i="3"/>
  <c r="D337" i="3"/>
  <c r="D315" i="3"/>
  <c r="D350" i="3"/>
  <c r="D321" i="3"/>
  <c r="D334" i="3"/>
  <c r="D319" i="3"/>
  <c r="D349" i="3"/>
  <c r="D345" i="3"/>
  <c r="D341" i="3"/>
  <c r="D343" i="3"/>
  <c r="D336" i="3"/>
  <c r="D342" i="3"/>
  <c r="D344" i="3"/>
  <c r="D343" i="10"/>
  <c r="D338" i="10"/>
  <c r="D324" i="10"/>
  <c r="D314" i="10"/>
  <c r="D341" i="10"/>
  <c r="D318" i="10"/>
  <c r="D325" i="10"/>
  <c r="D317" i="10"/>
  <c r="D336" i="10"/>
  <c r="D326" i="10"/>
  <c r="D313" i="10"/>
  <c r="D329" i="10"/>
  <c r="D328" i="10"/>
  <c r="D332" i="10"/>
  <c r="D344" i="10"/>
  <c r="D348" i="10"/>
  <c r="D347" i="10"/>
  <c r="D334" i="10"/>
  <c r="D339" i="10"/>
  <c r="D331" i="10"/>
  <c r="D319" i="10"/>
  <c r="D346" i="10"/>
  <c r="D321" i="10"/>
  <c r="D322" i="10"/>
  <c r="D335" i="10"/>
  <c r="D349" i="10"/>
  <c r="D351" i="10"/>
  <c r="D323" i="10"/>
  <c r="D327" i="10"/>
  <c r="D337" i="10"/>
  <c r="D345" i="10"/>
  <c r="D340" i="10"/>
  <c r="D330" i="10"/>
  <c r="D352" i="10"/>
  <c r="D333" i="10"/>
  <c r="D315" i="10"/>
  <c r="D320" i="10"/>
  <c r="D316" i="10"/>
  <c r="D350" i="10"/>
  <c r="D342" i="10"/>
  <c r="D296" i="10"/>
  <c r="D292" i="10"/>
  <c r="D283" i="10"/>
  <c r="D265" i="10"/>
  <c r="D308" i="10"/>
  <c r="D285" i="10"/>
  <c r="D301" i="10"/>
  <c r="D291" i="10"/>
  <c r="D302" i="10"/>
  <c r="D309" i="10"/>
  <c r="D272" i="10"/>
  <c r="D297" i="10"/>
  <c r="D271" i="10"/>
  <c r="D279" i="10"/>
  <c r="D277" i="10"/>
  <c r="D258" i="10"/>
  <c r="D267" i="10"/>
  <c r="D303" i="10"/>
  <c r="D255" i="10"/>
  <c r="D260" i="10"/>
  <c r="D268" i="10"/>
  <c r="D299" i="10"/>
  <c r="D275" i="10"/>
  <c r="D280" i="10"/>
  <c r="D293" i="10"/>
  <c r="D269" i="10"/>
  <c r="D254" i="10"/>
  <c r="D276" i="10"/>
  <c r="D270" i="10"/>
  <c r="D305" i="10"/>
  <c r="D245" i="10"/>
  <c r="D221" i="10"/>
  <c r="D204" i="10"/>
  <c r="D213" i="10"/>
  <c r="D211" i="10"/>
  <c r="D202" i="10"/>
  <c r="D218" i="10"/>
  <c r="D240" i="10"/>
  <c r="D196" i="10"/>
  <c r="D186" i="10"/>
  <c r="D253" i="10"/>
  <c r="D208" i="10"/>
  <c r="D190" i="10"/>
  <c r="D239" i="10"/>
  <c r="D225" i="10"/>
  <c r="D238" i="10"/>
  <c r="D222" i="10"/>
  <c r="D193" i="10"/>
  <c r="D206" i="10"/>
  <c r="D234" i="10"/>
  <c r="D214" i="10"/>
  <c r="D201" i="10"/>
  <c r="D231" i="10"/>
  <c r="D203" i="10"/>
  <c r="D241" i="10"/>
  <c r="D217" i="10"/>
  <c r="D220" i="10"/>
  <c r="D189" i="10"/>
  <c r="D224" i="10"/>
  <c r="D250" i="10"/>
  <c r="D243" i="10"/>
  <c r="D242" i="10"/>
  <c r="D227" i="10"/>
  <c r="D249" i="10"/>
  <c r="D274" i="10"/>
  <c r="D261" i="10"/>
  <c r="D262" i="10"/>
  <c r="D273" i="10"/>
  <c r="D300" i="10"/>
  <c r="D294" i="10"/>
  <c r="D281" i="10"/>
  <c r="D307" i="10"/>
  <c r="D295" i="10"/>
  <c r="D278" i="10"/>
  <c r="D284" i="10"/>
  <c r="D288" i="10"/>
  <c r="D289" i="10"/>
  <c r="D264" i="10"/>
  <c r="D311" i="10"/>
  <c r="D290" i="10"/>
  <c r="D310" i="10"/>
  <c r="D263" i="10"/>
  <c r="D298" i="10"/>
  <c r="D306" i="10"/>
  <c r="D256" i="10"/>
  <c r="D312" i="10"/>
  <c r="D287" i="10"/>
  <c r="D257" i="10"/>
  <c r="D286" i="10"/>
  <c r="D304" i="10"/>
  <c r="D259" i="10"/>
  <c r="D266" i="10"/>
  <c r="D282" i="10"/>
  <c r="D247" i="10"/>
  <c r="D197" i="10"/>
  <c r="D200" i="10"/>
  <c r="D246" i="10"/>
  <c r="D252" i="10"/>
  <c r="D198" i="10"/>
  <c r="D188" i="10"/>
  <c r="D195" i="10"/>
  <c r="D199" i="10"/>
  <c r="D251" i="10"/>
  <c r="D232" i="10"/>
  <c r="D226" i="10"/>
  <c r="D237" i="10"/>
  <c r="D215" i="10"/>
  <c r="D230" i="10"/>
  <c r="D244" i="10"/>
  <c r="D235" i="10"/>
  <c r="D192" i="10"/>
  <c r="D248" i="10"/>
  <c r="D205" i="10"/>
  <c r="D194" i="10"/>
  <c r="D228" i="10"/>
  <c r="D229" i="10"/>
  <c r="D209" i="10"/>
  <c r="D216" i="10"/>
  <c r="D191" i="10"/>
  <c r="D210" i="10"/>
  <c r="D233" i="10"/>
  <c r="D219" i="10"/>
  <c r="D236" i="10"/>
  <c r="D207" i="10"/>
  <c r="D223" i="10"/>
  <c r="D187" i="10"/>
  <c r="D212" i="10"/>
  <c r="D293" i="3"/>
  <c r="D255" i="3"/>
  <c r="D254" i="3"/>
  <c r="D273" i="3"/>
  <c r="D300" i="3"/>
  <c r="D310" i="3"/>
  <c r="D301" i="3"/>
  <c r="D283" i="3"/>
  <c r="D306" i="3"/>
  <c r="D282" i="3"/>
  <c r="D289" i="3"/>
  <c r="D309" i="3"/>
  <c r="D278" i="3"/>
  <c r="D270" i="3"/>
  <c r="D311" i="3"/>
  <c r="D307" i="3"/>
  <c r="D257" i="3"/>
  <c r="D265" i="3"/>
  <c r="D266" i="3"/>
  <c r="D296" i="3"/>
  <c r="D267" i="3"/>
  <c r="D269" i="3"/>
  <c r="D262" i="3"/>
  <c r="D277" i="3"/>
  <c r="D256" i="3"/>
  <c r="D295" i="3"/>
  <c r="D303" i="3"/>
  <c r="D299" i="3"/>
  <c r="D304" i="3"/>
  <c r="D224" i="3"/>
  <c r="D203" i="3"/>
  <c r="D247" i="3"/>
  <c r="D199" i="3"/>
  <c r="D215" i="3"/>
  <c r="D240" i="3"/>
  <c r="D211" i="3"/>
  <c r="D218" i="3"/>
  <c r="D235" i="3"/>
  <c r="D217" i="3"/>
  <c r="D208" i="3"/>
  <c r="D238" i="3"/>
  <c r="D206" i="3"/>
  <c r="D202" i="3"/>
  <c r="D195" i="3"/>
  <c r="D193" i="3"/>
  <c r="D210" i="3"/>
  <c r="D190" i="3"/>
  <c r="D234" i="3"/>
  <c r="D237" i="3"/>
  <c r="D191" i="3"/>
  <c r="D214" i="3"/>
  <c r="D242" i="3"/>
  <c r="D216" i="3"/>
  <c r="D205" i="3"/>
  <c r="D243" i="3"/>
  <c r="D229" i="3"/>
  <c r="D233" i="3"/>
  <c r="D219" i="3"/>
  <c r="D209" i="3"/>
  <c r="D241" i="3"/>
  <c r="D248" i="3"/>
  <c r="D252" i="3"/>
  <c r="D186" i="3"/>
  <c r="D284" i="3"/>
  <c r="D287" i="3"/>
  <c r="D298" i="3"/>
  <c r="D271" i="3"/>
  <c r="D275" i="3"/>
  <c r="D280" i="3"/>
  <c r="D259" i="3"/>
  <c r="D297" i="3"/>
  <c r="D285" i="3"/>
  <c r="D260" i="3"/>
  <c r="D288" i="3"/>
  <c r="D258" i="3"/>
  <c r="D276" i="3"/>
  <c r="D291" i="3"/>
  <c r="D261" i="3"/>
  <c r="D263" i="3"/>
  <c r="D272" i="3"/>
  <c r="D268" i="3"/>
  <c r="D302" i="3"/>
  <c r="D274" i="3"/>
  <c r="D308" i="3"/>
  <c r="D292" i="3"/>
  <c r="D305" i="3"/>
  <c r="D294" i="3"/>
  <c r="D286" i="3"/>
  <c r="D281" i="3"/>
  <c r="D290" i="3"/>
  <c r="D312" i="3"/>
  <c r="D264" i="3"/>
  <c r="D279" i="3"/>
  <c r="D207" i="3"/>
  <c r="D245" i="3"/>
  <c r="D222" i="3"/>
  <c r="D198" i="3"/>
  <c r="D200" i="3"/>
  <c r="D226" i="3"/>
  <c r="D236" i="3"/>
  <c r="D223" i="3"/>
  <c r="D231" i="3"/>
  <c r="D227" i="3"/>
  <c r="D194" i="3"/>
  <c r="D228" i="3"/>
  <c r="D188" i="3"/>
  <c r="D225" i="3"/>
  <c r="D249" i="3"/>
  <c r="D213" i="3"/>
  <c r="D201" i="3"/>
  <c r="D212" i="3"/>
  <c r="D244" i="3"/>
  <c r="D197" i="3"/>
  <c r="D220" i="3"/>
  <c r="D239" i="3"/>
  <c r="D221" i="3"/>
  <c r="D253" i="3"/>
  <c r="D232" i="3"/>
  <c r="D204" i="3"/>
  <c r="D192" i="3"/>
  <c r="D230" i="3"/>
  <c r="D196" i="3"/>
  <c r="D250" i="3"/>
  <c r="D187" i="3"/>
  <c r="D251" i="3"/>
  <c r="D246" i="3"/>
  <c r="D189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290" i="4" l="1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252" i="11" l="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P250" i="4" s="1"/>
  <c r="AV250" i="4" s="1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K244" i="4" l="1"/>
  <c r="AC244" i="4"/>
  <c r="AO244" i="4" s="1"/>
  <c r="AU244" i="4" s="1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M203" i="4" s="1"/>
  <c r="AS203" i="4" s="1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P222" i="4" s="1"/>
  <c r="AV222" i="4" s="1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O271" i="4"/>
  <c r="AU271" i="4" s="1"/>
  <c r="AO315" i="4"/>
  <c r="AU315" i="4" s="1"/>
  <c r="AD293" i="4"/>
  <c r="E253" i="4"/>
  <c r="I253" i="4" s="1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98" i="4" l="1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P211" i="4" s="1"/>
  <c r="AV211" i="4" s="1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267" i="4" l="1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<sst xmlns="http://schemas.openxmlformats.org/spreadsheetml/2006/main" count="1602" uniqueCount="504">
  <si>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</si>
  <si>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</si>
  <si>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</si>
  <si>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</si>
  <si>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</si>
  <si>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</si>
  <si>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</si>
  <si>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</si>
  <si>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</si>
  <si>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</si>
  <si>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</si>
  <si>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</si>
  <si>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</si>
  <si>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</si>
  <si>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</si>
  <si>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</si>
  <si>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</si>
  <si>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</si>
  <si>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</si>
  <si>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</si>
  <si>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</si>
  <si>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</si>
  <si>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</si>
  <si>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</si>
  <si>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</si>
  <si>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</si>
  <si>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</si>
  <si>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</si>
  <si>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</si>
  <si>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</si>
  <si>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</si>
  <si>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</si>
  <si>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</si>
  <si>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</si>
  <si>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</si>
  <si>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</si>
  <si>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</si>
  <si>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</si>
  <si>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</si>
  <si>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</si>
  <si>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</si>
  <si>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</si>
  <si>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</si>
  <si>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</si>
  <si>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</si>
  <si>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</si>
  <si>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</si>
  <si>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</si>
  <si>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</si>
  <si>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</si>
  <si>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</si>
  <si>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</si>
  <si>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</si>
  <si>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</si>
  <si>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</si>
  <si>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</si>
  <si>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</si>
  <si>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</si>
  <si>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</si>
  <si>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</si>
  <si>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</si>
  <si>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</si>
  <si>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</si>
  <si>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</si>
  <si>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</si>
  <si>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</si>
  <si>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</si>
  <si>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</si>
  <si>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</si>
  <si>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</si>
  <si>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</si>
  <si>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</si>
  <si>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</si>
  <si>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</si>
  <si>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</si>
  <si>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</si>
  <si>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</si>
  <si>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</si>
  <si>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</si>
  <si>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</si>
  <si>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</si>
  <si>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</si>
  <si>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</si>
  <si>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</si>
  <si>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</si>
  <si>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</si>
  <si>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</si>
  <si>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</si>
  <si>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</si>
  <si>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</si>
  <si>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</si>
  <si>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</si>
  <si>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</si>
  <si>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</si>
  <si>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</si>
  <si>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</si>
  <si>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</si>
  <si>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</si>
  <si>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</si>
  <si>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</si>
  <si>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</si>
  <si>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</si>
  <si>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</si>
  <si>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</si>
  <si>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</si>
  <si>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</si>
  <si>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</si>
  <si>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</si>
  <si>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</si>
  <si>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</si>
  <si>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</si>
  <si>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</si>
  <si>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</si>
  <si>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</si>
  <si>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</si>
  <si>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</si>
  <si>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</si>
  <si>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</si>
  <si>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</si>
  <si>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</si>
  <si>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</si>
  <si>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</si>
  <si>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</si>
  <si>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</si>
  <si>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</si>
  <si>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</si>
  <si>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</si>
  <si>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</si>
  <si>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</si>
  <si>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</si>
  <si>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</si>
  <si>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</si>
  <si>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</si>
  <si>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</si>
  <si>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</si>
  <si>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</si>
  <si>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</si>
  <si>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</si>
  <si>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</si>
  <si>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</si>
  <si>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</si>
  <si>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</si>
  <si>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</si>
  <si>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</si>
  <si>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</si>
  <si>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</si>
  <si>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</si>
  <si>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</si>
  <si>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</si>
  <si>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</si>
  <si>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</si>
  <si>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</si>
  <si>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</si>
  <si>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</si>
  <si>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</si>
  <si>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</si>
  <si>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</si>
  <si>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</si>
  <si>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</si>
  <si>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</si>
  <si>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</si>
  <si>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</si>
  <si>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</si>
  <si>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</si>
  <si>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</si>
  <si>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</si>
  <si>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</si>
  <si>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</si>
  <si>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</si>
  <si>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</si>
  <si>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</si>
  <si>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</si>
  <si>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</si>
  <si>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</si>
  <si>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</si>
  <si>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</si>
  <si>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</si>
  <si>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</si>
  <si>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</si>
  <si>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</si>
  <si>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</si>
  <si>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</si>
  <si>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</si>
  <si>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</si>
  <si>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</si>
  <si>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</si>
  <si>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</si>
  <si>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</si>
  <si>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</si>
  <si>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</si>
  <si>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</si>
  <si>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</si>
  <si>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</si>
  <si>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</si>
  <si>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</si>
  <si>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</si>
  <si>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</si>
  <si>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</si>
  <si>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</si>
  <si>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</si>
  <si>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</si>
  <si>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</si>
  <si>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</si>
  <si>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</si>
  <si>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</si>
  <si>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</si>
  <si>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</si>
  <si>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</si>
  <si>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</si>
  <si>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</si>
  <si>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</si>
  <si>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</si>
  <si>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</si>
  <si>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</si>
  <si>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</si>
  <si>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</si>
  <si>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</si>
  <si>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</si>
  <si>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</si>
  <si>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</si>
  <si>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</si>
  <si>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</si>
  <si>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</si>
  <si>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</si>
  <si>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</si>
  <si>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</si>
  <si>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</si>
  <si>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</si>
  <si>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</si>
  <si>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</si>
  <si>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</si>
  <si>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</si>
  <si>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</si>
  <si>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</si>
  <si>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</si>
  <si>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</si>
  <si>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</si>
  <si>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</si>
  <si>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</si>
  <si>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</si>
  <si>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</si>
  <si>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</si>
  <si>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</si>
  <si>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</si>
  <si>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</si>
  <si>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</si>
  <si>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</si>
  <si>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</si>
  <si>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</si>
  <si>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</si>
  <si>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</si>
  <si>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</si>
  <si>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</si>
  <si>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</si>
  <si>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</si>
  <si>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</si>
  <si>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</si>
  <si>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</si>
  <si>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</si>
  <si>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</si>
  <si>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</si>
  <si>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</si>
  <si>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</si>
  <si>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</si>
  <si>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</si>
  <si>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</si>
  <si>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</si>
  <si>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</si>
  <si>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</si>
  <si>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</si>
  <si>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</si>
  <si>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</si>
  <si>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</si>
  <si>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</si>
  <si>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</si>
  <si>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</si>
  <si>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</si>
  <si>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</si>
  <si>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</si>
  <si>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</si>
  <si>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</si>
  <si>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</si>
  <si>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</si>
  <si>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</si>
  <si>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</si>
  <si>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</si>
  <si>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</si>
  <si>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</si>
  <si>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</si>
  <si>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</si>
  <si>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</si>
  <si>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</si>
  <si>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</si>
  <si>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</si>
  <si>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</si>
  <si>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</si>
  <si>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</si>
  <si>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</si>
  <si>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</si>
  <si>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</si>
  <si>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</si>
  <si>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</si>
  <si>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</si>
  <si>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</si>
  <si>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</si>
  <si>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</si>
  <si>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</si>
  <si>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</si>
  <si>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</si>
  <si>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</si>
  <si>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</si>
  <si>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</si>
  <si>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</si>
  <si>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</si>
  <si>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</si>
  <si>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</si>
  <si>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</si>
  <si>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</si>
  <si>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</si>
  <si>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</si>
  <si>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</si>
  <si>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</si>
  <si>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</si>
  <si>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</si>
  <si>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</si>
  <si>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</si>
  <si>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</si>
  <si>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</si>
  <si>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</si>
  <si>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</si>
  <si>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</si>
  <si>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</si>
  <si>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</si>
  <si>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</si>
  <si>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</si>
  <si>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</si>
  <si>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</si>
  <si>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</si>
  <si>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</si>
  <si>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</si>
  <si>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</si>
  <si>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</si>
  <si>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</si>
  <si>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</si>
  <si>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</si>
  <si>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</si>
  <si>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</si>
  <si>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</si>
  <si>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</si>
  <si>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</si>
  <si>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</si>
  <si>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</si>
  <si>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</si>
  <si>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</si>
  <si>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</si>
  <si>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</si>
  <si>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</si>
  <si>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</si>
  <si>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</si>
  <si>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</si>
  <si>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</si>
  <si>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</si>
  <si>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</si>
  <si>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</si>
  <si>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</si>
  <si>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</si>
  <si>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</si>
  <si>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</si>
  <si>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</si>
  <si>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</si>
  <si>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</si>
  <si>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</si>
  <si>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</si>
  <si>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</si>
  <si>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</si>
  <si>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</si>
  <si>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</si>
  <si>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</si>
  <si>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</si>
  <si>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</si>
  <si>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</si>
  <si>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</si>
  <si>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</si>
  <si>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</si>
  <si>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</si>
  <si>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</si>
  <si>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</si>
  <si>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</si>
  <si>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</si>
  <si>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</si>
  <si>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</si>
  <si>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</si>
  <si>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</si>
  <si>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</si>
  <si>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</si>
  <si>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</si>
  <si>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</si>
  <si>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</si>
  <si>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</si>
  <si>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</si>
  <si>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</si>
  <si>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</si>
  <si>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</si>
  <si>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</si>
  <si>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</si>
  <si>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</si>
  <si>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</si>
  <si>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</si>
  <si>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</si>
  <si>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</si>
  <si>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</si>
  <si>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</si>
  <si>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</si>
  <si>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</si>
  <si>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</si>
  <si>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</si>
  <si>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</si>
  <si>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</si>
  <si>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</si>
  <si>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</si>
  <si>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</si>
  <si>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</si>
  <si>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</si>
  <si>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</si>
  <si>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</si>
  <si>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</si>
  <si>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</si>
  <si>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</si>
  <si>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</si>
  <si>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</si>
  <si>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</si>
  <si>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</si>
  <si>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</si>
  <si>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</si>
  <si>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</si>
  <si>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</si>
  <si>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</si>
  <si>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</si>
  <si>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</si>
  <si>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</si>
  <si>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</si>
  <si>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</si>
  <si>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</si>
  <si>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</si>
  <si>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</si>
  <si>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</si>
  <si>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</si>
  <si>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</si>
  <si>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</si>
  <si>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</si>
  <si>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</si>
  <si>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</si>
  <si>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</si>
  <si>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</si>
  <si>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</si>
  <si>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</si>
  <si>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</si>
  <si>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</si>
  <si>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</si>
  <si>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</si>
  <si>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</si>
  <si>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</si>
  <si>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</si>
  <si>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</si>
  <si>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</si>
  <si>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</si>
  <si>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</si>
  <si>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</si>
  <si>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</si>
  <si>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</si>
  <si>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</si>
  <si>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</si>
  <si>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</si>
  <si>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</si>
  <si>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</si>
  <si>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</si>
  <si>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</si>
  <si>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</si>
  <si>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</si>
  <si>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</si>
  <si>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</si>
  <si>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</si>
  <si>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</si>
  <si>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</si>
  <si>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</si>
  <si>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</si>
  <si>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</si>
  <si>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</si>
  <si>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</si>
  <si>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</si>
  <si>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</si>
  <si>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</si>
  <si>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</si>
  <si>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</si>
  <si>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</si>
  <si>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</si>
  <si>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</si>
  <si>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</si>
  <si>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</si>
  <si>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</si>
  <si>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Aldershot</t>
  </si>
  <si>
    <t>Maidenhead</t>
  </si>
  <si>
    <t>Notts County</t>
  </si>
  <si>
    <t>Eastleigh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</si>
</sst>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9" fontId="1" fillId="5" borderId="0" xfId="2" applyFont="1" applyFill="1" applyAlignment="1"/>
    <xf numFmtId="0" fontId="1" fillId="5" borderId="0" xfId="0" applyFont="1" applyFill="1" applyAlignment="1"/>
    <xf numFmtId="2" fontId="1" fillId="5" borderId="0" xfId="0" applyNumberFormat="1" applyFont="1" applyFill="1" applyAlignment="1"/>
    <xf numFmtId="49" fontId="0" fillId="5" borderId="0" xfId="0" applyNumberFormat="1" applyFill="1" applyAlignment="1">
      <alignment horizontal="center"/>
    </xf>
    <xf numFmtId="0" fontId="1" fillId="5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1.0497471873879383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1.0442736271125563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1.0497253316960662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1.041979455975633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1.042708496600167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1.0509442098096211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1.044671225640978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1.0451911230503124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1.1037929856856437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1.0488545698370915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1.070599000893548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1.0700036736716445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1.0751104929966842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1.070599000893548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1.0711860529530803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1.0440279853919932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1.0431976029859278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1.0739974333492817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1.0541841730823214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1.0654583973780449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1.0592698779777294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1.0563585399442623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1.0592698779777294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1.0657284823689301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1.064154648311693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1.0543300667589199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1.0558828310536696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1.0490547245227648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1.0744039469816029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1.0607891122072484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1.0582588520018001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1.0675484023737911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1.0632706922771613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1.0631431028595957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1.0618465284925471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1.0605979647980854</v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1.0516500474218489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54.320279927380014</v>
      </c>
      <c r="I186" s="6">
        <f>IF('Log_working_3-way'!$D186="","",'True_Odds_Calculator_3-way'!O187/'True_Odds_Calculator_3-way'!B187-1)</f>
        <v>1.855485549144213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3.745141785233197E-2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1.0263273491185521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13.387547329724962</v>
      </c>
      <c r="I187" s="6">
        <f>IF('Log_working_3-way'!$D187="","",'True_Odds_Calculator_3-way'!O188/'True_Odds_Calculator_3-way'!B188-1)</f>
        <v>5.5958536749227408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2.8173813734158504E-2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1.0432108513695517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1.0312833037116431</v>
      </c>
      <c r="I188" s="6">
        <f>IF('Log_working_3-way'!$D188="","",'True_Odds_Calculator_3-way'!O189/'True_Odds_Calculator_3-way'!B189-1)</f>
        <v>3.6990767520980796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3.7029372460632759E-2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1.0296315553971624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31.109228270113732</v>
      </c>
      <c r="I189" s="6">
        <f>IF('Log_working_3-way'!$D189="","",'True_Odds_Calculator_3-way'!O190/'True_Odds_Calculator_3-way'!B190-1)</f>
        <v>5.9500056843630302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2.865948700165033E-2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1.0302025876585215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25.878012820730586</v>
      </c>
      <c r="I190" s="6">
        <f>IF('Log_working_3-way'!$D190="","",'True_Odds_Calculator_3-way'!O191/'True_Odds_Calculator_3-way'!B191-1)</f>
        <v>6.1648767044864581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3.0613059443350465E-2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1.0382981027864657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30.479038402067619</v>
      </c>
      <c r="I191" s="6">
        <f>IF('Log_working_3-way'!$D191="","",'True_Odds_Calculator_3-way'!O192/'True_Odds_Calculator_3-way'!B192-1)</f>
        <v>5.4368831404584448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3.7295383913158675E-2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1.0313523279451113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40.020611119714047</v>
      </c>
      <c r="I192" s="6">
        <f>IF('Log_working_3-way'!$D192="","",'True_Odds_Calculator_3-way'!O193/'True_Odds_Calculator_3-way'!B193-1)</f>
        <v>3.2756959038853886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2.791317413958927E-2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1.0338351484890809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1.5580571459858423</v>
      </c>
      <c r="I193" s="6">
        <f>IF('Log_working_3-way'!$D193="","",'True_Odds_Calculator_3-way'!O194/'True_Odds_Calculator_3-way'!B194-1)</f>
        <v>3.8148081229121065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3.0216101880732982E-2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1.0532620621182514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-0.21584405143059726</v>
      </c>
      <c r="I194" s="6">
        <f>IF('Log_working_3-way'!$D194="","",'True_Odds_Calculator_3-way'!O195/'True_Odds_Calculator_3-way'!B195-1)</f>
        <v>1.2112888696866499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3.5026814149355712E-2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1.0359557823989234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2.3804652020369033</v>
      </c>
      <c r="I195" s="6">
        <f>IF('Log_working_3-way'!$D195="","",'True_Odds_Calculator_3-way'!O196/'True_Odds_Calculator_3-way'!B196-1)</f>
        <v>4.2573809773529403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3.3513053466037945E-2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1.0552913695503443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10.706058454713011</v>
      </c>
      <c r="I196" s="6">
        <f>IF('Log_working_3-way'!$D196="","",'True_Odds_Calculator_3-way'!O197/'True_Odds_Calculator_3-way'!B197-1)</f>
        <v>9.0833424187634293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5.9138198559382404E-2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1.0542833983123083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8.2368631279957381</v>
      </c>
      <c r="I197" s="6">
        <f>IF('Log_working_3-way'!$D197="","",'True_Odds_Calculator_3-way'!O198/'True_Odds_Calculator_3-way'!B198-1)</f>
        <v>7.5297440170509571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5.7244744744744835E-2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1.0633595521341446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39.997230253547386</v>
      </c>
      <c r="I198" s="6">
        <f>IF('Log_working_3-way'!$D198="","",'True_Odds_Calculator_3-way'!O199/'True_Odds_Calculator_3-way'!B199-1)</f>
        <v>3.6983894314907104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5.5743234573978784E-2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1.0583762000659585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5.3761871425977983</v>
      </c>
      <c r="I199" s="6">
        <f>IF('Log_working_3-way'!$D199="","",'True_Odds_Calculator_3-way'!O200/'True_Odds_Calculator_3-way'!B200-1)</f>
        <v>4.9965505726929225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5.8077515937696722E-2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1.0553992864922073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21.073038554150536</v>
      </c>
      <c r="I200" s="6">
        <f>IF('Log_working_3-way'!$D200="","",'True_Odds_Calculator_3-way'!O201/'True_Odds_Calculator_3-way'!B201-1)</f>
        <v>5.380891408377777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5.7297455984904655E-2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1.0287600745383998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18.870009076700931</v>
      </c>
      <c r="I201" s="6">
        <f>IF('Log_working_3-way'!$D201="","",'True_Odds_Calculator_3-way'!O202/'True_Odds_Calculator_3-way'!B202-1)</f>
        <v>8.3598926865779681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3.0427373138370406E-2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1.0339225142164852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8.7874075287554749</v>
      </c>
      <c r="I202" s="6">
        <f>IF('Log_working_3-way'!$D202="","",'True_Odds_Calculator_3-way'!O203/'True_Odds_Calculator_3-way'!B203-1)</f>
        <v>7.4468263777981747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3.6270254015340342E-2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1.0849472505840649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60.727121727166619</v>
      </c>
      <c r="I203" s="6">
        <f>IF('Log_working_3-way'!$D203="","",'True_Odds_Calculator_3-way'!O204/'True_Odds_Calculator_3-way'!B204-1)</f>
        <v>1.6540984543710748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5.3611744329857158E-2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1.0492628218858717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6.3853533405261897</v>
      </c>
      <c r="I204" s="6">
        <f>IF('Log_working_3-way'!$D204="","",'True_Odds_Calculator_3-way'!O205/'True_Odds_Calculator_3-way'!B205-1)</f>
        <v>5.9153211897643567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5.0605873823237779E-2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1.0488886036046496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7.6856363375395294</v>
      </c>
      <c r="I205" s="6">
        <f>IF('Log_working_3-way'!$D205="","",'True_Odds_Calculator_3-way'!O206/'True_Odds_Calculator_3-way'!B206-1)</f>
        <v>5.9511103197747879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5.0853973417178899E-2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1.0479841594189754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7.9044931734744868</v>
      </c>
      <c r="I206" s="6">
        <f>IF('Log_working_3-way'!$D206="","",'True_Odds_Calculator_3-way'!O207/'True_Odds_Calculator_3-way'!B207-1)</f>
        <v>6.429141963004068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5.0256285561831593E-2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1.0515540598398088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2.4466339854611072</v>
      </c>
      <c r="I207" s="6">
        <f>IF('Log_working_3-way'!$D207="","",'True_Odds_Calculator_3-way'!O208/'True_Odds_Calculator_3-way'!B208-1)</f>
        <v>5.4334687438788141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4.865672339090521E-2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1.0475411054190755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9.8594705986455651</v>
      </c>
      <c r="I208" s="6">
        <f>IF('Log_working_3-way'!$D208="","",'True_Odds_Calculator_3-way'!O209/'True_Odds_Calculator_3-way'!B209-1)</f>
        <v>9.36350876244083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5.1012603590275152E-2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1.0498731931976735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19.368588397318891</v>
      </c>
      <c r="I209" s="6">
        <f>IF('Log_working_3-way'!$D209="","",'True_Odds_Calculator_3-way'!O210/'True_Odds_Calculator_3-way'!B210-1)</f>
        <v>6.9380939913237185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5.2280604303725831E-2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1.0768428945015314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58.984719617151548</v>
      </c>
      <c r="I210" s="6">
        <f>IF('Log_working_3-way'!$D210="","",'True_Odds_Calculator_3-way'!O211/'True_Odds_Calculator_3-way'!B211-1)</f>
        <v>1.9832168803881212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5.0070061646885433E-2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1.034672744516151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7.0546434825495492</v>
      </c>
      <c r="I211" s="6">
        <f>IF('Log_working_3-way'!$D211="","",'True_Odds_Calculator_3-way'!O212/'True_Odds_Calculator_3-way'!B212-1)</f>
        <v>9.3657049089696542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3.7054260726369748E-2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1.033155004435572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10.885033507904128</v>
      </c>
      <c r="I212" s="6">
        <f>IF('Log_working_3-way'!$D212="","",'True_Odds_Calculator_3-way'!O213/'True_Odds_Calculator_3-way'!B213-1)</f>
        <v>10.558312839639287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3.5881005075588446E-2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1.0358201595873469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4.519885123305035</v>
      </c>
      <c r="I213" s="6">
        <f>IF('Log_working_3-way'!$D213="","",'True_Odds_Calculator_3-way'!O214/'True_Odds_Calculator_3-way'!B214-1)</f>
        <v>7.5428749316570016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3.6853497379813138E-2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1.0412129237910672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19.935277736464133</v>
      </c>
      <c r="I214" s="6">
        <f>IF('Log_working_3-way'!$D214="","",'True_Odds_Calculator_3-way'!O215/'True_Odds_Calculator_3-way'!B215-1)</f>
        <v>9.1725427242635096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4.3022618648969502E-2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1.0402308954661537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16.512456315720144</v>
      </c>
      <c r="I215" s="6">
        <f>IF('Log_working_3-way'!$D215="","",'True_Odds_Calculator_3-way'!O216/'True_Odds_Calculator_3-way'!B216-1)</f>
        <v>8.8507566775925817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4.2848498600710938E-2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1.0424583319762906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3.6503257340164073</v>
      </c>
      <c r="I216" s="6">
        <f>IF('Log_working_3-way'!$D216="","",'True_Odds_Calculator_3-way'!O217/'True_Odds_Calculator_3-way'!B217-1)</f>
        <v>8.8465908427075721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4.3289700507507467E-2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1.0426183870435439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2.8193059396213558</v>
      </c>
      <c r="I217" s="6">
        <f>IF('Log_working_3-way'!$D217="","",'True_Odds_Calculator_3-way'!O218/'True_Odds_Calculator_3-way'!B218-1)</f>
        <v>10.477946985200127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4.31339974598135E-2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1.0413254492496651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4.594826936939846</v>
      </c>
      <c r="I218" s="6">
        <f>IF('Log_working_3-way'!$D218="","",'True_Odds_Calculator_3-way'!O219/'True_Odds_Calculator_3-way'!B219-1)</f>
        <v>8.850950830906287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4.2827945001858048E-2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1.045360259486781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31.412947154980344</v>
      </c>
      <c r="I219" s="6">
        <f>IF('Log_working_3-way'!$D219="","",'True_Odds_Calculator_3-way'!O220/'True_Odds_Calculator_3-way'!B220-1)</f>
        <v>7.6995992581737056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4.2856578370728204E-2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1.0464499518955603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32.952521893486619</v>
      </c>
      <c r="I220" s="6">
        <f>IF('Log_working_3-way'!$D220="","",'True_Odds_Calculator_3-way'!O221/'True_Odds_Calculator_3-way'!B221-1)</f>
        <v>6.6902629659315647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4.3540715868430224E-2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1.042793868482903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25.558220227678298</v>
      </c>
      <c r="I221" s="6">
        <f>IF('Log_working_3-way'!$D221="","",'True_Odds_Calculator_3-way'!O222/'True_Odds_Calculator_3-way'!B222-1)</f>
        <v>7.7508488441980834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4.3022867777173346E-2</v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5.81</v>
      </c>
      <c r="C186" s="4">
        <f>IF('True_Odds_Calculator_3-way'!C187="","",'True_Odds_Calculator_3-way'!C187)</f>
        <v>9.2799999999999994</v>
      </c>
      <c r="D186" s="9">
        <f t="shared" si="39"/>
        <v>0.740786056636493</v>
      </c>
      <c r="E186" s="9">
        <f t="shared" si="40"/>
        <v>0.15975216249499616</v>
      </c>
      <c r="F186" s="9">
        <f t="shared" si="41"/>
        <v>9.9461780868510749E-2</v>
      </c>
      <c r="G186" s="9">
        <f t="shared" si="42"/>
        <v>1.0934919276004298</v>
      </c>
      <c r="H186" s="9">
        <f t="shared" si="43"/>
        <v>1.3499174168321373</v>
      </c>
      <c r="I186" s="9">
        <f t="shared" si="44"/>
        <v>6.2596961717580664</v>
      </c>
      <c r="J186" s="9">
        <f t="shared" si="45"/>
        <v>10.054113160531559</v>
      </c>
      <c r="K186" s="11">
        <f t="shared" si="46"/>
        <v>0.75757575757575757</v>
      </c>
      <c r="L186" s="11">
        <f t="shared" si="47"/>
        <v>0.17211703958691912</v>
      </c>
      <c r="M186" s="11">
        <f t="shared" si="48"/>
        <v>0.10775862068965518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-0.17907186291066624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0.18842162200076618</v>
      </c>
      <c r="Q186" s="11">
        <f>2*'OddsRatio_working_3-way'!K186*'OddsRatio_working_3-way'!L186*'OddsRatio_working_3-way'!M186</f>
        <v>2.8101658762232092E-2</v>
      </c>
      <c r="R186" s="11">
        <f t="shared" si="49"/>
        <v>0</v>
      </c>
      <c r="S186" s="11">
        <f t="shared" si="50"/>
        <v>-1.0522123293862435</v>
      </c>
      <c r="T186" s="11">
        <f t="shared" si="51"/>
        <v>-0.15692950475559186</v>
      </c>
      <c r="U186" s="11">
        <f>'OddsRatio_working_3-way'!S186-'OddsRatio_working_3-way'!R186^2/3</f>
        <v>-1.0522123293862435</v>
      </c>
      <c r="V186" s="11">
        <f>'OddsRatio_working_3-way'!S186*'OddsRatio_working_3-way'!R186/3-2*'OddsRatio_working_3-way'!R186^3/27-'OddsRatio_working_3-way'!T186</f>
        <v>0.15692950475559186</v>
      </c>
      <c r="W186" s="11">
        <f>'OddsRatio_working_3-way'!V186^2+4*'OddsRatio_working_3-way'!U186^3/27</f>
        <v>-0.14795945759452245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0.20771755285564925</v>
      </c>
      <c r="Y186" s="11">
        <f>IF('OddsRatio_working_3-way'!W186&gt;=0,IF('OddsRatio_working_3-way'!V186+SQRT('OddsRatio_working_3-way'!W186)&gt;0,0,PI()),ACOS('OddsRatio_working_3-way'!V186/(2*'OddsRatio_working_3-way'!X186)))</f>
        <v>1.1834341629304199</v>
      </c>
      <c r="Z186" s="11">
        <f>'OddsRatio_working_3-way'!X186^(1/3)*COS('OddsRatio_working_3-way'!Y186/3)</f>
        <v>0.5467459638002149</v>
      </c>
      <c r="AA186" s="11">
        <f>'OddsRatio_working_3-way'!X186^(1/3)*COS(('OddsRatio_working_3-way'!Y186+2*PI())/3)</f>
        <v>-0.47048898999607974</v>
      </c>
      <c r="AB186" s="11">
        <f>'OddsRatio_working_3-way'!X186^(1/3)*COS(('OddsRatio_working_3-way'!Y186+4*PI())/3)</f>
        <v>-7.625697380413532E-2</v>
      </c>
      <c r="AC186" s="11">
        <f>'OddsRatio_working_3-way'!X186^(1/3)*SIN('OddsRatio_working_3-way'!Y186/3)</f>
        <v>0.22760996067158831</v>
      </c>
      <c r="AD186" s="11">
        <f>'OddsRatio_working_3-way'!X186^(1/3)*SIN(('OddsRatio_working_3-way'!Y186+2*PI())/3)</f>
        <v>0.35969091373179912</v>
      </c>
      <c r="AE186" s="11">
        <f>'OddsRatio_working_3-way'!X186^(1/3)*SIN(('OddsRatio_working_3-way'!Y186+4*PI())/3)</f>
        <v>-0.5873008744033873</v>
      </c>
      <c r="AF186" s="11">
        <f>-'OddsRatio_working_3-way'!U186/(3*'OddsRatio_working_3-way'!X186^(1/3))*COS(('OddsRatio_working_3-way'!Y186)/3)</f>
        <v>0.5467459638002149</v>
      </c>
      <c r="AG186" s="11">
        <f>-'OddsRatio_working_3-way'!U186/(3*'OddsRatio_working_3-way'!X186^(1/3))*COS(('OddsRatio_working_3-way'!Y186+2*PI())/3)</f>
        <v>-0.47048898999607974</v>
      </c>
      <c r="AH186" s="11">
        <f>-'OddsRatio_working_3-way'!U186/(3*'OddsRatio_working_3-way'!X186^(1/3))*COS(('OddsRatio_working_3-way'!Y186+4*PI())/3)</f>
        <v>-7.625697380413532E-2</v>
      </c>
      <c r="AI186" s="11">
        <f>'OddsRatio_working_3-way'!U186/(3*'OddsRatio_working_3-way'!X186^(1/3))*SIN(('OddsRatio_working_3-way'!Y186)/3)</f>
        <v>-0.22760996067158831</v>
      </c>
      <c r="AJ186" s="11">
        <f>'OddsRatio_working_3-way'!U186/(3*'OddsRatio_working_3-way'!X186^(1/3))*SIN(('OddsRatio_working_3-way'!Y186+2*PI())/3)</f>
        <v>-0.35969091373179912</v>
      </c>
      <c r="AK186" s="11">
        <f>'OddsRatio_working_3-way'!U186/(3*'OddsRatio_working_3-way'!X186^(1/3))*SIN(('OddsRatio_working_3-way'!Y186+4*PI())/3)</f>
        <v>0.5873008744033873</v>
      </c>
      <c r="AL186" s="11">
        <f>'OddsRatio_working_3-way'!Z186+'OddsRatio_working_3-way'!AF186</f>
        <v>1.0934919276004298</v>
      </c>
      <c r="AM186" s="11">
        <f>'OddsRatio_working_3-way'!AA186+'OddsRatio_working_3-way'!AG186</f>
        <v>-0.94097797999215949</v>
      </c>
      <c r="AN186" s="11">
        <f>'OddsRatio_working_3-way'!AB186+'OddsRatio_working_3-way'!AH186</f>
        <v>-0.15251394760827064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1.0934919276004298</v>
      </c>
      <c r="AS186" s="11">
        <f>IF(('OddsRatio_working_3-way'!X186=0),IF(Q186&gt;0,-Q186^(1/3),(-Q186)^(1/3)),'OddsRatio_working_3-way'!AM186-'OddsRatio_working_3-way'!R186/3)</f>
        <v>-0.94097797999215949</v>
      </c>
      <c r="AT186" s="11">
        <f>IF(('OddsRatio_working_3-way'!X186=0),IF(Q186&gt;0,-Q186^(1/3),(-Q186)^(1/3)),'OddsRatio_working_3-way'!AN186-'OddsRatio_working_3-way'!R186/3)</f>
        <v>-0.15251394760827064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3.84</v>
      </c>
      <c r="C187" s="4">
        <f>IF('True_Odds_Calculator_3-way'!C188="","",'True_Odds_Calculator_3-way'!C188)</f>
        <v>2.61</v>
      </c>
      <c r="D187" s="9">
        <f t="shared" si="39"/>
        <v>0.37458184677095679</v>
      </c>
      <c r="E187" s="9">
        <f t="shared" si="40"/>
        <v>0.252294794719372</v>
      </c>
      <c r="F187" s="9">
        <f t="shared" si="41"/>
        <v>0.37312335850967104</v>
      </c>
      <c r="G187" s="9">
        <f t="shared" si="42"/>
        <v>1.0435272000972451</v>
      </c>
      <c r="H187" s="9">
        <f t="shared" si="43"/>
        <v>2.669643520155593</v>
      </c>
      <c r="I187" s="9">
        <f t="shared" si="44"/>
        <v>3.9636172482761762</v>
      </c>
      <c r="J187" s="9">
        <f t="shared" si="45"/>
        <v>2.6800787921565647</v>
      </c>
      <c r="K187" s="11">
        <f t="shared" si="46"/>
        <v>0.38461538461538458</v>
      </c>
      <c r="L187" s="11">
        <f t="shared" si="47"/>
        <v>0.26041666666666669</v>
      </c>
      <c r="M187" s="11">
        <f t="shared" si="48"/>
        <v>0.38314176245210729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-0.28074958247372028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0.23217224187051771</v>
      </c>
      <c r="Q187" s="11">
        <f>2*'OddsRatio_working_3-way'!K187*'OddsRatio_working_3-way'!L187*'OddsRatio_working_3-way'!M187</f>
        <v>7.6751154337361238E-2</v>
      </c>
      <c r="R187" s="11">
        <f t="shared" si="49"/>
        <v>0</v>
      </c>
      <c r="S187" s="11">
        <f t="shared" si="50"/>
        <v>-0.8269727058000178</v>
      </c>
      <c r="T187" s="11">
        <f t="shared" si="51"/>
        <v>-0.27337940687603896</v>
      </c>
      <c r="U187" s="11">
        <f>'OddsRatio_working_3-way'!S187-'OddsRatio_working_3-way'!R187^2/3</f>
        <v>-0.8269727058000178</v>
      </c>
      <c r="V187" s="11">
        <f>'OddsRatio_working_3-way'!S187*'OddsRatio_working_3-way'!R187/3-2*'OddsRatio_working_3-way'!R187^3/27-'OddsRatio_working_3-way'!T187</f>
        <v>0.27337940687603896</v>
      </c>
      <c r="W187" s="11">
        <f>'OddsRatio_working_3-way'!V187^2+4*'OddsRatio_working_3-way'!U187^3/27</f>
        <v>-9.049371446262125E-3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0.14472877353014238</v>
      </c>
      <c r="Y187" s="11">
        <f>IF('OddsRatio_working_3-way'!W187&gt;=0,IF('OddsRatio_working_3-way'!V187+SQRT('OddsRatio_working_3-way'!W187)&gt;0,0,PI()),ACOS('OddsRatio_working_3-way'!V187/(2*'OddsRatio_working_3-way'!X187)))</f>
        <v>0.33486636147544968</v>
      </c>
      <c r="Z187" s="11">
        <f>'OddsRatio_working_3-way'!X187^(1/3)*COS('OddsRatio_working_3-way'!Y187/3)</f>
        <v>0.52176360004862266</v>
      </c>
      <c r="AA187" s="11">
        <f>'OddsRatio_working_3-way'!X187^(1/3)*COS(('OddsRatio_working_3-way'!Y187+2*PI())/3)</f>
        <v>-0.31152995594562982</v>
      </c>
      <c r="AB187" s="11">
        <f>'OddsRatio_working_3-way'!X187^(1/3)*COS(('OddsRatio_working_3-way'!Y187+4*PI())/3)</f>
        <v>-0.21023364410299278</v>
      </c>
      <c r="AC187" s="11">
        <f>'OddsRatio_working_3-way'!X187^(1/3)*SIN('OddsRatio_working_3-way'!Y187/3)</f>
        <v>5.8483452910262794E-2</v>
      </c>
      <c r="AD187" s="11">
        <f>'OddsRatio_working_3-way'!X187^(1/3)*SIN(('OddsRatio_working_3-way'!Y187+2*PI())/3)</f>
        <v>0.42261880595699947</v>
      </c>
      <c r="AE187" s="11">
        <f>'OddsRatio_working_3-way'!X187^(1/3)*SIN(('OddsRatio_working_3-way'!Y187+4*PI())/3)</f>
        <v>-0.48110225886726221</v>
      </c>
      <c r="AF187" s="11">
        <f>-'OddsRatio_working_3-way'!U187/(3*'OddsRatio_working_3-way'!X187^(1/3))*COS(('OddsRatio_working_3-way'!Y187)/3)</f>
        <v>0.52176360004862254</v>
      </c>
      <c r="AG187" s="11">
        <f>-'OddsRatio_working_3-way'!U187/(3*'OddsRatio_working_3-way'!X187^(1/3))*COS(('OddsRatio_working_3-way'!Y187+2*PI())/3)</f>
        <v>-0.31152995594562977</v>
      </c>
      <c r="AH187" s="11">
        <f>-'OddsRatio_working_3-way'!U187/(3*'OddsRatio_working_3-way'!X187^(1/3))*COS(('OddsRatio_working_3-way'!Y187+4*PI())/3)</f>
        <v>-0.21023364410299275</v>
      </c>
      <c r="AI187" s="11">
        <f>'OddsRatio_working_3-way'!U187/(3*'OddsRatio_working_3-way'!X187^(1/3))*SIN(('OddsRatio_working_3-way'!Y187)/3)</f>
        <v>-5.848345291026278E-2</v>
      </c>
      <c r="AJ187" s="11">
        <f>'OddsRatio_working_3-way'!U187/(3*'OddsRatio_working_3-way'!X187^(1/3))*SIN(('OddsRatio_working_3-way'!Y187+2*PI())/3)</f>
        <v>-0.42261880595699935</v>
      </c>
      <c r="AK187" s="11">
        <f>'OddsRatio_working_3-way'!U187/(3*'OddsRatio_working_3-way'!X187^(1/3))*SIN(('OddsRatio_working_3-way'!Y187+4*PI())/3)</f>
        <v>0.4811022588672621</v>
      </c>
      <c r="AL187" s="11">
        <f>'OddsRatio_working_3-way'!Z187+'OddsRatio_working_3-way'!AF187</f>
        <v>1.0435272000972451</v>
      </c>
      <c r="AM187" s="11">
        <f>'OddsRatio_working_3-way'!AA187+'OddsRatio_working_3-way'!AG187</f>
        <v>-0.62305991189125964</v>
      </c>
      <c r="AN187" s="11">
        <f>'OddsRatio_working_3-way'!AB187+'OddsRatio_working_3-way'!AH187</f>
        <v>-0.42046728820598556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1.0435272000972451</v>
      </c>
      <c r="AS187" s="11">
        <f>IF(('OddsRatio_working_3-way'!X187=0),IF(Q187&gt;0,-Q187^(1/3),(-Q187)^(1/3)),'OddsRatio_working_3-way'!AM187-'OddsRatio_working_3-way'!R187/3)</f>
        <v>-0.62305991189125964</v>
      </c>
      <c r="AT187" s="11">
        <f>IF(('OddsRatio_working_3-way'!X187=0),IF(Q187&gt;0,-Q187^(1/3),(-Q187)^(1/3)),'OddsRatio_working_3-way'!AN187-'OddsRatio_working_3-way'!R187/3)</f>
        <v>-0.42046728820598556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6.89</v>
      </c>
      <c r="B188" s="4">
        <f>IF('True_Odds_Calculator_3-way'!B189="","",'True_Odds_Calculator_3-way'!B189)</f>
        <v>4.53</v>
      </c>
      <c r="C188" s="4">
        <f>IF('True_Odds_Calculator_3-way'!C189="","",'True_Odds_Calculator_3-way'!C189)</f>
        <v>1.49</v>
      </c>
      <c r="D188" s="9">
        <f t="shared" si="39"/>
        <v>0.13640683261470279</v>
      </c>
      <c r="E188" s="9">
        <f t="shared" si="40"/>
        <v>0.20858071248471469</v>
      </c>
      <c r="F188" s="9">
        <f t="shared" si="41"/>
        <v>0.65501245490058235</v>
      </c>
      <c r="G188" s="9">
        <f t="shared" si="42"/>
        <v>1.0748745450885648</v>
      </c>
      <c r="H188" s="9">
        <f t="shared" si="43"/>
        <v>7.3310110705716482</v>
      </c>
      <c r="I188" s="9">
        <f t="shared" si="44"/>
        <v>4.7943071441626346</v>
      </c>
      <c r="J188" s="9">
        <f t="shared" si="45"/>
        <v>1.5266885270933968</v>
      </c>
      <c r="K188" s="11">
        <f t="shared" si="46"/>
        <v>0.14513788098693758</v>
      </c>
      <c r="L188" s="11">
        <f t="shared" si="47"/>
        <v>0.22075055187637968</v>
      </c>
      <c r="M188" s="11">
        <f t="shared" si="48"/>
        <v>0.67114093959731547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-0.2190697375078734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0.21309338201409717</v>
      </c>
      <c r="Q188" s="11">
        <f>2*'OddsRatio_working_3-way'!K188*'OddsRatio_working_3-way'!L188*'OddsRatio_working_3-way'!M188</f>
        <v>4.3005727954409108E-2</v>
      </c>
      <c r="R188" s="11">
        <f t="shared" si="49"/>
        <v>0</v>
      </c>
      <c r="S188" s="11">
        <f t="shared" si="50"/>
        <v>-0.97271939263833085</v>
      </c>
      <c r="T188" s="11">
        <f t="shared" si="51"/>
        <v>-0.19631067459905766</v>
      </c>
      <c r="U188" s="11">
        <f>'OddsRatio_working_3-way'!S188-'OddsRatio_working_3-way'!R188^2/3</f>
        <v>-0.97271939263833085</v>
      </c>
      <c r="V188" s="11">
        <f>'OddsRatio_working_3-way'!S188*'OddsRatio_working_3-way'!R188/3-2*'OddsRatio_working_3-way'!R188^3/27-'OddsRatio_working_3-way'!T188</f>
        <v>0.19631067459905766</v>
      </c>
      <c r="W188" s="11">
        <f>'OddsRatio_working_3-way'!V188^2+4*'OddsRatio_working_3-way'!U188^3/27</f>
        <v>-9.7813314511156574E-2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0.18462881375390305</v>
      </c>
      <c r="Y188" s="11">
        <f>IF('OddsRatio_working_3-way'!W188&gt;=0,IF('OddsRatio_working_3-way'!V188+SQRT('OddsRatio_working_3-way'!W188)&gt;0,0,PI()),ACOS('OddsRatio_working_3-way'!V188/(2*'OddsRatio_working_3-way'!X188)))</f>
        <v>1.0102652602039699</v>
      </c>
      <c r="Z188" s="11">
        <f>'OddsRatio_working_3-way'!X188^(1/3)*COS('OddsRatio_working_3-way'!Y188/3)</f>
        <v>0.53743727254428242</v>
      </c>
      <c r="AA188" s="11">
        <f>'OddsRatio_working_3-way'!X188^(1/3)*COS(('OddsRatio_working_3-way'!Y188+2*PI())/3)</f>
        <v>-0.4316625889666329</v>
      </c>
      <c r="AB188" s="11">
        <f>'OddsRatio_working_3-way'!X188^(1/3)*COS(('OddsRatio_working_3-way'!Y188+4*PI())/3)</f>
        <v>-0.10577468357764973</v>
      </c>
      <c r="AC188" s="11">
        <f>'OddsRatio_working_3-way'!X188^(1/3)*SIN('OddsRatio_working_3-way'!Y188/3)</f>
        <v>0.18815146990197276</v>
      </c>
      <c r="AD188" s="11">
        <f>'OddsRatio_working_3-way'!X188^(1/3)*SIN(('OddsRatio_working_3-way'!Y188+2*PI())/3)</f>
        <v>0.37135859601298321</v>
      </c>
      <c r="AE188" s="11">
        <f>'OddsRatio_working_3-way'!X188^(1/3)*SIN(('OddsRatio_working_3-way'!Y188+4*PI())/3)</f>
        <v>-0.559510065914956</v>
      </c>
      <c r="AF188" s="11">
        <f>-'OddsRatio_working_3-way'!U188/(3*'OddsRatio_working_3-way'!X188^(1/3))*COS(('OddsRatio_working_3-way'!Y188)/3)</f>
        <v>0.53743727254428242</v>
      </c>
      <c r="AG188" s="11">
        <f>-'OddsRatio_working_3-way'!U188/(3*'OddsRatio_working_3-way'!X188^(1/3))*COS(('OddsRatio_working_3-way'!Y188+2*PI())/3)</f>
        <v>-0.4316625889666329</v>
      </c>
      <c r="AH188" s="11">
        <f>-'OddsRatio_working_3-way'!U188/(3*'OddsRatio_working_3-way'!X188^(1/3))*COS(('OddsRatio_working_3-way'!Y188+4*PI())/3)</f>
        <v>-0.10577468357764973</v>
      </c>
      <c r="AI188" s="11">
        <f>'OddsRatio_working_3-way'!U188/(3*'OddsRatio_working_3-way'!X188^(1/3))*SIN(('OddsRatio_working_3-way'!Y188)/3)</f>
        <v>-0.18815146990197276</v>
      </c>
      <c r="AJ188" s="11">
        <f>'OddsRatio_working_3-way'!U188/(3*'OddsRatio_working_3-way'!X188^(1/3))*SIN(('OddsRatio_working_3-way'!Y188+2*PI())/3)</f>
        <v>-0.37135859601298321</v>
      </c>
      <c r="AK188" s="11">
        <f>'OddsRatio_working_3-way'!U188/(3*'OddsRatio_working_3-way'!X188^(1/3))*SIN(('OddsRatio_working_3-way'!Y188+4*PI())/3)</f>
        <v>0.559510065914956</v>
      </c>
      <c r="AL188" s="11">
        <f>'OddsRatio_working_3-way'!Z188+'OddsRatio_working_3-way'!AF188</f>
        <v>1.0748745450885648</v>
      </c>
      <c r="AM188" s="11">
        <f>'OddsRatio_working_3-way'!AA188+'OddsRatio_working_3-way'!AG188</f>
        <v>-0.8633251779332658</v>
      </c>
      <c r="AN188" s="11">
        <f>'OddsRatio_working_3-way'!AB188+'OddsRatio_working_3-way'!AH188</f>
        <v>-0.21154936715529946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1.0748745450885648</v>
      </c>
      <c r="AS188" s="11">
        <f>IF(('OddsRatio_working_3-way'!X188=0),IF(Q188&gt;0,-Q188^(1/3),(-Q188)^(1/3)),'OddsRatio_working_3-way'!AM188-'OddsRatio_working_3-way'!R188/3)</f>
        <v>-0.8633251779332658</v>
      </c>
      <c r="AT188" s="11">
        <f>IF(('OddsRatio_working_3-way'!X188=0),IF(Q188&gt;0,-Q188^(1/3),(-Q188)^(1/3)),'OddsRatio_working_3-way'!AN188-'OddsRatio_working_3-way'!R188/3)</f>
        <v>-0.21154936715529946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3.74</v>
      </c>
      <c r="C189" s="4">
        <f>IF('True_Odds_Calculator_3-way'!C190="","",'True_Odds_Calculator_3-way'!C190)</f>
        <v>5.36</v>
      </c>
      <c r="D189" s="9">
        <f t="shared" si="39"/>
        <v>0.56276585002754065</v>
      </c>
      <c r="E189" s="9">
        <f t="shared" si="40"/>
        <v>0.2579466744776519</v>
      </c>
      <c r="F189" s="9">
        <f t="shared" si="41"/>
        <v>0.17928747549480742</v>
      </c>
      <c r="G189" s="9">
        <f t="shared" si="42"/>
        <v>1.0499161585468042</v>
      </c>
      <c r="H189" s="9">
        <f t="shared" si="43"/>
        <v>1.7769379573246351</v>
      </c>
      <c r="I189" s="9">
        <f t="shared" si="44"/>
        <v>3.8767702744182437</v>
      </c>
      <c r="J189" s="9">
        <f t="shared" si="45"/>
        <v>5.5776344512640668</v>
      </c>
      <c r="K189" s="11">
        <f t="shared" si="46"/>
        <v>0.57471264367816088</v>
      </c>
      <c r="L189" s="11">
        <f t="shared" si="47"/>
        <v>0.26737967914438499</v>
      </c>
      <c r="M189" s="11">
        <f t="shared" si="48"/>
        <v>0.18656716417910446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-0.25344465208532296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0.22476589943514952</v>
      </c>
      <c r="Q189" s="11">
        <f>2*'OddsRatio_working_3-way'!K189*'OddsRatio_working_3-way'!L189*'OddsRatio_working_3-way'!M189</f>
        <v>5.7338239651823844E-2</v>
      </c>
      <c r="R189" s="11">
        <f t="shared" si="49"/>
        <v>0</v>
      </c>
      <c r="S189" s="11">
        <f t="shared" si="50"/>
        <v>-0.88684411995200174</v>
      </c>
      <c r="T189" s="11">
        <f t="shared" si="51"/>
        <v>-0.22623574488571468</v>
      </c>
      <c r="U189" s="11">
        <f>'OddsRatio_working_3-way'!S189-'OddsRatio_working_3-way'!R189^2/3</f>
        <v>-0.88684411995200174</v>
      </c>
      <c r="V189" s="11">
        <f>'OddsRatio_working_3-way'!S189*'OddsRatio_working_3-way'!R189/3-2*'OddsRatio_working_3-way'!R189^3/27-'OddsRatio_working_3-way'!T189</f>
        <v>0.22623574488571468</v>
      </c>
      <c r="W189" s="11">
        <f>'OddsRatio_working_3-way'!V189^2+4*'OddsRatio_working_3-way'!U189^3/27</f>
        <v>-5.2150164459903323E-2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0.16072707979980963</v>
      </c>
      <c r="Y189" s="11">
        <f>IF('OddsRatio_working_3-way'!W189&gt;=0,IF('OddsRatio_working_3-way'!V189+SQRT('OddsRatio_working_3-way'!W189)&gt;0,0,PI()),ACOS('OddsRatio_working_3-way'!V189/(2*'OddsRatio_working_3-way'!X189)))</f>
        <v>0.79007996120350932</v>
      </c>
      <c r="Z189" s="11">
        <f>'OddsRatio_working_3-way'!X189^(1/3)*COS('OddsRatio_working_3-way'!Y189/3)</f>
        <v>0.52495807927340221</v>
      </c>
      <c r="AA189" s="11">
        <f>'OddsRatio_working_3-way'!X189^(1/3)*COS(('OddsRatio_working_3-way'!Y189+2*PI())/3)</f>
        <v>-0.38505673435391224</v>
      </c>
      <c r="AB189" s="11">
        <f>'OddsRatio_working_3-way'!X189^(1/3)*COS(('OddsRatio_working_3-way'!Y189+4*PI())/3)</f>
        <v>-0.13990134491948999</v>
      </c>
      <c r="AC189" s="11">
        <f>'OddsRatio_working_3-way'!X189^(1/3)*SIN('OddsRatio_working_3-way'!Y189/3)</f>
        <v>0.14154053008325129</v>
      </c>
      <c r="AD189" s="11">
        <f>'OddsRatio_working_3-way'!X189^(1/3)*SIN(('OddsRatio_working_3-way'!Y189+2*PI())/3)</f>
        <v>0.38385676753102582</v>
      </c>
      <c r="AE189" s="11">
        <f>'OddsRatio_working_3-way'!X189^(1/3)*SIN(('OddsRatio_working_3-way'!Y189+4*PI())/3)</f>
        <v>-0.52539729761427711</v>
      </c>
      <c r="AF189" s="11">
        <f>-'OddsRatio_working_3-way'!U189/(3*'OddsRatio_working_3-way'!X189^(1/3))*COS(('OddsRatio_working_3-way'!Y189)/3)</f>
        <v>0.52495807927340199</v>
      </c>
      <c r="AG189" s="11">
        <f>-'OddsRatio_working_3-way'!U189/(3*'OddsRatio_working_3-way'!X189^(1/3))*COS(('OddsRatio_working_3-way'!Y189+2*PI())/3)</f>
        <v>-0.38505673435391208</v>
      </c>
      <c r="AH189" s="11">
        <f>-'OddsRatio_working_3-way'!U189/(3*'OddsRatio_working_3-way'!X189^(1/3))*COS(('OddsRatio_working_3-way'!Y189+4*PI())/3)</f>
        <v>-0.13990134491948994</v>
      </c>
      <c r="AI189" s="11">
        <f>'OddsRatio_working_3-way'!U189/(3*'OddsRatio_working_3-way'!X189^(1/3))*SIN(('OddsRatio_working_3-way'!Y189)/3)</f>
        <v>-0.14154053008325124</v>
      </c>
      <c r="AJ189" s="11">
        <f>'OddsRatio_working_3-way'!U189/(3*'OddsRatio_working_3-way'!X189^(1/3))*SIN(('OddsRatio_working_3-way'!Y189+2*PI())/3)</f>
        <v>-0.38385676753102566</v>
      </c>
      <c r="AK189" s="11">
        <f>'OddsRatio_working_3-way'!U189/(3*'OddsRatio_working_3-way'!X189^(1/3))*SIN(('OddsRatio_working_3-way'!Y189+4*PI())/3)</f>
        <v>0.52539729761427689</v>
      </c>
      <c r="AL189" s="11">
        <f>'OddsRatio_working_3-way'!Z189+'OddsRatio_working_3-way'!AF189</f>
        <v>1.0499161585468042</v>
      </c>
      <c r="AM189" s="11">
        <f>'OddsRatio_working_3-way'!AA189+'OddsRatio_working_3-way'!AG189</f>
        <v>-0.77011346870782438</v>
      </c>
      <c r="AN189" s="11">
        <f>'OddsRatio_working_3-way'!AB189+'OddsRatio_working_3-way'!AH189</f>
        <v>-0.27980268983897993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1.0499161585468042</v>
      </c>
      <c r="AS189" s="11">
        <f>IF(('OddsRatio_working_3-way'!X189=0),IF(Q189&gt;0,-Q189^(1/3),(-Q189)^(1/3)),'OddsRatio_working_3-way'!AM189-'OddsRatio_working_3-way'!R189/3)</f>
        <v>-0.77011346870782438</v>
      </c>
      <c r="AT189" s="11">
        <f>IF(('OddsRatio_working_3-way'!X189=0),IF(Q189&gt;0,-Q189^(1/3),(-Q189)^(1/3)),'OddsRatio_working_3-way'!AN189-'OddsRatio_working_3-way'!R189/3)</f>
        <v>-0.27980268983897993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1.9</v>
      </c>
      <c r="B190" s="4">
        <f>IF('True_Odds_Calculator_3-way'!B191="","",'True_Odds_Calculator_3-way'!B191)</f>
        <v>3.68</v>
      </c>
      <c r="C190" s="4">
        <f>IF('True_Odds_Calculator_3-way'!C191="","",'True_Odds_Calculator_3-way'!C191)</f>
        <v>4.3</v>
      </c>
      <c r="D190" s="9">
        <f t="shared" si="39"/>
        <v>0.5140194212634589</v>
      </c>
      <c r="E190" s="9">
        <f t="shared" si="40"/>
        <v>0.26209947417473822</v>
      </c>
      <c r="F190" s="9">
        <f t="shared" si="41"/>
        <v>0.22388110456180291</v>
      </c>
      <c r="G190" s="9">
        <f t="shared" si="42"/>
        <v>1.050501981989538</v>
      </c>
      <c r="H190" s="9">
        <f t="shared" si="43"/>
        <v>1.9454517837905845</v>
      </c>
      <c r="I190" s="9">
        <f t="shared" si="44"/>
        <v>3.8153453117319622</v>
      </c>
      <c r="J190" s="9">
        <f t="shared" si="45"/>
        <v>4.4666565405654755</v>
      </c>
      <c r="K190" s="11">
        <f t="shared" si="46"/>
        <v>0.52631578947368418</v>
      </c>
      <c r="L190" s="11">
        <f t="shared" si="47"/>
        <v>0.27173913043478259</v>
      </c>
      <c r="M190" s="11">
        <f t="shared" si="48"/>
        <v>0.23255813953488372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-0.26474109946250879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0.22883295194508013</v>
      </c>
      <c r="Q190" s="11">
        <f>2*'OddsRatio_working_3-way'!K190*'OddsRatio_working_3-way'!L190*'OddsRatio_working_3-way'!M190</f>
        <v>6.6521206960779095E-2</v>
      </c>
      <c r="R190" s="11">
        <f t="shared" si="49"/>
        <v>0</v>
      </c>
      <c r="S190" s="11">
        <f t="shared" si="50"/>
        <v>-0.86436504346952081</v>
      </c>
      <c r="T190" s="11">
        <f t="shared" si="51"/>
        <v>-0.25126890798532575</v>
      </c>
      <c r="U190" s="11">
        <f>'OddsRatio_working_3-way'!S190-'OddsRatio_working_3-way'!R190^2/3</f>
        <v>-0.86436504346952081</v>
      </c>
      <c r="V190" s="11">
        <f>'OddsRatio_working_3-way'!S190*'OddsRatio_working_3-way'!R190/3-2*'OddsRatio_working_3-way'!R190^3/27-'OddsRatio_working_3-way'!T190</f>
        <v>0.25126890798532575</v>
      </c>
      <c r="W190" s="11">
        <f>'OddsRatio_working_3-way'!V190^2+4*'OddsRatio_working_3-way'!U190^3/27</f>
        <v>-3.2536587719798324E-2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0.15465498039178727</v>
      </c>
      <c r="Y190" s="11">
        <f>IF('OddsRatio_working_3-way'!W190&gt;=0,IF('OddsRatio_working_3-way'!V190+SQRT('OddsRatio_working_3-way'!W190)&gt;0,0,PI()),ACOS('OddsRatio_working_3-way'!V190/(2*'OddsRatio_working_3-way'!X190)))</f>
        <v>0.62262041989350314</v>
      </c>
      <c r="Z190" s="11">
        <f>'OddsRatio_working_3-way'!X190^(1/3)*COS('OddsRatio_working_3-way'!Y190/3)</f>
        <v>0.52525099099476902</v>
      </c>
      <c r="AA190" s="11">
        <f>'OddsRatio_working_3-way'!X190^(1/3)*COS(('OddsRatio_working_3-way'!Y190+2*PI())/3)</f>
        <v>-0.35841071466840274</v>
      </c>
      <c r="AB190" s="11">
        <f>'OddsRatio_working_3-way'!X190^(1/3)*COS(('OddsRatio_working_3-way'!Y190+4*PI())/3)</f>
        <v>-0.16684027632636644</v>
      </c>
      <c r="AC190" s="11">
        <f>'OddsRatio_working_3-way'!X190^(1/3)*SIN('OddsRatio_working_3-way'!Y190/3)</f>
        <v>0.11060324414554938</v>
      </c>
      <c r="AD190" s="11">
        <f>'OddsRatio_working_3-way'!X190^(1/3)*SIN(('OddsRatio_working_3-way'!Y190+2*PI())/3)</f>
        <v>0.39957907949164673</v>
      </c>
      <c r="AE190" s="11">
        <f>'OddsRatio_working_3-way'!X190^(1/3)*SIN(('OddsRatio_working_3-way'!Y190+4*PI())/3)</f>
        <v>-0.51018232363719607</v>
      </c>
      <c r="AF190" s="11">
        <f>-'OddsRatio_working_3-way'!U190/(3*'OddsRatio_working_3-way'!X190^(1/3))*COS(('OddsRatio_working_3-way'!Y190)/3)</f>
        <v>0.52525099099476902</v>
      </c>
      <c r="AG190" s="11">
        <f>-'OddsRatio_working_3-way'!U190/(3*'OddsRatio_working_3-way'!X190^(1/3))*COS(('OddsRatio_working_3-way'!Y190+2*PI())/3)</f>
        <v>-0.35841071466840274</v>
      </c>
      <c r="AH190" s="11">
        <f>-'OddsRatio_working_3-way'!U190/(3*'OddsRatio_working_3-way'!X190^(1/3))*COS(('OddsRatio_working_3-way'!Y190+4*PI())/3)</f>
        <v>-0.16684027632636644</v>
      </c>
      <c r="AI190" s="11">
        <f>'OddsRatio_working_3-way'!U190/(3*'OddsRatio_working_3-way'!X190^(1/3))*SIN(('OddsRatio_working_3-way'!Y190)/3)</f>
        <v>-0.11060324414554938</v>
      </c>
      <c r="AJ190" s="11">
        <f>'OddsRatio_working_3-way'!U190/(3*'OddsRatio_working_3-way'!X190^(1/3))*SIN(('OddsRatio_working_3-way'!Y190+2*PI())/3)</f>
        <v>-0.39957907949164673</v>
      </c>
      <c r="AK190" s="11">
        <f>'OddsRatio_working_3-way'!U190/(3*'OddsRatio_working_3-way'!X190^(1/3))*SIN(('OddsRatio_working_3-way'!Y190+4*PI())/3)</f>
        <v>0.51018232363719607</v>
      </c>
      <c r="AL190" s="11">
        <f>'OddsRatio_working_3-way'!Z190+'OddsRatio_working_3-way'!AF190</f>
        <v>1.050501981989538</v>
      </c>
      <c r="AM190" s="11">
        <f>'OddsRatio_working_3-way'!AA190+'OddsRatio_working_3-way'!AG190</f>
        <v>-0.71682142933680548</v>
      </c>
      <c r="AN190" s="11">
        <f>'OddsRatio_working_3-way'!AB190+'OddsRatio_working_3-way'!AH190</f>
        <v>-0.33368055265273289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1.050501981989538</v>
      </c>
      <c r="AS190" s="11">
        <f>IF(('OddsRatio_working_3-way'!X190=0),IF(Q190&gt;0,-Q190^(1/3),(-Q190)^(1/3)),'OddsRatio_working_3-way'!AM190-'OddsRatio_working_3-way'!R190/3)</f>
        <v>-0.71682142933680548</v>
      </c>
      <c r="AT190" s="11">
        <f>IF(('OddsRatio_working_3-way'!X190=0),IF(Q190&gt;0,-Q190^(1/3),(-Q190)^(1/3)),'OddsRatio_working_3-way'!AN190-'OddsRatio_working_3-way'!R190/3)</f>
        <v>-0.33368055265273289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3.87</v>
      </c>
      <c r="C191" s="4">
        <f>IF('True_Odds_Calculator_3-way'!C192="","",'True_Odds_Calculator_3-way'!C192)</f>
        <v>4.82</v>
      </c>
      <c r="D191" s="9">
        <f t="shared" si="39"/>
        <v>0.55604131287284664</v>
      </c>
      <c r="E191" s="9">
        <f t="shared" si="40"/>
        <v>0.24658990930554373</v>
      </c>
      <c r="F191" s="9">
        <f t="shared" si="41"/>
        <v>0.19736877782160953</v>
      </c>
      <c r="G191" s="9">
        <f t="shared" si="42"/>
        <v>1.0645700282793582</v>
      </c>
      <c r="H191" s="9">
        <f t="shared" si="43"/>
        <v>1.7984275212095187</v>
      </c>
      <c r="I191" s="9">
        <f t="shared" si="44"/>
        <v>4.0553159811617583</v>
      </c>
      <c r="J191" s="9">
        <f t="shared" si="45"/>
        <v>5.0666575080271485</v>
      </c>
      <c r="K191" s="11">
        <f t="shared" si="46"/>
        <v>0.5714285714285714</v>
      </c>
      <c r="L191" s="11">
        <f t="shared" si="47"/>
        <v>0.25839793281653745</v>
      </c>
      <c r="M191" s="11">
        <f t="shared" si="48"/>
        <v>0.20746887966804978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-0.25188973591945696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0.22791708596977339</v>
      </c>
      <c r="Q191" s="11">
        <f>2*'OddsRatio_working_3-way'!K191*'OddsRatio_working_3-way'!L191*'OddsRatio_working_3-way'!M191</f>
        <v>6.1268033862842304E-2</v>
      </c>
      <c r="R191" s="11">
        <f t="shared" si="49"/>
        <v>0</v>
      </c>
      <c r="S191" s="11">
        <f t="shared" si="50"/>
        <v>-0.9048287939872669</v>
      </c>
      <c r="T191" s="11">
        <f t="shared" si="51"/>
        <v>-0.24323354677077066</v>
      </c>
      <c r="U191" s="11">
        <f>'OddsRatio_working_3-way'!S191-'OddsRatio_working_3-way'!R191^2/3</f>
        <v>-0.9048287939872669</v>
      </c>
      <c r="V191" s="11">
        <f>'OddsRatio_working_3-way'!S191*'OddsRatio_working_3-way'!R191/3-2*'OddsRatio_working_3-way'!R191^3/27-'OddsRatio_working_3-way'!T191</f>
        <v>0.24323354677077066</v>
      </c>
      <c r="W191" s="11">
        <f>'OddsRatio_working_3-way'!V191^2+4*'OddsRatio_working_3-way'!U191^3/27</f>
        <v>-5.0585151141898696E-2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0.16564095916815635</v>
      </c>
      <c r="Y191" s="11">
        <f>IF('OddsRatio_working_3-way'!W191&gt;=0,IF('OddsRatio_working_3-way'!V191+SQRT('OddsRatio_working_3-way'!W191)&gt;0,0,PI()),ACOS('OddsRatio_working_3-way'!V191/(2*'OddsRatio_working_3-way'!X191)))</f>
        <v>0.74628042912592285</v>
      </c>
      <c r="Z191" s="11">
        <f>'OddsRatio_working_3-way'!X191^(1/3)*COS('OddsRatio_working_3-way'!Y191/3)</f>
        <v>0.53228501413967899</v>
      </c>
      <c r="AA191" s="11">
        <f>'OddsRatio_working_3-way'!X191^(1/3)*COS(('OddsRatio_working_3-way'!Y191+2*PI())/3)</f>
        <v>-0.38323945958594036</v>
      </c>
      <c r="AB191" s="11">
        <f>'OddsRatio_working_3-way'!X191^(1/3)*COS(('OddsRatio_working_3-way'!Y191+4*PI())/3)</f>
        <v>-0.14904555455373875</v>
      </c>
      <c r="AC191" s="11">
        <f>'OddsRatio_working_3-way'!X191^(1/3)*SIN('OddsRatio_working_3-way'!Y191/3)</f>
        <v>0.13521191411291128</v>
      </c>
      <c r="AD191" s="11">
        <f>'OddsRatio_working_3-way'!X191^(1/3)*SIN(('OddsRatio_working_3-way'!Y191+2*PI())/3)</f>
        <v>0.39336638724226547</v>
      </c>
      <c r="AE191" s="11">
        <f>'OddsRatio_working_3-way'!X191^(1/3)*SIN(('OddsRatio_working_3-way'!Y191+4*PI())/3)</f>
        <v>-0.52857830135517681</v>
      </c>
      <c r="AF191" s="11">
        <f>-'OddsRatio_working_3-way'!U191/(3*'OddsRatio_working_3-way'!X191^(1/3))*COS(('OddsRatio_working_3-way'!Y191)/3)</f>
        <v>0.5322850141396791</v>
      </c>
      <c r="AG191" s="11">
        <f>-'OddsRatio_working_3-way'!U191/(3*'OddsRatio_working_3-way'!X191^(1/3))*COS(('OddsRatio_working_3-way'!Y191+2*PI())/3)</f>
        <v>-0.38323945958594041</v>
      </c>
      <c r="AH191" s="11">
        <f>-'OddsRatio_working_3-way'!U191/(3*'OddsRatio_working_3-way'!X191^(1/3))*COS(('OddsRatio_working_3-way'!Y191+4*PI())/3)</f>
        <v>-0.14904555455373877</v>
      </c>
      <c r="AI191" s="11">
        <f>'OddsRatio_working_3-way'!U191/(3*'OddsRatio_working_3-way'!X191^(1/3))*SIN(('OddsRatio_working_3-way'!Y191)/3)</f>
        <v>-0.13521191411291131</v>
      </c>
      <c r="AJ191" s="11">
        <f>'OddsRatio_working_3-way'!U191/(3*'OddsRatio_working_3-way'!X191^(1/3))*SIN(('OddsRatio_working_3-way'!Y191+2*PI())/3)</f>
        <v>-0.39336638724226558</v>
      </c>
      <c r="AK191" s="11">
        <f>'OddsRatio_working_3-way'!U191/(3*'OddsRatio_working_3-way'!X191^(1/3))*SIN(('OddsRatio_working_3-way'!Y191+4*PI())/3)</f>
        <v>0.52857830135517692</v>
      </c>
      <c r="AL191" s="11">
        <f>'OddsRatio_working_3-way'!Z191+'OddsRatio_working_3-way'!AF191</f>
        <v>1.0645700282793582</v>
      </c>
      <c r="AM191" s="11">
        <f>'OddsRatio_working_3-way'!AA191+'OddsRatio_working_3-way'!AG191</f>
        <v>-0.76647891917188082</v>
      </c>
      <c r="AN191" s="11">
        <f>'OddsRatio_working_3-way'!AB191+'OddsRatio_working_3-way'!AH191</f>
        <v>-0.29809110910747749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1.0645700282793582</v>
      </c>
      <c r="AS191" s="11">
        <f>IF(('OddsRatio_working_3-way'!X191=0),IF(Q191&gt;0,-Q191^(1/3),(-Q191)^(1/3)),'OddsRatio_working_3-way'!AM191-'OddsRatio_working_3-way'!R191/3)</f>
        <v>-0.76647891917188082</v>
      </c>
      <c r="AT191" s="11">
        <f>IF(('OddsRatio_working_3-way'!X191=0),IF(Q191&gt;0,-Q191^(1/3),(-Q191)^(1/3)),'OddsRatio_working_3-way'!AN191-'OddsRatio_working_3-way'!R191/3)</f>
        <v>-0.29809110910747749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1.54</v>
      </c>
      <c r="B192" s="4">
        <f>IF('True_Odds_Calculator_3-way'!B193="","",'True_Odds_Calculator_3-way'!B193)</f>
        <v>4.7699999999999996</v>
      </c>
      <c r="C192" s="4">
        <f>IF('True_Odds_Calculator_3-way'!C193="","",'True_Odds_Calculator_3-way'!C193)</f>
        <v>5.92</v>
      </c>
      <c r="D192" s="9">
        <f t="shared" si="39"/>
        <v>0.63727935961425453</v>
      </c>
      <c r="E192" s="9">
        <f t="shared" si="40"/>
        <v>0.20105943769982426</v>
      </c>
      <c r="F192" s="9">
        <f t="shared" si="41"/>
        <v>0.16166120268592124</v>
      </c>
      <c r="G192" s="9">
        <f t="shared" si="42"/>
        <v>1.0540195276523869</v>
      </c>
      <c r="H192" s="9">
        <f t="shared" si="43"/>
        <v>1.569170544932289</v>
      </c>
      <c r="I192" s="9">
        <f t="shared" si="44"/>
        <v>4.9736536192494984</v>
      </c>
      <c r="J192" s="9">
        <f t="shared" si="45"/>
        <v>6.1857760760497422</v>
      </c>
      <c r="K192" s="11">
        <f t="shared" si="46"/>
        <v>0.64935064935064934</v>
      </c>
      <c r="L192" s="11">
        <f t="shared" si="47"/>
        <v>0.20964360587002098</v>
      </c>
      <c r="M192" s="11">
        <f t="shared" si="48"/>
        <v>0.16891891891891891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-0.23032411239958406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0.21224667451082546</v>
      </c>
      <c r="Q192" s="11">
        <f>2*'OddsRatio_working_3-way'!K192*'OddsRatio_working_3-way'!L192*'OddsRatio_working_3-way'!M192</f>
        <v>4.599061202834788E-2</v>
      </c>
      <c r="R192" s="11">
        <f t="shared" si="49"/>
        <v>0</v>
      </c>
      <c r="S192" s="11">
        <f t="shared" si="50"/>
        <v>-0.92151304654809019</v>
      </c>
      <c r="T192" s="11">
        <f t="shared" si="51"/>
        <v>-0.19967779990207804</v>
      </c>
      <c r="U192" s="11">
        <f>'OddsRatio_working_3-way'!S192-'OddsRatio_working_3-way'!R192^2/3</f>
        <v>-0.92151304654809019</v>
      </c>
      <c r="V192" s="11">
        <f>'OddsRatio_working_3-way'!S192*'OddsRatio_working_3-way'!R192/3-2*'OddsRatio_working_3-way'!R192^3/27-'OddsRatio_working_3-way'!T192</f>
        <v>0.19967779990207804</v>
      </c>
      <c r="W192" s="11">
        <f>'OddsRatio_working_3-way'!V192^2+4*'OddsRatio_working_3-way'!U192^3/27</f>
        <v>-7.6060072486109742E-2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0.17024342590820069</v>
      </c>
      <c r="Y192" s="11">
        <f>IF('OddsRatio_working_3-way'!W192&gt;=0,IF('OddsRatio_working_3-way'!V192+SQRT('OddsRatio_working_3-way'!W192)&gt;0,0,PI()),ACOS('OddsRatio_working_3-way'!V192/(2*'OddsRatio_working_3-way'!X192)))</f>
        <v>0.94412986123200393</v>
      </c>
      <c r="Z192" s="11">
        <f>'OddsRatio_working_3-way'!X192^(1/3)*COS('OddsRatio_working_3-way'!Y192/3)</f>
        <v>0.52700976382619347</v>
      </c>
      <c r="AA192" s="11">
        <f>'OddsRatio_working_3-way'!X192^(1/3)*COS(('OddsRatio_working_3-way'!Y192+2*PI())/3)</f>
        <v>-0.41207740043828472</v>
      </c>
      <c r="AB192" s="11">
        <f>'OddsRatio_working_3-way'!X192^(1/3)*COS(('OddsRatio_working_3-way'!Y192+4*PI())/3)</f>
        <v>-0.11493236338790891</v>
      </c>
      <c r="AC192" s="11">
        <f>'OddsRatio_working_3-way'!X192^(1/3)*SIN('OddsRatio_working_3-way'!Y192/3)</f>
        <v>0.1715567671293958</v>
      </c>
      <c r="AD192" s="11">
        <f>'OddsRatio_working_3-way'!X192^(1/3)*SIN(('OddsRatio_working_3-way'!Y192+2*PI())/3)</f>
        <v>0.37062545995122292</v>
      </c>
      <c r="AE192" s="11">
        <f>'OddsRatio_working_3-way'!X192^(1/3)*SIN(('OddsRatio_working_3-way'!Y192+4*PI())/3)</f>
        <v>-0.54218222708061881</v>
      </c>
      <c r="AF192" s="11">
        <f>-'OddsRatio_working_3-way'!U192/(3*'OddsRatio_working_3-way'!X192^(1/3))*COS(('OddsRatio_working_3-way'!Y192)/3)</f>
        <v>0.52700976382619358</v>
      </c>
      <c r="AG192" s="11">
        <f>-'OddsRatio_working_3-way'!U192/(3*'OddsRatio_working_3-way'!X192^(1/3))*COS(('OddsRatio_working_3-way'!Y192+2*PI())/3)</f>
        <v>-0.41207740043828484</v>
      </c>
      <c r="AH192" s="11">
        <f>-'OddsRatio_working_3-way'!U192/(3*'OddsRatio_working_3-way'!X192^(1/3))*COS(('OddsRatio_working_3-way'!Y192+4*PI())/3)</f>
        <v>-0.11493236338790892</v>
      </c>
      <c r="AI192" s="11">
        <f>'OddsRatio_working_3-way'!U192/(3*'OddsRatio_working_3-way'!X192^(1/3))*SIN(('OddsRatio_working_3-way'!Y192)/3)</f>
        <v>-0.17155676712939583</v>
      </c>
      <c r="AJ192" s="11">
        <f>'OddsRatio_working_3-way'!U192/(3*'OddsRatio_working_3-way'!X192^(1/3))*SIN(('OddsRatio_working_3-way'!Y192+2*PI())/3)</f>
        <v>-0.37062545995122298</v>
      </c>
      <c r="AK192" s="11">
        <f>'OddsRatio_working_3-way'!U192/(3*'OddsRatio_working_3-way'!X192^(1/3))*SIN(('OddsRatio_working_3-way'!Y192+4*PI())/3)</f>
        <v>0.54218222708061892</v>
      </c>
      <c r="AL192" s="11">
        <f>'OddsRatio_working_3-way'!Z192+'OddsRatio_working_3-way'!AF192</f>
        <v>1.0540195276523869</v>
      </c>
      <c r="AM192" s="11">
        <f>'OddsRatio_working_3-way'!AA192+'OddsRatio_working_3-way'!AG192</f>
        <v>-0.82415480087656956</v>
      </c>
      <c r="AN192" s="11">
        <f>'OddsRatio_working_3-way'!AB192+'OddsRatio_working_3-way'!AH192</f>
        <v>-0.22986472677581782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1.0540195276523869</v>
      </c>
      <c r="AS192" s="11">
        <f>IF(('OddsRatio_working_3-way'!X192=0),IF(Q192&gt;0,-Q192^(1/3),(-Q192)^(1/3)),'OddsRatio_working_3-way'!AM192-'OddsRatio_working_3-way'!R192/3)</f>
        <v>-0.82415480087656956</v>
      </c>
      <c r="AT192" s="11">
        <f>IF(('OddsRatio_working_3-way'!X192=0),IF(Q192&gt;0,-Q192^(1/3),(-Q192)^(1/3)),'OddsRatio_working_3-way'!AN192-'OddsRatio_working_3-way'!R192/3)</f>
        <v>-0.22986472677581782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6.16</v>
      </c>
      <c r="B193" s="4">
        <f>IF('True_Odds_Calculator_3-way'!B194="","",'True_Odds_Calculator_3-way'!B194)</f>
        <v>4.49</v>
      </c>
      <c r="C193" s="4">
        <f>IF('True_Odds_Calculator_3-way'!C194="","",'True_Odds_Calculator_3-way'!C194)</f>
        <v>1.55</v>
      </c>
      <c r="D193" s="9">
        <f t="shared" si="39"/>
        <v>0.1547970752657559</v>
      </c>
      <c r="E193" s="9">
        <f t="shared" si="40"/>
        <v>0.21308537809243208</v>
      </c>
      <c r="F193" s="9">
        <f t="shared" si="41"/>
        <v>0.63211754664181208</v>
      </c>
      <c r="G193" s="9">
        <f t="shared" si="42"/>
        <v>1.0581531733732996</v>
      </c>
      <c r="H193" s="9">
        <f t="shared" si="43"/>
        <v>6.4600703746062269</v>
      </c>
      <c r="I193" s="9">
        <f t="shared" si="44"/>
        <v>4.6929545750728163</v>
      </c>
      <c r="J193" s="9">
        <f t="shared" si="45"/>
        <v>1.5819842453553146</v>
      </c>
      <c r="K193" s="11">
        <f t="shared" si="46"/>
        <v>0.16233766233766234</v>
      </c>
      <c r="L193" s="11">
        <f t="shared" si="47"/>
        <v>0.22271714922048996</v>
      </c>
      <c r="M193" s="11">
        <f t="shared" si="48"/>
        <v>0.64516129032258063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-0.23103568606119074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0.21459968295229442</v>
      </c>
      <c r="Q193" s="11">
        <f>2*'OddsRatio_working_3-way'!K193*'OddsRatio_working_3-way'!L193*'OddsRatio_working_3-way'!M193</f>
        <v>4.6652104989629233E-2</v>
      </c>
      <c r="R193" s="11">
        <f t="shared" si="49"/>
        <v>0</v>
      </c>
      <c r="S193" s="11">
        <f t="shared" si="50"/>
        <v>-0.92885946154420851</v>
      </c>
      <c r="T193" s="11">
        <f t="shared" si="51"/>
        <v>-0.20192596990091494</v>
      </c>
      <c r="U193" s="11">
        <f>'OddsRatio_working_3-way'!S193-'OddsRatio_working_3-way'!R193^2/3</f>
        <v>-0.92885946154420851</v>
      </c>
      <c r="V193" s="11">
        <f>'OddsRatio_working_3-way'!S193*'OddsRatio_working_3-way'!R193/3-2*'OddsRatio_working_3-way'!R193^3/27-'OddsRatio_working_3-way'!T193</f>
        <v>0.20192596990091494</v>
      </c>
      <c r="W193" s="11">
        <f>'OddsRatio_working_3-way'!V193^2+4*'OddsRatio_working_3-way'!U193^3/27</f>
        <v>-7.7952017152929959E-2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0.17228328014737471</v>
      </c>
      <c r="Y193" s="11">
        <f>IF('OddsRatio_working_3-way'!W193&gt;=0,IF('OddsRatio_working_3-way'!V193+SQRT('OddsRatio_working_3-way'!W193)&gt;0,0,PI()),ACOS('OddsRatio_working_3-way'!V193/(2*'OddsRatio_working_3-way'!X193)))</f>
        <v>0.94464703195703614</v>
      </c>
      <c r="Z193" s="11">
        <f>'OddsRatio_working_3-way'!X193^(1/3)*COS('OddsRatio_working_3-way'!Y193/3)</f>
        <v>0.52907658668664992</v>
      </c>
      <c r="AA193" s="11">
        <f>'OddsRatio_working_3-way'!X193^(1/3)*COS(('OddsRatio_working_3-way'!Y193+2*PI())/3)</f>
        <v>-0.41378084575735685</v>
      </c>
      <c r="AB193" s="11">
        <f>'OddsRatio_working_3-way'!X193^(1/3)*COS(('OddsRatio_working_3-way'!Y193+4*PI())/3)</f>
        <v>-0.11529574092929316</v>
      </c>
      <c r="AC193" s="11">
        <f>'OddsRatio_working_3-way'!X193^(1/3)*SIN('OddsRatio_working_3-way'!Y193/3)</f>
        <v>0.17233045562157628</v>
      </c>
      <c r="AD193" s="11">
        <f>'OddsRatio_working_3-way'!X193^(1/3)*SIN(('OddsRatio_working_3-way'!Y193+2*PI())/3)</f>
        <v>0.37202853680741038</v>
      </c>
      <c r="AE193" s="11">
        <f>'OddsRatio_working_3-way'!X193^(1/3)*SIN(('OddsRatio_working_3-way'!Y193+4*PI())/3)</f>
        <v>-0.54435899242898655</v>
      </c>
      <c r="AF193" s="11">
        <f>-'OddsRatio_working_3-way'!U193/(3*'OddsRatio_working_3-way'!X193^(1/3))*COS(('OddsRatio_working_3-way'!Y193)/3)</f>
        <v>0.52907658668664981</v>
      </c>
      <c r="AG193" s="11">
        <f>-'OddsRatio_working_3-way'!U193/(3*'OddsRatio_working_3-way'!X193^(1/3))*COS(('OddsRatio_working_3-way'!Y193+2*PI())/3)</f>
        <v>-0.41378084575735674</v>
      </c>
      <c r="AH193" s="11">
        <f>-'OddsRatio_working_3-way'!U193/(3*'OddsRatio_working_3-way'!X193^(1/3))*COS(('OddsRatio_working_3-way'!Y193+4*PI())/3)</f>
        <v>-0.11529574092929315</v>
      </c>
      <c r="AI193" s="11">
        <f>'OddsRatio_working_3-way'!U193/(3*'OddsRatio_working_3-way'!X193^(1/3))*SIN(('OddsRatio_working_3-way'!Y193)/3)</f>
        <v>-0.17233045562157626</v>
      </c>
      <c r="AJ193" s="11">
        <f>'OddsRatio_working_3-way'!U193/(3*'OddsRatio_working_3-way'!X193^(1/3))*SIN(('OddsRatio_working_3-way'!Y193+2*PI())/3)</f>
        <v>-0.37202853680741033</v>
      </c>
      <c r="AK193" s="11">
        <f>'OddsRatio_working_3-way'!U193/(3*'OddsRatio_working_3-way'!X193^(1/3))*SIN(('OddsRatio_working_3-way'!Y193+4*PI())/3)</f>
        <v>0.54435899242898644</v>
      </c>
      <c r="AL193" s="11">
        <f>'OddsRatio_working_3-way'!Z193+'OddsRatio_working_3-way'!AF193</f>
        <v>1.0581531733732996</v>
      </c>
      <c r="AM193" s="11">
        <f>'OddsRatio_working_3-way'!AA193+'OddsRatio_working_3-way'!AG193</f>
        <v>-0.82756169151471359</v>
      </c>
      <c r="AN193" s="11">
        <f>'OddsRatio_working_3-way'!AB193+'OddsRatio_working_3-way'!AH193</f>
        <v>-0.2305914818585863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1.0581531733732996</v>
      </c>
      <c r="AS193" s="11">
        <f>IF(('OddsRatio_working_3-way'!X193=0),IF(Q193&gt;0,-Q193^(1/3),(-Q193)^(1/3)),'OddsRatio_working_3-way'!AM193-'OddsRatio_working_3-way'!R193/3)</f>
        <v>-0.82756169151471359</v>
      </c>
      <c r="AT193" s="11">
        <f>IF(('OddsRatio_working_3-way'!X193=0),IF(Q193&gt;0,-Q193^(1/3),(-Q193)^(1/3)),'OddsRatio_working_3-way'!AN193-'OddsRatio_working_3-way'!R193/3)</f>
        <v>-0.2305914818585863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11.1</v>
      </c>
      <c r="B194" s="4">
        <f>IF('True_Odds_Calculator_3-way'!B195="","",'True_Odds_Calculator_3-way'!B195)</f>
        <v>6.61</v>
      </c>
      <c r="C194" s="4">
        <f>IF('True_Odds_Calculator_3-way'!C195="","",'True_Odds_Calculator_3-way'!C195)</f>
        <v>1.26</v>
      </c>
      <c r="D194" s="9">
        <f t="shared" si="39"/>
        <v>8.2652038946264259E-2</v>
      </c>
      <c r="E194" s="9">
        <f t="shared" si="40"/>
        <v>0.13957040092360462</v>
      </c>
      <c r="F194" s="9">
        <f t="shared" si="41"/>
        <v>0.77777756013013111</v>
      </c>
      <c r="G194" s="9">
        <f t="shared" si="42"/>
        <v>1.0989024826895066</v>
      </c>
      <c r="H194" s="9">
        <f t="shared" si="43"/>
        <v>12.098915075164015</v>
      </c>
      <c r="I194" s="9">
        <f t="shared" si="44"/>
        <v>7.1648429278881336</v>
      </c>
      <c r="J194" s="9">
        <f t="shared" si="45"/>
        <v>1.2857146454992716</v>
      </c>
      <c r="K194" s="11">
        <f t="shared" si="46"/>
        <v>9.00900900900901E-2</v>
      </c>
      <c r="L194" s="11">
        <f t="shared" si="47"/>
        <v>0.15128593040847199</v>
      </c>
      <c r="M194" s="11">
        <f t="shared" si="48"/>
        <v>0.79365079365079361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-0.15935386434630006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0.17274676881333464</v>
      </c>
      <c r="Q194" s="11">
        <f>2*'OddsRatio_working_3-way'!K194*'OddsRatio_working_3-way'!L194*'OddsRatio_working_3-way'!M194</f>
        <v>2.1633909682321179E-2</v>
      </c>
      <c r="R194" s="11">
        <f t="shared" si="49"/>
        <v>0</v>
      </c>
      <c r="S194" s="11">
        <f t="shared" si="50"/>
        <v>-1.0840450560893193</v>
      </c>
      <c r="T194" s="11">
        <f t="shared" si="51"/>
        <v>-0.13576018235307691</v>
      </c>
      <c r="U194" s="11">
        <f>'OddsRatio_working_3-way'!S194-'OddsRatio_working_3-way'!R194^2/3</f>
        <v>-1.0840450560893193</v>
      </c>
      <c r="V194" s="11">
        <f>'OddsRatio_working_3-way'!S194*'OddsRatio_working_3-way'!R194/3-2*'OddsRatio_working_3-way'!R194^3/27-'OddsRatio_working_3-way'!T194</f>
        <v>0.13576018235307691</v>
      </c>
      <c r="W194" s="11">
        <f>'OddsRatio_working_3-way'!V194^2+4*'OddsRatio_working_3-way'!U194^3/27</f>
        <v>-0.17029799375947291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0.21721465240172771</v>
      </c>
      <c r="Y194" s="11">
        <f>IF('OddsRatio_working_3-way'!W194&gt;=0,IF('OddsRatio_working_3-way'!V194+SQRT('OddsRatio_working_3-way'!W194)&gt;0,0,PI()),ACOS('OddsRatio_working_3-way'!V194/(2*'OddsRatio_working_3-way'!X194)))</f>
        <v>1.2529701400183184</v>
      </c>
      <c r="Z194" s="11">
        <f>'OddsRatio_working_3-way'!X194^(1/3)*COS('OddsRatio_working_3-way'!Y194/3)</f>
        <v>0.54945124134475332</v>
      </c>
      <c r="AA194" s="11">
        <f>'OddsRatio_working_3-way'!X194^(1/3)*COS(('OddsRatio_working_3-way'!Y194+2*PI())/3)</f>
        <v>-0.48588613795925506</v>
      </c>
      <c r="AB194" s="11">
        <f>'OddsRatio_working_3-way'!X194^(1/3)*COS(('OddsRatio_working_3-way'!Y194+4*PI())/3)</f>
        <v>-6.3565103385498214E-2</v>
      </c>
      <c r="AC194" s="11">
        <f>'OddsRatio_working_3-way'!X194^(1/3)*SIN('OddsRatio_working_3-way'!Y194/3)</f>
        <v>0.24382716299559978</v>
      </c>
      <c r="AD194" s="11">
        <f>'OddsRatio_working_3-way'!X194^(1/3)*SIN(('OddsRatio_working_3-way'!Y194+2*PI())/3)</f>
        <v>0.35392515164765126</v>
      </c>
      <c r="AE194" s="11">
        <f>'OddsRatio_working_3-way'!X194^(1/3)*SIN(('OddsRatio_working_3-way'!Y194+4*PI())/3)</f>
        <v>-0.59775231464325096</v>
      </c>
      <c r="AF194" s="11">
        <f>-'OddsRatio_working_3-way'!U194/(3*'OddsRatio_working_3-way'!X194^(1/3))*COS(('OddsRatio_working_3-way'!Y194)/3)</f>
        <v>0.54945124134475332</v>
      </c>
      <c r="AG194" s="11">
        <f>-'OddsRatio_working_3-way'!U194/(3*'OddsRatio_working_3-way'!X194^(1/3))*COS(('OddsRatio_working_3-way'!Y194+2*PI())/3)</f>
        <v>-0.485886137959255</v>
      </c>
      <c r="AH194" s="11">
        <f>-'OddsRatio_working_3-way'!U194/(3*'OddsRatio_working_3-way'!X194^(1/3))*COS(('OddsRatio_working_3-way'!Y194+4*PI())/3)</f>
        <v>-6.3565103385498214E-2</v>
      </c>
      <c r="AI194" s="11">
        <f>'OddsRatio_working_3-way'!U194/(3*'OddsRatio_working_3-way'!X194^(1/3))*SIN(('OddsRatio_working_3-way'!Y194)/3)</f>
        <v>-0.24382716299559973</v>
      </c>
      <c r="AJ194" s="11">
        <f>'OddsRatio_working_3-way'!U194/(3*'OddsRatio_working_3-way'!X194^(1/3))*SIN(('OddsRatio_working_3-way'!Y194+2*PI())/3)</f>
        <v>-0.3539251516476512</v>
      </c>
      <c r="AK194" s="11">
        <f>'OddsRatio_working_3-way'!U194/(3*'OddsRatio_working_3-way'!X194^(1/3))*SIN(('OddsRatio_working_3-way'!Y194+4*PI())/3)</f>
        <v>0.59775231464325085</v>
      </c>
      <c r="AL194" s="11">
        <f>'OddsRatio_working_3-way'!Z194+'OddsRatio_working_3-way'!AF194</f>
        <v>1.0989024826895066</v>
      </c>
      <c r="AM194" s="11">
        <f>'OddsRatio_working_3-way'!AA194+'OddsRatio_working_3-way'!AG194</f>
        <v>-0.97177227591851012</v>
      </c>
      <c r="AN194" s="11">
        <f>'OddsRatio_working_3-way'!AB194+'OddsRatio_working_3-way'!AH194</f>
        <v>-0.12713020677099643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1.0989024826895066</v>
      </c>
      <c r="AS194" s="11">
        <f>IF(('OddsRatio_working_3-way'!X194=0),IF(Q194&gt;0,-Q194^(1/3),(-Q194)^(1/3)),'OddsRatio_working_3-way'!AM194-'OddsRatio_working_3-way'!R194/3)</f>
        <v>-0.97177227591851012</v>
      </c>
      <c r="AT194" s="11">
        <f>IF(('OddsRatio_working_3-way'!X194=0),IF(Q194&gt;0,-Q194^(1/3),(-Q194)^(1/3)),'OddsRatio_working_3-way'!AN194-'OddsRatio_working_3-way'!R194/3)</f>
        <v>-0.12713020677099643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5.35</v>
      </c>
      <c r="B195" s="4">
        <f>IF('True_Odds_Calculator_3-way'!B196="","",'True_Odds_Calculator_3-way'!B196)</f>
        <v>4.29</v>
      </c>
      <c r="C195" s="4">
        <f>IF('True_Odds_Calculator_3-way'!C196="","",'True_Odds_Calculator_3-way'!C196)</f>
        <v>1.63</v>
      </c>
      <c r="D195" s="9">
        <f t="shared" si="39"/>
        <v>0.17804874127089984</v>
      </c>
      <c r="E195" s="9">
        <f t="shared" si="40"/>
        <v>0.2226420715787133</v>
      </c>
      <c r="F195" s="9">
        <f t="shared" si="41"/>
        <v>0.59930918715038684</v>
      </c>
      <c r="G195" s="9">
        <f t="shared" si="42"/>
        <v>1.0612504812040469</v>
      </c>
      <c r="H195" s="9">
        <f t="shared" si="43"/>
        <v>5.6164395932376037</v>
      </c>
      <c r="I195" s="9">
        <f t="shared" si="44"/>
        <v>4.4915140831613138</v>
      </c>
      <c r="J195" s="9">
        <f t="shared" si="45"/>
        <v>1.6685878031585495</v>
      </c>
      <c r="K195" s="11">
        <f t="shared" si="46"/>
        <v>0.18691588785046731</v>
      </c>
      <c r="L195" s="11">
        <f t="shared" si="47"/>
        <v>0.23310023310023309</v>
      </c>
      <c r="M195" s="11">
        <f t="shared" si="48"/>
        <v>0.61349693251533743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-0.24100553995628815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0.22105830259032483</v>
      </c>
      <c r="Q195" s="11">
        <f>2*'OddsRatio_working_3-way'!K195*'OddsRatio_working_3-way'!L195*'OddsRatio_working_3-way'!M195</f>
        <v>5.3460290832001177E-2</v>
      </c>
      <c r="R195" s="11">
        <f t="shared" si="49"/>
        <v>0</v>
      </c>
      <c r="S195" s="11">
        <f t="shared" si="50"/>
        <v>-0.91723328281341077</v>
      </c>
      <c r="T195" s="11">
        <f t="shared" si="51"/>
        <v>-0.22182183381219128</v>
      </c>
      <c r="U195" s="11">
        <f>'OddsRatio_working_3-way'!S195-'OddsRatio_working_3-way'!R195^2/3</f>
        <v>-0.91723328281341077</v>
      </c>
      <c r="V195" s="11">
        <f>'OddsRatio_working_3-way'!S195*'OddsRatio_working_3-way'!R195/3-2*'OddsRatio_working_3-way'!R195^3/27-'OddsRatio_working_3-way'!T195</f>
        <v>0.22182183381219128</v>
      </c>
      <c r="W195" s="11">
        <f>'OddsRatio_working_3-way'!V195^2+4*'OddsRatio_working_3-way'!U195^3/27</f>
        <v>-6.511860850042922E-2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0.16905881702549014</v>
      </c>
      <c r="Y195" s="11">
        <f>IF('OddsRatio_working_3-way'!W195&gt;=0,IF('OddsRatio_working_3-way'!V195+SQRT('OddsRatio_working_3-way'!W195)&gt;0,0,PI()),ACOS('OddsRatio_working_3-way'!V195/(2*'OddsRatio_working_3-way'!X195)))</f>
        <v>0.85522423747214227</v>
      </c>
      <c r="Z195" s="11">
        <f>'OddsRatio_working_3-way'!X195^(1/3)*COS('OddsRatio_working_3-way'!Y195/3)</f>
        <v>0.53062524060202343</v>
      </c>
      <c r="AA195" s="11">
        <f>'OddsRatio_working_3-way'!X195^(1/3)*COS(('OddsRatio_working_3-way'!Y195+2*PI())/3)</f>
        <v>-0.39998244331413618</v>
      </c>
      <c r="AB195" s="11">
        <f>'OddsRatio_working_3-way'!X195^(1/3)*COS(('OddsRatio_working_3-way'!Y195+4*PI())/3)</f>
        <v>-0.13064279728788736</v>
      </c>
      <c r="AC195" s="11">
        <f>'OddsRatio_working_3-way'!X195^(1/3)*SIN('OddsRatio_working_3-way'!Y195/3)</f>
        <v>0.15550331713669333</v>
      </c>
      <c r="AD195" s="11">
        <f>'OddsRatio_working_3-way'!X195^(1/3)*SIN(('OddsRatio_working_3-way'!Y195+2*PI())/3)</f>
        <v>0.38178327968223558</v>
      </c>
      <c r="AE195" s="11">
        <f>'OddsRatio_working_3-way'!X195^(1/3)*SIN(('OddsRatio_working_3-way'!Y195+4*PI())/3)</f>
        <v>-0.53728659681892887</v>
      </c>
      <c r="AF195" s="11">
        <f>-'OddsRatio_working_3-way'!U195/(3*'OddsRatio_working_3-way'!X195^(1/3))*COS(('OddsRatio_working_3-way'!Y195)/3)</f>
        <v>0.53062524060202343</v>
      </c>
      <c r="AG195" s="11">
        <f>-'OddsRatio_working_3-way'!U195/(3*'OddsRatio_working_3-way'!X195^(1/3))*COS(('OddsRatio_working_3-way'!Y195+2*PI())/3)</f>
        <v>-0.39998244331413618</v>
      </c>
      <c r="AH195" s="11">
        <f>-'OddsRatio_working_3-way'!U195/(3*'OddsRatio_working_3-way'!X195^(1/3))*COS(('OddsRatio_working_3-way'!Y195+4*PI())/3)</f>
        <v>-0.13064279728788736</v>
      </c>
      <c r="AI195" s="11">
        <f>'OddsRatio_working_3-way'!U195/(3*'OddsRatio_working_3-way'!X195^(1/3))*SIN(('OddsRatio_working_3-way'!Y195)/3)</f>
        <v>-0.15550331713669333</v>
      </c>
      <c r="AJ195" s="11">
        <f>'OddsRatio_working_3-way'!U195/(3*'OddsRatio_working_3-way'!X195^(1/3))*SIN(('OddsRatio_working_3-way'!Y195+2*PI())/3)</f>
        <v>-0.38178327968223558</v>
      </c>
      <c r="AK195" s="11">
        <f>'OddsRatio_working_3-way'!U195/(3*'OddsRatio_working_3-way'!X195^(1/3))*SIN(('OddsRatio_working_3-way'!Y195+4*PI())/3)</f>
        <v>0.53728659681892887</v>
      </c>
      <c r="AL195" s="11">
        <f>'OddsRatio_working_3-way'!Z195+'OddsRatio_working_3-way'!AF195</f>
        <v>1.0612504812040469</v>
      </c>
      <c r="AM195" s="11">
        <f>'OddsRatio_working_3-way'!AA195+'OddsRatio_working_3-way'!AG195</f>
        <v>-0.79996488662827236</v>
      </c>
      <c r="AN195" s="11">
        <f>'OddsRatio_working_3-way'!AB195+'OddsRatio_working_3-way'!AH195</f>
        <v>-0.26128559457577472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1.0612504812040469</v>
      </c>
      <c r="AS195" s="11">
        <f>IF(('OddsRatio_working_3-way'!X195=0),IF(Q195&gt;0,-Q195^(1/3),(-Q195)^(1/3)),'OddsRatio_working_3-way'!AM195-'OddsRatio_working_3-way'!R195/3)</f>
        <v>-0.79996488662827236</v>
      </c>
      <c r="AT195" s="11">
        <f>IF(('OddsRatio_working_3-way'!X195=0),IF(Q195&gt;0,-Q195^(1/3),(-Q195)^(1/3)),'OddsRatio_working_3-way'!AN195-'OddsRatio_working_3-way'!R195/3)</f>
        <v>-0.26128559457577472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2.84</v>
      </c>
      <c r="B196" s="4">
        <f>IF('True_Odds_Calculator_3-way'!B197="","",'True_Odds_Calculator_3-way'!B197)</f>
        <v>3.06</v>
      </c>
      <c r="C196" s="4">
        <f>IF('True_Odds_Calculator_3-way'!C197="","",'True_Odds_Calculator_3-way'!C197)</f>
        <v>2.63</v>
      </c>
      <c r="D196" s="9">
        <f t="shared" ref="D196:D259" si="52">(K196/(AR196+K196-(AR196*K196)))</f>
        <v>0.33238526139727886</v>
      </c>
      <c r="E196" s="9">
        <f t="shared" ref="E196:E259" si="53">(L196/(AR196+L196-(AR196*L196)))</f>
        <v>0.30781443539642439</v>
      </c>
      <c r="F196" s="9">
        <f t="shared" ref="F196:F259" si="54">(M196/(AR196+M196-(AR196*M196)))</f>
        <v>0.35980030320629669</v>
      </c>
      <c r="G196" s="9">
        <f t="shared" ref="G196:G259" si="55">AR196</f>
        <v>1.0916070572486183</v>
      </c>
      <c r="H196" s="9">
        <f t="shared" ref="H196:H259" si="56">IF(A196="","",1/D196)</f>
        <v>3.0085569853374574</v>
      </c>
      <c r="I196" s="9">
        <f t="shared" ref="I196:I259" si="57">IF(B196="","",1/E196)</f>
        <v>3.2487105379321535</v>
      </c>
      <c r="J196" s="9">
        <f t="shared" ref="J196:J259" si="58">IF(C196="","",1/F196)</f>
        <v>2.7793195033152478</v>
      </c>
      <c r="K196" s="11">
        <f t="shared" ref="K196:K259" si="59">1/A196</f>
        <v>0.35211267605633806</v>
      </c>
      <c r="L196" s="11">
        <f t="shared" ref="L196:L259" si="60">1/B196</f>
        <v>0.32679738562091504</v>
      </c>
      <c r="M196" s="11">
        <f t="shared" ref="M196:M259" si="61">1/C196</f>
        <v>0.38022813688212931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-0.27031934893238252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0.24195222279275697</v>
      </c>
      <c r="Q196" s="11">
        <f>2*'OddsRatio_working_3-way'!K196*'OddsRatio_working_3-way'!L196*'OddsRatio_working_3-way'!M196</f>
        <v>8.7505324699007958E-2</v>
      </c>
      <c r="R196" s="11">
        <f t="shared" ref="R196:R259" si="62">O196/N196</f>
        <v>0</v>
      </c>
      <c r="S196" s="11">
        <f t="shared" ref="S196:S259" si="63">P196/N196</f>
        <v>-0.89506068932297822</v>
      </c>
      <c r="T196" s="11">
        <f t="shared" ref="T196:T259" si="64">Q196/N196</f>
        <v>-0.323710918380824</v>
      </c>
      <c r="U196" s="11">
        <f>'OddsRatio_working_3-way'!S196-'OddsRatio_working_3-way'!R196^2/3</f>
        <v>-0.89506068932297822</v>
      </c>
      <c r="V196" s="11">
        <f>'OddsRatio_working_3-way'!S196*'OddsRatio_working_3-way'!R196/3-2*'OddsRatio_working_3-way'!R196^3/27-'OddsRatio_working_3-way'!T196</f>
        <v>0.323710918380824</v>
      </c>
      <c r="W196" s="11">
        <f>'OddsRatio_working_3-way'!V196^2+4*'OddsRatio_working_3-way'!U196^3/27</f>
        <v>-1.4428303409568521E-3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0.16296593894117364</v>
      </c>
      <c r="Y196" s="11">
        <f>IF('OddsRatio_working_3-way'!W196&gt;=0,IF('OddsRatio_working_3-way'!V196+SQRT('OddsRatio_working_3-way'!W196)&gt;0,0,PI()),ACOS('OddsRatio_working_3-way'!V196/(2*'OddsRatio_working_3-way'!X196)))</f>
        <v>0.11680698664799505</v>
      </c>
      <c r="Z196" s="11">
        <f>'OddsRatio_working_3-way'!X196^(1/3)*COS('OddsRatio_working_3-way'!Y196/3)</f>
        <v>0.54580352862430914</v>
      </c>
      <c r="AA196" s="11">
        <f>'OddsRatio_working_3-way'!X196^(1/3)*COS(('OddsRatio_working_3-way'!Y196+2*PI())/3)</f>
        <v>-0.29131516803564655</v>
      </c>
      <c r="AB196" s="11">
        <f>'OddsRatio_working_3-way'!X196^(1/3)*COS(('OddsRatio_working_3-way'!Y196+4*PI())/3)</f>
        <v>-0.25448836058866242</v>
      </c>
      <c r="AC196" s="11">
        <f>'OddsRatio_working_3-way'!X196^(1/3)*SIN('OddsRatio_working_3-way'!Y196/3)</f>
        <v>2.1261967192910829E-2</v>
      </c>
      <c r="AD196" s="11">
        <f>'OddsRatio_working_3-way'!X196^(1/3)*SIN(('OddsRatio_working_3-way'!Y196+2*PI())/3)</f>
        <v>0.4620487376673833</v>
      </c>
      <c r="AE196" s="11">
        <f>'OddsRatio_working_3-way'!X196^(1/3)*SIN(('OddsRatio_working_3-way'!Y196+4*PI())/3)</f>
        <v>-0.48331070486029409</v>
      </c>
      <c r="AF196" s="11">
        <f>-'OddsRatio_working_3-way'!U196/(3*'OddsRatio_working_3-way'!X196^(1/3))*COS(('OddsRatio_working_3-way'!Y196)/3)</f>
        <v>0.54580352862430914</v>
      </c>
      <c r="AG196" s="11">
        <f>-'OddsRatio_working_3-way'!U196/(3*'OddsRatio_working_3-way'!X196^(1/3))*COS(('OddsRatio_working_3-way'!Y196+2*PI())/3)</f>
        <v>-0.29131516803564655</v>
      </c>
      <c r="AH196" s="11">
        <f>-'OddsRatio_working_3-way'!U196/(3*'OddsRatio_working_3-way'!X196^(1/3))*COS(('OddsRatio_working_3-way'!Y196+4*PI())/3)</f>
        <v>-0.25448836058866242</v>
      </c>
      <c r="AI196" s="11">
        <f>'OddsRatio_working_3-way'!U196/(3*'OddsRatio_working_3-way'!X196^(1/3))*SIN(('OddsRatio_working_3-way'!Y196)/3)</f>
        <v>-2.1261967192910829E-2</v>
      </c>
      <c r="AJ196" s="11">
        <f>'OddsRatio_working_3-way'!U196/(3*'OddsRatio_working_3-way'!X196^(1/3))*SIN(('OddsRatio_working_3-way'!Y196+2*PI())/3)</f>
        <v>-0.4620487376673833</v>
      </c>
      <c r="AK196" s="11">
        <f>'OddsRatio_working_3-way'!U196/(3*'OddsRatio_working_3-way'!X196^(1/3))*SIN(('OddsRatio_working_3-way'!Y196+4*PI())/3)</f>
        <v>0.48331070486029409</v>
      </c>
      <c r="AL196" s="11">
        <f>'OddsRatio_working_3-way'!Z196+'OddsRatio_working_3-way'!AF196</f>
        <v>1.0916070572486183</v>
      </c>
      <c r="AM196" s="11">
        <f>'OddsRatio_working_3-way'!AA196+'OddsRatio_working_3-way'!AG196</f>
        <v>-0.58263033607129311</v>
      </c>
      <c r="AN196" s="11">
        <f>'OddsRatio_working_3-way'!AB196+'OddsRatio_working_3-way'!AH196</f>
        <v>-0.50897672117732484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1.0916070572486183</v>
      </c>
      <c r="AS196" s="11">
        <f>IF(('OddsRatio_working_3-way'!X196=0),IF(Q196&gt;0,-Q196^(1/3),(-Q196)^(1/3)),'OddsRatio_working_3-way'!AM196-'OddsRatio_working_3-way'!R196/3)</f>
        <v>-0.58263033607129311</v>
      </c>
      <c r="AT196" s="11">
        <f>IF(('OddsRatio_working_3-way'!X196=0),IF(Q196&gt;0,-Q196^(1/3),(-Q196)^(1/3)),'OddsRatio_working_3-way'!AN196-'OddsRatio_working_3-way'!R196/3)</f>
        <v>-0.50897672117732484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3.2</v>
      </c>
      <c r="B197" s="4">
        <f>IF('True_Odds_Calculator_3-way'!B198="","",'True_Odds_Calculator_3-way'!B198)</f>
        <v>3.33</v>
      </c>
      <c r="C197" s="4">
        <f>IF('True_Odds_Calculator_3-way'!C198="","",'True_Odds_Calculator_3-way'!C198)</f>
        <v>2.25</v>
      </c>
      <c r="D197" s="9">
        <f t="shared" si="52"/>
        <v>0.29426505667825181</v>
      </c>
      <c r="E197" s="9">
        <f t="shared" si="53"/>
        <v>0.2824847316812944</v>
      </c>
      <c r="F197" s="9">
        <f t="shared" si="54"/>
        <v>0.42325021164045351</v>
      </c>
      <c r="G197" s="9">
        <f t="shared" si="55"/>
        <v>1.0901349083780052</v>
      </c>
      <c r="H197" s="9">
        <f t="shared" si="56"/>
        <v>3.3982967984316121</v>
      </c>
      <c r="I197" s="9">
        <f t="shared" si="57"/>
        <v>3.5400143365207519</v>
      </c>
      <c r="J197" s="9">
        <f t="shared" si="58"/>
        <v>2.3626686354725068</v>
      </c>
      <c r="K197" s="11">
        <f t="shared" si="59"/>
        <v>0.3125</v>
      </c>
      <c r="L197" s="11">
        <f t="shared" si="60"/>
        <v>0.3003003003003003</v>
      </c>
      <c r="M197" s="11">
        <f t="shared" si="61"/>
        <v>0.44444444444444442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-0.26724641307974628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0.24107440774107441</v>
      </c>
      <c r="Q197" s="11">
        <f>2*'OddsRatio_working_3-way'!K197*'OddsRatio_working_3-way'!L197*'OddsRatio_working_3-way'!M197</f>
        <v>8.3416750083416744E-2</v>
      </c>
      <c r="R197" s="11">
        <f t="shared" si="62"/>
        <v>0</v>
      </c>
      <c r="S197" s="11">
        <f t="shared" si="63"/>
        <v>-0.90206788919235315</v>
      </c>
      <c r="T197" s="11">
        <f t="shared" si="64"/>
        <v>-0.31213421771361699</v>
      </c>
      <c r="U197" s="11">
        <f>'OddsRatio_working_3-way'!S197-'OddsRatio_working_3-way'!R197^2/3</f>
        <v>-0.90206788919235315</v>
      </c>
      <c r="V197" s="11">
        <f>'OddsRatio_working_3-way'!S197*'OddsRatio_working_3-way'!R197/3-2*'OddsRatio_working_3-way'!R197^3/27-'OddsRatio_working_3-way'!T197</f>
        <v>0.31213421771361699</v>
      </c>
      <c r="W197" s="11">
        <f>'OddsRatio_working_3-way'!V197^2+4*'OddsRatio_working_3-way'!U197^3/27</f>
        <v>-1.1318382017860493E-2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0.16488340720456998</v>
      </c>
      <c r="Y197" s="11">
        <f>IF('OddsRatio_working_3-way'!W197&gt;=0,IF('OddsRatio_working_3-way'!V197+SQRT('OddsRatio_working_3-way'!W197)&gt;0,0,PI()),ACOS('OddsRatio_working_3-way'!V197/(2*'OddsRatio_working_3-way'!X197)))</f>
        <v>0.32849143835840589</v>
      </c>
      <c r="Z197" s="11">
        <f>'OddsRatio_working_3-way'!X197^(1/3)*COS('OddsRatio_working_3-way'!Y197/3)</f>
        <v>0.5450674541890026</v>
      </c>
      <c r="AA197" s="11">
        <f>'OddsRatio_working_3-way'!X197^(1/3)*COS(('OddsRatio_working_3-way'!Y197+2*PI())/3)</f>
        <v>-0.32442857352483562</v>
      </c>
      <c r="AB197" s="11">
        <f>'OddsRatio_working_3-way'!X197^(1/3)*COS(('OddsRatio_working_3-way'!Y197+4*PI())/3)</f>
        <v>-0.22063888066416709</v>
      </c>
      <c r="AC197" s="11">
        <f>'OddsRatio_working_3-way'!X197^(1/3)*SIN('OddsRatio_working_3-way'!Y197/3)</f>
        <v>5.992300711221573E-2</v>
      </c>
      <c r="AD197" s="11">
        <f>'OddsRatio_working_3-way'!X197^(1/3)*SIN(('OddsRatio_working_3-way'!Y197+2*PI())/3)</f>
        <v>0.44208075854767914</v>
      </c>
      <c r="AE197" s="11">
        <f>'OddsRatio_working_3-way'!X197^(1/3)*SIN(('OddsRatio_working_3-way'!Y197+4*PI())/3)</f>
        <v>-0.5020037656598948</v>
      </c>
      <c r="AF197" s="11">
        <f>-'OddsRatio_working_3-way'!U197/(3*'OddsRatio_working_3-way'!X197^(1/3))*COS(('OddsRatio_working_3-way'!Y197)/3)</f>
        <v>0.54506745418900249</v>
      </c>
      <c r="AG197" s="11">
        <f>-'OddsRatio_working_3-way'!U197/(3*'OddsRatio_working_3-way'!X197^(1/3))*COS(('OddsRatio_working_3-way'!Y197+2*PI())/3)</f>
        <v>-0.32442857352483556</v>
      </c>
      <c r="AH197" s="11">
        <f>-'OddsRatio_working_3-way'!U197/(3*'OddsRatio_working_3-way'!X197^(1/3))*COS(('OddsRatio_working_3-way'!Y197+4*PI())/3)</f>
        <v>-0.22063888066416704</v>
      </c>
      <c r="AI197" s="11">
        <f>'OddsRatio_working_3-way'!U197/(3*'OddsRatio_working_3-way'!X197^(1/3))*SIN(('OddsRatio_working_3-way'!Y197)/3)</f>
        <v>-5.9923007112215716E-2</v>
      </c>
      <c r="AJ197" s="11">
        <f>'OddsRatio_working_3-way'!U197/(3*'OddsRatio_working_3-way'!X197^(1/3))*SIN(('OddsRatio_working_3-way'!Y197+2*PI())/3)</f>
        <v>-0.44208075854767909</v>
      </c>
      <c r="AK197" s="11">
        <f>'OddsRatio_working_3-way'!U197/(3*'OddsRatio_working_3-way'!X197^(1/3))*SIN(('OddsRatio_working_3-way'!Y197+4*PI())/3)</f>
        <v>0.50200376565989469</v>
      </c>
      <c r="AL197" s="11">
        <f>'OddsRatio_working_3-way'!Z197+'OddsRatio_working_3-way'!AF197</f>
        <v>1.0901349083780052</v>
      </c>
      <c r="AM197" s="11">
        <f>'OddsRatio_working_3-way'!AA197+'OddsRatio_working_3-way'!AG197</f>
        <v>-0.64885714704967112</v>
      </c>
      <c r="AN197" s="11">
        <f>'OddsRatio_working_3-way'!AB197+'OddsRatio_working_3-way'!AH197</f>
        <v>-0.44127776132833413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1.0901349083780052</v>
      </c>
      <c r="AS197" s="11">
        <f>IF(('OddsRatio_working_3-way'!X197=0),IF(Q197&gt;0,-Q197^(1/3),(-Q197)^(1/3)),'OddsRatio_working_3-way'!AM197-'OddsRatio_working_3-way'!R197/3)</f>
        <v>-0.64885714704967112</v>
      </c>
      <c r="AT197" s="11">
        <f>IF(('OddsRatio_working_3-way'!X197=0),IF(Q197&gt;0,-Q197^(1/3),(-Q197)^(1/3)),'OddsRatio_working_3-way'!AN197-'OddsRatio_working_3-way'!R197/3)</f>
        <v>-0.44127776132833413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1.52</v>
      </c>
      <c r="B198" s="4">
        <f>IF('True_Odds_Calculator_3-way'!B199="","",'True_Odds_Calculator_3-way'!B199)</f>
        <v>4.49</v>
      </c>
      <c r="C198" s="4">
        <f>IF('True_Odds_Calculator_3-way'!C199="","",'True_Odds_Calculator_3-way'!C199)</f>
        <v>5.71</v>
      </c>
      <c r="D198" s="9">
        <f t="shared" si="52"/>
        <v>0.63413477776119431</v>
      </c>
      <c r="E198" s="9">
        <f t="shared" si="53"/>
        <v>0.2052446402675541</v>
      </c>
      <c r="F198" s="9">
        <f t="shared" si="54"/>
        <v>0.16062058197125154</v>
      </c>
      <c r="G198" s="9">
        <f t="shared" si="55"/>
        <v>1.1095227552853402</v>
      </c>
      <c r="H198" s="9">
        <f t="shared" si="56"/>
        <v>1.5769518327483769</v>
      </c>
      <c r="I198" s="9">
        <f t="shared" si="57"/>
        <v>4.8722344159458375</v>
      </c>
      <c r="J198" s="9">
        <f t="shared" si="58"/>
        <v>6.2258521773939508</v>
      </c>
      <c r="K198" s="11">
        <f t="shared" si="59"/>
        <v>0.65789473684210531</v>
      </c>
      <c r="L198" s="11">
        <f t="shared" si="60"/>
        <v>0.22271714922048996</v>
      </c>
      <c r="M198" s="11">
        <f t="shared" si="61"/>
        <v>0.17513134851138354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-0.21934293000843119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0.22376411895136333</v>
      </c>
      <c r="Q198" s="11">
        <f>2*'OddsRatio_working_3-way'!K198*'OddsRatio_working_3-way'!L198*'OddsRatio_working_3-way'!M198</f>
        <v>5.1322045631046635E-2</v>
      </c>
      <c r="R198" s="11">
        <f t="shared" si="62"/>
        <v>0</v>
      </c>
      <c r="S198" s="11">
        <f t="shared" si="63"/>
        <v>-1.0201565144714817</v>
      </c>
      <c r="T198" s="11">
        <f t="shared" si="64"/>
        <v>-0.23398085194300039</v>
      </c>
      <c r="U198" s="11">
        <f>'OddsRatio_working_3-way'!S198-'OddsRatio_working_3-way'!R198^2/3</f>
        <v>-1.0201565144714817</v>
      </c>
      <c r="V198" s="11">
        <f>'OddsRatio_working_3-way'!S198*'OddsRatio_working_3-way'!R198/3-2*'OddsRatio_working_3-way'!R198^3/27-'OddsRatio_working_3-way'!T198</f>
        <v>0.23398085194300039</v>
      </c>
      <c r="W198" s="11">
        <f>'OddsRatio_working_3-way'!V198^2+4*'OddsRatio_working_3-way'!U198^3/27</f>
        <v>-0.10254134432141569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0.19829799759288289</v>
      </c>
      <c r="Y198" s="11">
        <f>IF('OddsRatio_working_3-way'!W198&gt;=0,IF('OddsRatio_working_3-way'!V198+SQRT('OddsRatio_working_3-way'!W198)&gt;0,0,PI()),ACOS('OddsRatio_working_3-way'!V198/(2*'OddsRatio_working_3-way'!X198)))</f>
        <v>0.93977116699631968</v>
      </c>
      <c r="Z198" s="11">
        <f>'OddsRatio_working_3-way'!X198^(1/3)*COS('OddsRatio_working_3-way'!Y198/3)</f>
        <v>0.55476137764267008</v>
      </c>
      <c r="AA198" s="11">
        <f>'OddsRatio_working_3-way'!X198^(1/3)*COS(('OddsRatio_working_3-way'!Y198+2*PI())/3)</f>
        <v>-0.43300520175189988</v>
      </c>
      <c r="AB198" s="11">
        <f>'OddsRatio_working_3-way'!X198^(1/3)*COS(('OddsRatio_working_3-way'!Y198+4*PI())/3)</f>
        <v>-0.12175617589077001</v>
      </c>
      <c r="AC198" s="11">
        <f>'OddsRatio_working_3-way'!X198^(1/3)*SIN('OddsRatio_working_3-way'!Y198/3)</f>
        <v>0.17969970886593215</v>
      </c>
      <c r="AD198" s="11">
        <f>'OddsRatio_working_3-way'!X198^(1/3)*SIN(('OddsRatio_working_3-way'!Y198+2*PI())/3)</f>
        <v>0.39058759164403878</v>
      </c>
      <c r="AE198" s="11">
        <f>'OddsRatio_working_3-way'!X198^(1/3)*SIN(('OddsRatio_working_3-way'!Y198+4*PI())/3)</f>
        <v>-0.5702873005099709</v>
      </c>
      <c r="AF198" s="11">
        <f>-'OddsRatio_working_3-way'!U198/(3*'OddsRatio_working_3-way'!X198^(1/3))*COS(('OddsRatio_working_3-way'!Y198)/3)</f>
        <v>0.55476137764267008</v>
      </c>
      <c r="AG198" s="11">
        <f>-'OddsRatio_working_3-way'!U198/(3*'OddsRatio_working_3-way'!X198^(1/3))*COS(('OddsRatio_working_3-way'!Y198+2*PI())/3)</f>
        <v>-0.43300520175189988</v>
      </c>
      <c r="AH198" s="11">
        <f>-'OddsRatio_working_3-way'!U198/(3*'OddsRatio_working_3-way'!X198^(1/3))*COS(('OddsRatio_working_3-way'!Y198+4*PI())/3)</f>
        <v>-0.12175617589077001</v>
      </c>
      <c r="AI198" s="11">
        <f>'OddsRatio_working_3-way'!U198/(3*'OddsRatio_working_3-way'!X198^(1/3))*SIN(('OddsRatio_working_3-way'!Y198)/3)</f>
        <v>-0.17969970886593215</v>
      </c>
      <c r="AJ198" s="11">
        <f>'OddsRatio_working_3-way'!U198/(3*'OddsRatio_working_3-way'!X198^(1/3))*SIN(('OddsRatio_working_3-way'!Y198+2*PI())/3)</f>
        <v>-0.39058759164403878</v>
      </c>
      <c r="AK198" s="11">
        <f>'OddsRatio_working_3-way'!U198/(3*'OddsRatio_working_3-way'!X198^(1/3))*SIN(('OddsRatio_working_3-way'!Y198+4*PI())/3)</f>
        <v>0.5702873005099709</v>
      </c>
      <c r="AL198" s="11">
        <f>'OddsRatio_working_3-way'!Z198+'OddsRatio_working_3-way'!AF198</f>
        <v>1.1095227552853402</v>
      </c>
      <c r="AM198" s="11">
        <f>'OddsRatio_working_3-way'!AA198+'OddsRatio_working_3-way'!AG198</f>
        <v>-0.86601040350379976</v>
      </c>
      <c r="AN198" s="11">
        <f>'OddsRatio_working_3-way'!AB198+'OddsRatio_working_3-way'!AH198</f>
        <v>-0.24351235178154002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1.1095227552853402</v>
      </c>
      <c r="AS198" s="11">
        <f>IF(('OddsRatio_working_3-way'!X198=0),IF(Q198&gt;0,-Q198^(1/3),(-Q198)^(1/3)),'OddsRatio_working_3-way'!AM198-'OddsRatio_working_3-way'!R198/3)</f>
        <v>-0.86601040350379976</v>
      </c>
      <c r="AT198" s="11">
        <f>IF(('OddsRatio_working_3-way'!X198=0),IF(Q198&gt;0,-Q198^(1/3),(-Q198)^(1/3)),'OddsRatio_working_3-way'!AN198-'OddsRatio_working_3-way'!R198/3)</f>
        <v>-0.24351235178154002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3.85</v>
      </c>
      <c r="B199" s="4">
        <f>IF('True_Odds_Calculator_3-way'!B200="","",'True_Odds_Calculator_3-way'!B200)</f>
        <v>3.97</v>
      </c>
      <c r="C199" s="4">
        <f>IF('True_Odds_Calculator_3-way'!C200="","",'True_Odds_Calculator_3-way'!C200)</f>
        <v>1.83</v>
      </c>
      <c r="D199" s="9">
        <f t="shared" si="52"/>
        <v>0.24215731547693498</v>
      </c>
      <c r="E199" s="9">
        <f t="shared" si="53"/>
        <v>0.23466921656915832</v>
      </c>
      <c r="F199" s="9">
        <f t="shared" si="54"/>
        <v>0.52317346795390651</v>
      </c>
      <c r="G199" s="9">
        <f t="shared" si="55"/>
        <v>1.0980866439819346</v>
      </c>
      <c r="H199" s="9">
        <f t="shared" si="56"/>
        <v>4.1295469353485137</v>
      </c>
      <c r="I199" s="9">
        <f t="shared" si="57"/>
        <v>4.261317332626346</v>
      </c>
      <c r="J199" s="9">
        <f t="shared" si="58"/>
        <v>1.9114119145050064</v>
      </c>
      <c r="K199" s="11">
        <f t="shared" si="59"/>
        <v>0.25974025974025972</v>
      </c>
      <c r="L199" s="11">
        <f t="shared" si="60"/>
        <v>0.25188916876574308</v>
      </c>
      <c r="M199" s="11">
        <f t="shared" si="61"/>
        <v>0.54644808743169393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-0.2511753844701774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0.23774933961992634</v>
      </c>
      <c r="Q199" s="11">
        <f>2*'OddsRatio_working_3-way'!K199*'OddsRatio_working_3-way'!L199*'OddsRatio_working_3-way'!M199</f>
        <v>7.150356078794777E-2</v>
      </c>
      <c r="R199" s="11">
        <f t="shared" si="62"/>
        <v>0</v>
      </c>
      <c r="S199" s="11">
        <f t="shared" si="63"/>
        <v>-0.94654713128608681</v>
      </c>
      <c r="T199" s="11">
        <f t="shared" si="64"/>
        <v>-0.28467582895822158</v>
      </c>
      <c r="U199" s="11">
        <f>'OddsRatio_working_3-way'!S199-'OddsRatio_working_3-way'!R199^2/3</f>
        <v>-0.94654713128608681</v>
      </c>
      <c r="V199" s="11">
        <f>'OddsRatio_working_3-way'!S199*'OddsRatio_working_3-way'!R199/3-2*'OddsRatio_working_3-way'!R199^3/27-'OddsRatio_working_3-way'!T199</f>
        <v>0.28467582895822158</v>
      </c>
      <c r="W199" s="11">
        <f>'OddsRatio_working_3-way'!V199^2+4*'OddsRatio_working_3-way'!U199^3/27</f>
        <v>-4.4598234681415799E-2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0.17722765181713773</v>
      </c>
      <c r="Y199" s="11">
        <f>IF('OddsRatio_working_3-way'!W199&gt;=0,IF('OddsRatio_working_3-way'!V199+SQRT('OddsRatio_working_3-way'!W199)&gt;0,0,PI()),ACOS('OddsRatio_working_3-way'!V199/(2*'OddsRatio_working_3-way'!X199)))</f>
        <v>0.63825601055874859</v>
      </c>
      <c r="Z199" s="11">
        <f>'OddsRatio_working_3-way'!X199^(1/3)*COS('OddsRatio_working_3-way'!Y199/3)</f>
        <v>0.54904332199096728</v>
      </c>
      <c r="AA199" s="11">
        <f>'OddsRatio_working_3-way'!X199^(1/3)*COS(('OddsRatio_working_3-way'!Y199+2*PI())/3)</f>
        <v>-0.37723658568690338</v>
      </c>
      <c r="AB199" s="11">
        <f>'OddsRatio_working_3-way'!X199^(1/3)*COS(('OddsRatio_working_3-way'!Y199+4*PI())/3)</f>
        <v>-0.17180673630406398</v>
      </c>
      <c r="AC199" s="11">
        <f>'OddsRatio_working_3-way'!X199^(1/3)*SIN('OddsRatio_working_3-way'!Y199/3)</f>
        <v>0.11860497884076675</v>
      </c>
      <c r="AD199" s="11">
        <f>'OddsRatio_working_3-way'!X199^(1/3)*SIN(('OddsRatio_working_3-way'!Y199+2*PI())/3)</f>
        <v>0.41618297520199365</v>
      </c>
      <c r="AE199" s="11">
        <f>'OddsRatio_working_3-way'!X199^(1/3)*SIN(('OddsRatio_working_3-way'!Y199+4*PI())/3)</f>
        <v>-0.53478795404276025</v>
      </c>
      <c r="AF199" s="11">
        <f>-'OddsRatio_working_3-way'!U199/(3*'OddsRatio_working_3-way'!X199^(1/3))*COS(('OddsRatio_working_3-way'!Y199)/3)</f>
        <v>0.54904332199096728</v>
      </c>
      <c r="AG199" s="11">
        <f>-'OddsRatio_working_3-way'!U199/(3*'OddsRatio_working_3-way'!X199^(1/3))*COS(('OddsRatio_working_3-way'!Y199+2*PI())/3)</f>
        <v>-0.37723658568690338</v>
      </c>
      <c r="AH199" s="11">
        <f>-'OddsRatio_working_3-way'!U199/(3*'OddsRatio_working_3-way'!X199^(1/3))*COS(('OddsRatio_working_3-way'!Y199+4*PI())/3)</f>
        <v>-0.17180673630406398</v>
      </c>
      <c r="AI199" s="11">
        <f>'OddsRatio_working_3-way'!U199/(3*'OddsRatio_working_3-way'!X199^(1/3))*SIN(('OddsRatio_working_3-way'!Y199)/3)</f>
        <v>-0.11860497884076675</v>
      </c>
      <c r="AJ199" s="11">
        <f>'OddsRatio_working_3-way'!U199/(3*'OddsRatio_working_3-way'!X199^(1/3))*SIN(('OddsRatio_working_3-way'!Y199+2*PI())/3)</f>
        <v>-0.41618297520199365</v>
      </c>
      <c r="AK199" s="11">
        <f>'OddsRatio_working_3-way'!U199/(3*'OddsRatio_working_3-way'!X199^(1/3))*SIN(('OddsRatio_working_3-way'!Y199+4*PI())/3)</f>
        <v>0.53478795404276025</v>
      </c>
      <c r="AL199" s="11">
        <f>'OddsRatio_working_3-way'!Z199+'OddsRatio_working_3-way'!AF199</f>
        <v>1.0980866439819346</v>
      </c>
      <c r="AM199" s="11">
        <f>'OddsRatio_working_3-way'!AA199+'OddsRatio_working_3-way'!AG199</f>
        <v>-0.75447317137380676</v>
      </c>
      <c r="AN199" s="11">
        <f>'OddsRatio_working_3-way'!AB199+'OddsRatio_working_3-way'!AH199</f>
        <v>-0.34361347260812797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1.0980866439819346</v>
      </c>
      <c r="AS199" s="11">
        <f>IF(('OddsRatio_working_3-way'!X199=0),IF(Q199&gt;0,-Q199^(1/3),(-Q199)^(1/3)),'OddsRatio_working_3-way'!AM199-'OddsRatio_working_3-way'!R199/3)</f>
        <v>-0.75447317137380676</v>
      </c>
      <c r="AT199" s="11">
        <f>IF(('OddsRatio_working_3-way'!X199=0),IF(Q199&gt;0,-Q199^(1/3),(-Q199)^(1/3)),'OddsRatio_working_3-way'!AN199-'OddsRatio_working_3-way'!R199/3)</f>
        <v>-0.34361347260812797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2.0699999999999998</v>
      </c>
      <c r="B200" s="4">
        <f>IF('True_Odds_Calculator_3-way'!B201="","",'True_Odds_Calculator_3-way'!B201)</f>
        <v>3.85</v>
      </c>
      <c r="C200" s="4">
        <f>IF('True_Odds_Calculator_3-way'!C201="","",'True_Odds_Calculator_3-way'!C201)</f>
        <v>3.18</v>
      </c>
      <c r="D200" s="9">
        <f t="shared" si="52"/>
        <v>0.46110330685479983</v>
      </c>
      <c r="E200" s="9">
        <f t="shared" si="53"/>
        <v>0.24313609194106728</v>
      </c>
      <c r="F200" s="9">
        <f t="shared" si="54"/>
        <v>0.295760601204133</v>
      </c>
      <c r="G200" s="9">
        <f t="shared" si="55"/>
        <v>1.0922536486019503</v>
      </c>
      <c r="H200" s="9">
        <f t="shared" si="56"/>
        <v>2.1687114040040862</v>
      </c>
      <c r="I200" s="9">
        <f t="shared" si="57"/>
        <v>4.1129228985155599</v>
      </c>
      <c r="J200" s="9">
        <f t="shared" si="58"/>
        <v>3.3811129539522518</v>
      </c>
      <c r="K200" s="11">
        <f t="shared" si="59"/>
        <v>0.48309178743961356</v>
      </c>
      <c r="L200" s="11">
        <f t="shared" si="60"/>
        <v>0.25974025974025972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-0.26231730169383993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0.24069753356053597</v>
      </c>
      <c r="Q200" s="11">
        <f>2*'OddsRatio_working_3-way'!K200*'OddsRatio_working_3-way'!L200*'OddsRatio_working_3-way'!M200</f>
        <v>7.891722411820852E-2</v>
      </c>
      <c r="R200" s="11">
        <f t="shared" si="62"/>
        <v>0</v>
      </c>
      <c r="S200" s="11">
        <f t="shared" si="63"/>
        <v>-0.91758161587626741</v>
      </c>
      <c r="T200" s="11">
        <f t="shared" si="64"/>
        <v>-0.3008464314348418</v>
      </c>
      <c r="U200" s="11">
        <f>'OddsRatio_working_3-way'!S200-'OddsRatio_working_3-way'!R200^2/3</f>
        <v>-0.91758161587626741</v>
      </c>
      <c r="V200" s="11">
        <f>'OddsRatio_working_3-way'!S200*'OddsRatio_working_3-way'!R200/3-2*'OddsRatio_working_3-way'!R200^3/27-'OddsRatio_working_3-way'!T200</f>
        <v>0.3008464314348418</v>
      </c>
      <c r="W200" s="11">
        <f>'OddsRatio_working_3-way'!V200^2+4*'OddsRatio_working_3-way'!U200^3/27</f>
        <v>-2.3945256837304141E-2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0.16915513009097827</v>
      </c>
      <c r="Y200" s="11">
        <f>IF('OddsRatio_working_3-way'!W200&gt;=0,IF('OddsRatio_working_3-way'!V200+SQRT('OddsRatio_working_3-way'!W200)&gt;0,0,PI()),ACOS('OddsRatio_working_3-way'!V200/(2*'OddsRatio_working_3-way'!X200)))</f>
        <v>0.47506734590872512</v>
      </c>
      <c r="Z200" s="11">
        <f>'OddsRatio_working_3-way'!X200^(1/3)*COS('OddsRatio_working_3-way'!Y200/3)</f>
        <v>0.54612682430097514</v>
      </c>
      <c r="AA200" s="11">
        <f>'OddsRatio_working_3-way'!X200^(1/3)*COS(('OddsRatio_working_3-way'!Y200+2*PI())/3)</f>
        <v>-0.348591703560169</v>
      </c>
      <c r="AB200" s="11">
        <f>'OddsRatio_working_3-way'!X200^(1/3)*COS(('OddsRatio_working_3-way'!Y200+4*PI())/3)</f>
        <v>-0.19753512074080604</v>
      </c>
      <c r="AC200" s="11">
        <f>'OddsRatio_working_3-way'!X200^(1/3)*SIN('OddsRatio_working_3-way'!Y200/3)</f>
        <v>8.7212558753624214E-2</v>
      </c>
      <c r="AD200" s="11">
        <f>'OddsRatio_working_3-way'!X200^(1/3)*SIN(('OddsRatio_working_3-way'!Y200+2*PI())/3)</f>
        <v>0.42935342415595312</v>
      </c>
      <c r="AE200" s="11">
        <f>'OddsRatio_working_3-way'!X200^(1/3)*SIN(('OddsRatio_working_3-way'!Y200+4*PI())/3)</f>
        <v>-0.51656598290957723</v>
      </c>
      <c r="AF200" s="11">
        <f>-'OddsRatio_working_3-way'!U200/(3*'OddsRatio_working_3-way'!X200^(1/3))*COS(('OddsRatio_working_3-way'!Y200)/3)</f>
        <v>0.54612682430097503</v>
      </c>
      <c r="AG200" s="11">
        <f>-'OddsRatio_working_3-way'!U200/(3*'OddsRatio_working_3-way'!X200^(1/3))*COS(('OddsRatio_working_3-way'!Y200+2*PI())/3)</f>
        <v>-0.34859170356016894</v>
      </c>
      <c r="AH200" s="11">
        <f>-'OddsRatio_working_3-way'!U200/(3*'OddsRatio_working_3-way'!X200^(1/3))*COS(('OddsRatio_working_3-way'!Y200+4*PI())/3)</f>
        <v>-0.19753512074080601</v>
      </c>
      <c r="AI200" s="11">
        <f>'OddsRatio_working_3-way'!U200/(3*'OddsRatio_working_3-way'!X200^(1/3))*SIN(('OddsRatio_working_3-way'!Y200)/3)</f>
        <v>-8.72125587536242E-2</v>
      </c>
      <c r="AJ200" s="11">
        <f>'OddsRatio_working_3-way'!U200/(3*'OddsRatio_working_3-way'!X200^(1/3))*SIN(('OddsRatio_working_3-way'!Y200+2*PI())/3)</f>
        <v>-0.42935342415595301</v>
      </c>
      <c r="AK200" s="11">
        <f>'OddsRatio_working_3-way'!U200/(3*'OddsRatio_working_3-way'!X200^(1/3))*SIN(('OddsRatio_working_3-way'!Y200+4*PI())/3)</f>
        <v>0.51656598290957711</v>
      </c>
      <c r="AL200" s="11">
        <f>'OddsRatio_working_3-way'!Z200+'OddsRatio_working_3-way'!AF200</f>
        <v>1.0922536486019503</v>
      </c>
      <c r="AM200" s="11">
        <f>'OddsRatio_working_3-way'!AA200+'OddsRatio_working_3-way'!AG200</f>
        <v>-0.69718340712033799</v>
      </c>
      <c r="AN200" s="11">
        <f>'OddsRatio_working_3-way'!AB200+'OddsRatio_working_3-way'!AH200</f>
        <v>-0.39507024148161207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1.0922536486019503</v>
      </c>
      <c r="AS200" s="11">
        <f>IF(('OddsRatio_working_3-way'!X200=0),IF(Q200&gt;0,-Q200^(1/3),(-Q200)^(1/3)),'OddsRatio_working_3-way'!AM200-'OddsRatio_working_3-way'!R200/3)</f>
        <v>-0.69718340712033799</v>
      </c>
      <c r="AT200" s="11">
        <f>IF(('OddsRatio_working_3-way'!X200=0),IF(Q200&gt;0,-Q200^(1/3),(-Q200)^(1/3)),'OddsRatio_working_3-way'!AN200-'OddsRatio_working_3-way'!R200/3)</f>
        <v>-0.39507024148161207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2.21</v>
      </c>
      <c r="B201" s="4">
        <f>IF('True_Odds_Calculator_3-way'!B202="","",'True_Odds_Calculator_3-way'!B202)</f>
        <v>3.22</v>
      </c>
      <c r="C201" s="4">
        <f>IF('True_Odds_Calculator_3-way'!C202="","",'True_Odds_Calculator_3-way'!C202)</f>
        <v>3.74</v>
      </c>
      <c r="D201" s="9">
        <f t="shared" si="52"/>
        <v>0.44097422082803511</v>
      </c>
      <c r="E201" s="9">
        <f t="shared" si="53"/>
        <v>0.30067281940878887</v>
      </c>
      <c r="F201" s="9">
        <f t="shared" si="54"/>
        <v>0.25835295976317629</v>
      </c>
      <c r="G201" s="9">
        <f t="shared" si="55"/>
        <v>1.0476911219609448</v>
      </c>
      <c r="H201" s="9">
        <f t="shared" si="56"/>
        <v>2.2677062575727431</v>
      </c>
      <c r="I201" s="9">
        <f t="shared" si="57"/>
        <v>3.3258742907532977</v>
      </c>
      <c r="J201" s="9">
        <f t="shared" si="58"/>
        <v>3.870673674172989</v>
      </c>
      <c r="K201" s="11">
        <f t="shared" si="59"/>
        <v>0.45248868778280543</v>
      </c>
      <c r="L201" s="11">
        <f t="shared" si="60"/>
        <v>0.3105590062111801</v>
      </c>
      <c r="M201" s="11">
        <f t="shared" si="61"/>
        <v>0.26737967914438499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-0.27654713272285136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0.23182774800045744</v>
      </c>
      <c r="Q201" s="11">
        <f>2*'OddsRatio_working_3-way'!K201*'OddsRatio_working_3-way'!L201*'OddsRatio_working_3-way'!M201</f>
        <v>7.5146757860764163E-2</v>
      </c>
      <c r="R201" s="11">
        <f t="shared" si="62"/>
        <v>0</v>
      </c>
      <c r="S201" s="11">
        <f t="shared" si="63"/>
        <v>-0.83829380445173307</v>
      </c>
      <c r="T201" s="11">
        <f t="shared" si="64"/>
        <v>-0.27173218944950828</v>
      </c>
      <c r="U201" s="11">
        <f>'OddsRatio_working_3-way'!S201-'OddsRatio_working_3-way'!R201^2/3</f>
        <v>-0.83829380445173307</v>
      </c>
      <c r="V201" s="11">
        <f>'OddsRatio_working_3-way'!S201*'OddsRatio_working_3-way'!R201/3-2*'OddsRatio_working_3-way'!R201^3/27-'OddsRatio_working_3-way'!T201</f>
        <v>0.27173218944950828</v>
      </c>
      <c r="W201" s="11">
        <f>'OddsRatio_working_3-way'!V201^2+4*'OddsRatio_working_3-way'!U201^3/27</f>
        <v>-1.3435640369080903E-2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0.14771088581423542</v>
      </c>
      <c r="Y201" s="11">
        <f>IF('OddsRatio_working_3-way'!W201&gt;=0,IF('OddsRatio_working_3-way'!V201+SQRT('OddsRatio_working_3-way'!W201)&gt;0,0,PI()),ACOS('OddsRatio_working_3-way'!V201/(2*'OddsRatio_working_3-way'!X201)))</f>
        <v>0.40319786171089333</v>
      </c>
      <c r="Z201" s="11">
        <f>'OddsRatio_working_3-way'!X201^(1/3)*COS('OddsRatio_working_3-way'!Y201/3)</f>
        <v>0.52384556098047241</v>
      </c>
      <c r="AA201" s="11">
        <f>'OddsRatio_working_3-way'!X201^(1/3)*COS(('OddsRatio_working_3-way'!Y201+2*PI())/3)</f>
        <v>-0.32326462830821368</v>
      </c>
      <c r="AB201" s="11">
        <f>'OddsRatio_working_3-way'!X201^(1/3)*COS(('OddsRatio_working_3-way'!Y201+4*PI())/3)</f>
        <v>-0.2005809326722586</v>
      </c>
      <c r="AC201" s="11">
        <f>'OddsRatio_working_3-way'!X201^(1/3)*SIN('OddsRatio_working_3-way'!Y201/3)</f>
        <v>7.0831464700596772E-2</v>
      </c>
      <c r="AD201" s="11">
        <f>'OddsRatio_working_3-way'!X201^(1/3)*SIN(('OddsRatio_working_3-way'!Y201+2*PI())/3)</f>
        <v>0.418247831118501</v>
      </c>
      <c r="AE201" s="11">
        <f>'OddsRatio_working_3-way'!X201^(1/3)*SIN(('OddsRatio_working_3-way'!Y201+4*PI())/3)</f>
        <v>-0.48907929581909776</v>
      </c>
      <c r="AF201" s="11">
        <f>-'OddsRatio_working_3-way'!U201/(3*'OddsRatio_working_3-way'!X201^(1/3))*COS(('OddsRatio_working_3-way'!Y201)/3)</f>
        <v>0.52384556098047252</v>
      </c>
      <c r="AG201" s="11">
        <f>-'OddsRatio_working_3-way'!U201/(3*'OddsRatio_working_3-way'!X201^(1/3))*COS(('OddsRatio_working_3-way'!Y201+2*PI())/3)</f>
        <v>-0.32326462830821373</v>
      </c>
      <c r="AH201" s="11">
        <f>-'OddsRatio_working_3-way'!U201/(3*'OddsRatio_working_3-way'!X201^(1/3))*COS(('OddsRatio_working_3-way'!Y201+4*PI())/3)</f>
        <v>-0.20058093267225863</v>
      </c>
      <c r="AI201" s="11">
        <f>'OddsRatio_working_3-way'!U201/(3*'OddsRatio_working_3-way'!X201^(1/3))*SIN(('OddsRatio_working_3-way'!Y201)/3)</f>
        <v>-7.0831464700596786E-2</v>
      </c>
      <c r="AJ201" s="11">
        <f>'OddsRatio_working_3-way'!U201/(3*'OddsRatio_working_3-way'!X201^(1/3))*SIN(('OddsRatio_working_3-way'!Y201+2*PI())/3)</f>
        <v>-0.41824783111850106</v>
      </c>
      <c r="AK201" s="11">
        <f>'OddsRatio_working_3-way'!U201/(3*'OddsRatio_working_3-way'!X201^(1/3))*SIN(('OddsRatio_working_3-way'!Y201+4*PI())/3)</f>
        <v>0.48907929581909787</v>
      </c>
      <c r="AL201" s="11">
        <f>'OddsRatio_working_3-way'!Z201+'OddsRatio_working_3-way'!AF201</f>
        <v>1.0476911219609448</v>
      </c>
      <c r="AM201" s="11">
        <f>'OddsRatio_working_3-way'!AA201+'OddsRatio_working_3-way'!AG201</f>
        <v>-0.64652925661642735</v>
      </c>
      <c r="AN201" s="11">
        <f>'OddsRatio_working_3-way'!AB201+'OddsRatio_working_3-way'!AH201</f>
        <v>-0.40116186534451725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1.0476911219609448</v>
      </c>
      <c r="AS201" s="11">
        <f>IF(('OddsRatio_working_3-way'!X201=0),IF(Q201&gt;0,-Q201^(1/3),(-Q201)^(1/3)),'OddsRatio_working_3-way'!AM201-'OddsRatio_working_3-way'!R201/3)</f>
        <v>-0.64652925661642735</v>
      </c>
      <c r="AT201" s="11">
        <f>IF(('OddsRatio_working_3-way'!X201=0),IF(Q201&gt;0,-Q201^(1/3),(-Q201)^(1/3)),'OddsRatio_working_3-way'!AN201-'OddsRatio_working_3-way'!R201/3)</f>
        <v>-0.40116186534451725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3.14</v>
      </c>
      <c r="B202" s="4">
        <f>IF('True_Odds_Calculator_3-way'!B203="","",'True_Odds_Calculator_3-way'!B203)</f>
        <v>3.38</v>
      </c>
      <c r="C202" s="4">
        <f>IF('True_Odds_Calculator_3-way'!C203="","",'True_Odds_Calculator_3-way'!C203)</f>
        <v>2.37</v>
      </c>
      <c r="D202" s="9">
        <f t="shared" si="52"/>
        <v>0.30672853038873826</v>
      </c>
      <c r="E202" s="9">
        <f t="shared" si="53"/>
        <v>0.28460079803304761</v>
      </c>
      <c r="F202" s="9">
        <f t="shared" si="54"/>
        <v>0.40867067157821407</v>
      </c>
      <c r="G202" s="9">
        <f t="shared" si="55"/>
        <v>1.0561737776687838</v>
      </c>
      <c r="H202" s="9">
        <f t="shared" si="56"/>
        <v>3.2602118842111976</v>
      </c>
      <c r="I202" s="9">
        <f t="shared" si="57"/>
        <v>3.5136935908517053</v>
      </c>
      <c r="J202" s="9">
        <f t="shared" si="58"/>
        <v>2.4469580754062346</v>
      </c>
      <c r="K202" s="11">
        <f t="shared" si="59"/>
        <v>0.31847133757961782</v>
      </c>
      <c r="L202" s="11">
        <f t="shared" si="60"/>
        <v>0.29585798816568049</v>
      </c>
      <c r="M202" s="11">
        <f t="shared" si="61"/>
        <v>0.42194092827004215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-0.27740648099866405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0.23416425465557494</v>
      </c>
      <c r="Q202" s="11">
        <f>2*'OddsRatio_working_3-way'!K202*'OddsRatio_working_3-way'!L202*'OddsRatio_working_3-way'!M202</f>
        <v>7.9512480358429533E-2</v>
      </c>
      <c r="R202" s="11">
        <f t="shared" si="62"/>
        <v>0</v>
      </c>
      <c r="S202" s="11">
        <f t="shared" si="63"/>
        <v>-0.84411962479240943</v>
      </c>
      <c r="T202" s="11">
        <f t="shared" si="64"/>
        <v>-0.28662805595667556</v>
      </c>
      <c r="U202" s="11">
        <f>'OddsRatio_working_3-way'!S202-'OddsRatio_working_3-way'!R202^2/3</f>
        <v>-0.84411962479240943</v>
      </c>
      <c r="V202" s="11">
        <f>'OddsRatio_working_3-way'!S202*'OddsRatio_working_3-way'!R202/3-2*'OddsRatio_working_3-way'!R202^3/27-'OddsRatio_working_3-way'!T202</f>
        <v>0.28662805595667556</v>
      </c>
      <c r="W202" s="11">
        <f>'OddsRatio_working_3-way'!V202^2+4*'OddsRatio_working_3-way'!U202^3/27</f>
        <v>-6.9506181863841776E-3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0.14925335896378289</v>
      </c>
      <c r="Y202" s="11">
        <f>IF('OddsRatio_working_3-way'!W202&gt;=0,IF('OddsRatio_working_3-way'!V202+SQRT('OddsRatio_working_3-way'!W202)&gt;0,0,PI()),ACOS('OddsRatio_working_3-way'!V202/(2*'OddsRatio_working_3-way'!X202)))</f>
        <v>0.28305609287201849</v>
      </c>
      <c r="Z202" s="11">
        <f>'OddsRatio_working_3-way'!X202^(1/3)*COS('OddsRatio_working_3-way'!Y202/3)</f>
        <v>0.52808688883439192</v>
      </c>
      <c r="AA202" s="11">
        <f>'OddsRatio_working_3-way'!X202^(1/3)*COS(('OddsRatio_working_3-way'!Y202+2*PI())/3)</f>
        <v>-0.30732259157852304</v>
      </c>
      <c r="AB202" s="11">
        <f>'OddsRatio_working_3-way'!X202^(1/3)*COS(('OddsRatio_working_3-way'!Y202+4*PI())/3)</f>
        <v>-0.22076429725586899</v>
      </c>
      <c r="AC202" s="11">
        <f>'OddsRatio_working_3-way'!X202^(1/3)*SIN('OddsRatio_working_3-way'!Y202/3)</f>
        <v>4.9974454527779287E-2</v>
      </c>
      <c r="AD202" s="11">
        <f>'OddsRatio_working_3-way'!X202^(1/3)*SIN(('OddsRatio_working_3-way'!Y202+2*PI())/3)</f>
        <v>0.43234943387218261</v>
      </c>
      <c r="AE202" s="11">
        <f>'OddsRatio_working_3-way'!X202^(1/3)*SIN(('OddsRatio_working_3-way'!Y202+4*PI())/3)</f>
        <v>-0.48232388839996176</v>
      </c>
      <c r="AF202" s="11">
        <f>-'OddsRatio_working_3-way'!U202/(3*'OddsRatio_working_3-way'!X202^(1/3))*COS(('OddsRatio_working_3-way'!Y202)/3)</f>
        <v>0.52808688883439192</v>
      </c>
      <c r="AG202" s="11">
        <f>-'OddsRatio_working_3-way'!U202/(3*'OddsRatio_working_3-way'!X202^(1/3))*COS(('OddsRatio_working_3-way'!Y202+2*PI())/3)</f>
        <v>-0.30732259157852304</v>
      </c>
      <c r="AH202" s="11">
        <f>-'OddsRatio_working_3-way'!U202/(3*'OddsRatio_working_3-way'!X202^(1/3))*COS(('OddsRatio_working_3-way'!Y202+4*PI())/3)</f>
        <v>-0.22076429725586899</v>
      </c>
      <c r="AI202" s="11">
        <f>'OddsRatio_working_3-way'!U202/(3*'OddsRatio_working_3-way'!X202^(1/3))*SIN(('OddsRatio_working_3-way'!Y202)/3)</f>
        <v>-4.9974454527779287E-2</v>
      </c>
      <c r="AJ202" s="11">
        <f>'OddsRatio_working_3-way'!U202/(3*'OddsRatio_working_3-way'!X202^(1/3))*SIN(('OddsRatio_working_3-way'!Y202+2*PI())/3)</f>
        <v>-0.43234943387218261</v>
      </c>
      <c r="AK202" s="11">
        <f>'OddsRatio_working_3-way'!U202/(3*'OddsRatio_working_3-way'!X202^(1/3))*SIN(('OddsRatio_working_3-way'!Y202+4*PI())/3)</f>
        <v>0.48232388839996176</v>
      </c>
      <c r="AL202" s="11">
        <f>'OddsRatio_working_3-way'!Z202+'OddsRatio_working_3-way'!AF202</f>
        <v>1.0561737776687838</v>
      </c>
      <c r="AM202" s="11">
        <f>'OddsRatio_working_3-way'!AA202+'OddsRatio_working_3-way'!AG202</f>
        <v>-0.61464518315704608</v>
      </c>
      <c r="AN202" s="11">
        <f>'OddsRatio_working_3-way'!AB202+'OddsRatio_working_3-way'!AH202</f>
        <v>-0.44152859451173798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1.0561737776687838</v>
      </c>
      <c r="AS202" s="11">
        <f>IF(('OddsRatio_working_3-way'!X202=0),IF(Q202&gt;0,-Q202^(1/3),(-Q202)^(1/3)),'OddsRatio_working_3-way'!AM202-'OddsRatio_working_3-way'!R202/3)</f>
        <v>-0.61464518315704608</v>
      </c>
      <c r="AT202" s="11">
        <f>IF(('OddsRatio_working_3-way'!X202=0),IF(Q202&gt;0,-Q202^(1/3),(-Q202)^(1/3)),'OddsRatio_working_3-way'!AN202-'OddsRatio_working_3-way'!R202/3)</f>
        <v>-0.44152859451173798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1.24</v>
      </c>
      <c r="B203" s="4">
        <f>IF('True_Odds_Calculator_3-way'!B204="","",'True_Odds_Calculator_3-way'!B204)</f>
        <v>5.98</v>
      </c>
      <c r="C203" s="4">
        <f>IF('True_Odds_Calculator_3-way'!C204="","",'True_Odds_Calculator_3-way'!C204)</f>
        <v>12.51</v>
      </c>
      <c r="D203" s="9">
        <f t="shared" si="52"/>
        <v>0.78247839356689119</v>
      </c>
      <c r="E203" s="9">
        <f t="shared" si="53"/>
        <v>0.14774749830515152</v>
      </c>
      <c r="F203" s="9">
        <f t="shared" si="54"/>
        <v>6.9774108127957299E-2</v>
      </c>
      <c r="G203" s="9">
        <f t="shared" si="55"/>
        <v>1.1582939979634606</v>
      </c>
      <c r="H203" s="9">
        <f t="shared" si="56"/>
        <v>1.2779905595112304</v>
      </c>
      <c r="I203" s="9">
        <f t="shared" si="57"/>
        <v>6.7683041098580343</v>
      </c>
      <c r="J203" s="9">
        <f t="shared" si="58"/>
        <v>14.331963916559429</v>
      </c>
      <c r="K203" s="11">
        <f t="shared" si="59"/>
        <v>0.80645161290322587</v>
      </c>
      <c r="L203" s="11">
        <f t="shared" si="60"/>
        <v>0.16722408026755853</v>
      </c>
      <c r="M203" s="11">
        <f t="shared" si="61"/>
        <v>7.9936051159072749E-2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-0.14829814862103197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0.18034984031331414</v>
      </c>
      <c r="Q203" s="11">
        <f>2*'OddsRatio_working_3-way'!K203*'OddsRatio_working_3-way'!L203*'OddsRatio_working_3-way'!M203</f>
        <v>2.1560052637574916E-2</v>
      </c>
      <c r="R203" s="11">
        <f t="shared" si="62"/>
        <v>0</v>
      </c>
      <c r="S203" s="11">
        <f t="shared" si="63"/>
        <v>-1.216130086520423</v>
      </c>
      <c r="T203" s="11">
        <f t="shared" si="64"/>
        <v>-0.14538315439574695</v>
      </c>
      <c r="U203" s="11">
        <f>'OddsRatio_working_3-way'!S203-'OddsRatio_working_3-way'!R203^2/3</f>
        <v>-1.216130086520423</v>
      </c>
      <c r="V203" s="11">
        <f>'OddsRatio_working_3-way'!S203*'OddsRatio_working_3-way'!R203/3-2*'OddsRatio_working_3-way'!R203^3/27-'OddsRatio_working_3-way'!T203</f>
        <v>0.14538315439574695</v>
      </c>
      <c r="W203" s="11">
        <f>'OddsRatio_working_3-way'!V203^2+4*'OddsRatio_working_3-way'!U203^3/27</f>
        <v>-0.24532637802939714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0.25810009667348766</v>
      </c>
      <c r="Y203" s="11">
        <f>IF('OddsRatio_working_3-way'!W203&gt;=0,IF('OddsRatio_working_3-way'!V203+SQRT('OddsRatio_working_3-way'!W203)&gt;0,0,PI()),ACOS('OddsRatio_working_3-way'!V203/(2*'OddsRatio_working_3-way'!X203)))</f>
        <v>1.2852923836399177</v>
      </c>
      <c r="Z203" s="11">
        <f>'OddsRatio_working_3-way'!X203^(1/3)*COS('OddsRatio_working_3-way'!Y203/3)</f>
        <v>0.57914699898173028</v>
      </c>
      <c r="AA203" s="11">
        <f>'OddsRatio_working_3-way'!X203^(1/3)*COS(('OddsRatio_working_3-way'!Y203+2*PI())/3)</f>
        <v>-0.51864573003823555</v>
      </c>
      <c r="AB203" s="11">
        <f>'OddsRatio_working_3-way'!X203^(1/3)*COS(('OddsRatio_working_3-way'!Y203+4*PI())/3)</f>
        <v>-6.0501268943494751E-2</v>
      </c>
      <c r="AC203" s="11">
        <f>'OddsRatio_working_3-way'!X203^(1/3)*SIN('OddsRatio_working_3-way'!Y203/3)</f>
        <v>0.26450982794078459</v>
      </c>
      <c r="AD203" s="11">
        <f>'OddsRatio_working_3-way'!X203^(1/3)*SIN(('OddsRatio_working_3-way'!Y203+2*PI())/3)</f>
        <v>0.36930109967330638</v>
      </c>
      <c r="AE203" s="11">
        <f>'OddsRatio_working_3-way'!X203^(1/3)*SIN(('OddsRatio_working_3-way'!Y203+4*PI())/3)</f>
        <v>-0.63381092761409108</v>
      </c>
      <c r="AF203" s="11">
        <f>-'OddsRatio_working_3-way'!U203/(3*'OddsRatio_working_3-way'!X203^(1/3))*COS(('OddsRatio_working_3-way'!Y203)/3)</f>
        <v>0.57914699898173028</v>
      </c>
      <c r="AG203" s="11">
        <f>-'OddsRatio_working_3-way'!U203/(3*'OddsRatio_working_3-way'!X203^(1/3))*COS(('OddsRatio_working_3-way'!Y203+2*PI())/3)</f>
        <v>-0.51864573003823555</v>
      </c>
      <c r="AH203" s="11">
        <f>-'OddsRatio_working_3-way'!U203/(3*'OddsRatio_working_3-way'!X203^(1/3))*COS(('OddsRatio_working_3-way'!Y203+4*PI())/3)</f>
        <v>-6.0501268943494751E-2</v>
      </c>
      <c r="AI203" s="11">
        <f>'OddsRatio_working_3-way'!U203/(3*'OddsRatio_working_3-way'!X203^(1/3))*SIN(('OddsRatio_working_3-way'!Y203)/3)</f>
        <v>-0.26450982794078459</v>
      </c>
      <c r="AJ203" s="11">
        <f>'OddsRatio_working_3-way'!U203/(3*'OddsRatio_working_3-way'!X203^(1/3))*SIN(('OddsRatio_working_3-way'!Y203+2*PI())/3)</f>
        <v>-0.36930109967330638</v>
      </c>
      <c r="AK203" s="11">
        <f>'OddsRatio_working_3-way'!U203/(3*'OddsRatio_working_3-way'!X203^(1/3))*SIN(('OddsRatio_working_3-way'!Y203+4*PI())/3)</f>
        <v>0.63381092761409108</v>
      </c>
      <c r="AL203" s="11">
        <f>'OddsRatio_working_3-way'!Z203+'OddsRatio_working_3-way'!AF203</f>
        <v>1.1582939979634606</v>
      </c>
      <c r="AM203" s="11">
        <f>'OddsRatio_working_3-way'!AA203+'OddsRatio_working_3-way'!AG203</f>
        <v>-1.0372914600764711</v>
      </c>
      <c r="AN203" s="11">
        <f>'OddsRatio_working_3-way'!AB203+'OddsRatio_working_3-way'!AH203</f>
        <v>-0.1210025378869895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1.1582939979634606</v>
      </c>
      <c r="AS203" s="11">
        <f>IF(('OddsRatio_working_3-way'!X203=0),IF(Q203&gt;0,-Q203^(1/3),(-Q203)^(1/3)),'OddsRatio_working_3-way'!AM203-'OddsRatio_working_3-way'!R203/3)</f>
        <v>-1.0372914600764711</v>
      </c>
      <c r="AT203" s="11">
        <f>IF(('OddsRatio_working_3-way'!X203=0),IF(Q203&gt;0,-Q203^(1/3),(-Q203)^(1/3)),'OddsRatio_working_3-way'!AN203-'OddsRatio_working_3-way'!R203/3)</f>
        <v>-0.1210025378869895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3.59</v>
      </c>
      <c r="B204" s="4">
        <f>IF('True_Odds_Calculator_3-way'!B205="","",'True_Odds_Calculator_3-way'!B205)</f>
        <v>3.71</v>
      </c>
      <c r="C204" s="4">
        <f>IF('True_Odds_Calculator_3-way'!C205="","",'True_Odds_Calculator_3-way'!C205)</f>
        <v>1.99</v>
      </c>
      <c r="D204" s="9">
        <f t="shared" si="52"/>
        <v>0.26295674762672522</v>
      </c>
      <c r="E204" s="9">
        <f t="shared" si="53"/>
        <v>0.25427362815693938</v>
      </c>
      <c r="F204" s="9">
        <f t="shared" si="54"/>
        <v>0.48276962421633546</v>
      </c>
      <c r="G204" s="9">
        <f t="shared" si="55"/>
        <v>1.0822033923159293</v>
      </c>
      <c r="H204" s="9">
        <f t="shared" si="56"/>
        <v>3.8029067860982568</v>
      </c>
      <c r="I204" s="9">
        <f t="shared" si="57"/>
        <v>3.9327711931761691</v>
      </c>
      <c r="J204" s="9">
        <f t="shared" si="58"/>
        <v>2.0713813583927698</v>
      </c>
      <c r="K204" s="11">
        <f t="shared" si="59"/>
        <v>0.2785515320334262</v>
      </c>
      <c r="L204" s="11">
        <f t="shared" si="60"/>
        <v>0.26954177897574122</v>
      </c>
      <c r="M204" s="11">
        <f t="shared" si="61"/>
        <v>0.50251256281407031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-0.26216989187277639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0.23731719737369472</v>
      </c>
      <c r="Q204" s="11">
        <f>2*'OddsRatio_working_3-way'!K204*'OddsRatio_working_3-way'!L204*'OddsRatio_working_3-way'!M204</f>
        <v>7.5458568322319453E-2</v>
      </c>
      <c r="R204" s="11">
        <f t="shared" si="62"/>
        <v>0</v>
      </c>
      <c r="S204" s="11">
        <f t="shared" si="63"/>
        <v>-0.9052038572333776</v>
      </c>
      <c r="T204" s="11">
        <f t="shared" si="64"/>
        <v>-0.2878231660519483</v>
      </c>
      <c r="U204" s="11">
        <f>'OddsRatio_working_3-way'!S204-'OddsRatio_working_3-way'!R204^2/3</f>
        <v>-0.9052038572333776</v>
      </c>
      <c r="V204" s="11">
        <f>'OddsRatio_working_3-way'!S204*'OddsRatio_working_3-way'!R204/3-2*'OddsRatio_working_3-way'!R204^3/27-'OddsRatio_working_3-way'!T204</f>
        <v>0.2878231660519483</v>
      </c>
      <c r="W204" s="11">
        <f>'OddsRatio_working_3-way'!V204^2+4*'OddsRatio_working_3-way'!U204^3/27</f>
        <v>-2.7042066617095267E-2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0.16574396032228644</v>
      </c>
      <c r="Y204" s="11">
        <f>IF('OddsRatio_working_3-way'!W204&gt;=0,IF('OddsRatio_working_3-way'!V204+SQRT('OddsRatio_working_3-way'!W204)&gt;0,0,PI()),ACOS('OddsRatio_working_3-way'!V204/(2*'OddsRatio_working_3-way'!X204)))</f>
        <v>0.51907890865256912</v>
      </c>
      <c r="Z204" s="11">
        <f>'OddsRatio_working_3-way'!X204^(1/3)*COS('OddsRatio_working_3-way'!Y204/3)</f>
        <v>0.54110169615796466</v>
      </c>
      <c r="AA204" s="11">
        <f>'OddsRatio_working_3-way'!X204^(1/3)*COS(('OddsRatio_working_3-way'!Y204+2*PI())/3)</f>
        <v>-0.35245127615829475</v>
      </c>
      <c r="AB204" s="11">
        <f>'OddsRatio_working_3-way'!X204^(1/3)*COS(('OddsRatio_working_3-way'!Y204+4*PI())/3)</f>
        <v>-0.18865041999967003</v>
      </c>
      <c r="AC204" s="11">
        <f>'OddsRatio_working_3-way'!X204^(1/3)*SIN('OddsRatio_working_3-way'!Y204/3)</f>
        <v>9.4570468396673255E-2</v>
      </c>
      <c r="AD204" s="11">
        <f>'OddsRatio_working_3-way'!X204^(1/3)*SIN(('OddsRatio_working_3-way'!Y204+2*PI())/3)</f>
        <v>0.42132258070530937</v>
      </c>
      <c r="AE204" s="11">
        <f>'OddsRatio_working_3-way'!X204^(1/3)*SIN(('OddsRatio_working_3-way'!Y204+4*PI())/3)</f>
        <v>-0.51589304910198253</v>
      </c>
      <c r="AF204" s="11">
        <f>-'OddsRatio_working_3-way'!U204/(3*'OddsRatio_working_3-way'!X204^(1/3))*COS(('OddsRatio_working_3-way'!Y204)/3)</f>
        <v>0.54110169615796477</v>
      </c>
      <c r="AG204" s="11">
        <f>-'OddsRatio_working_3-way'!U204/(3*'OddsRatio_working_3-way'!X204^(1/3))*COS(('OddsRatio_working_3-way'!Y204+2*PI())/3)</f>
        <v>-0.35245127615829486</v>
      </c>
      <c r="AH204" s="11">
        <f>-'OddsRatio_working_3-way'!U204/(3*'OddsRatio_working_3-way'!X204^(1/3))*COS(('OddsRatio_working_3-way'!Y204+4*PI())/3)</f>
        <v>-0.18865041999967008</v>
      </c>
      <c r="AI204" s="11">
        <f>'OddsRatio_working_3-way'!U204/(3*'OddsRatio_working_3-way'!X204^(1/3))*SIN(('OddsRatio_working_3-way'!Y204)/3)</f>
        <v>-9.4570468396673282E-2</v>
      </c>
      <c r="AJ204" s="11">
        <f>'OddsRatio_working_3-way'!U204/(3*'OddsRatio_working_3-way'!X204^(1/3))*SIN(('OddsRatio_working_3-way'!Y204+2*PI())/3)</f>
        <v>-0.42132258070530948</v>
      </c>
      <c r="AK204" s="11">
        <f>'OddsRatio_working_3-way'!U204/(3*'OddsRatio_working_3-way'!X204^(1/3))*SIN(('OddsRatio_working_3-way'!Y204+4*PI())/3)</f>
        <v>0.51589304910198264</v>
      </c>
      <c r="AL204" s="11">
        <f>'OddsRatio_working_3-way'!Z204+'OddsRatio_working_3-way'!AF204</f>
        <v>1.0822033923159293</v>
      </c>
      <c r="AM204" s="11">
        <f>'OddsRatio_working_3-way'!AA204+'OddsRatio_working_3-way'!AG204</f>
        <v>-0.7049025523165896</v>
      </c>
      <c r="AN204" s="11">
        <f>'OddsRatio_working_3-way'!AB204+'OddsRatio_working_3-way'!AH204</f>
        <v>-0.37730083999934011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1.0822033923159293</v>
      </c>
      <c r="AS204" s="11">
        <f>IF(('OddsRatio_working_3-way'!X204=0),IF(Q204&gt;0,-Q204^(1/3),(-Q204)^(1/3)),'OddsRatio_working_3-way'!AM204-'OddsRatio_working_3-way'!R204/3)</f>
        <v>-0.7049025523165896</v>
      </c>
      <c r="AT204" s="11">
        <f>IF(('OddsRatio_working_3-way'!X204=0),IF(Q204&gt;0,-Q204^(1/3),(-Q204)^(1/3)),'OddsRatio_working_3-way'!AN204-'OddsRatio_working_3-way'!R204/3)</f>
        <v>-0.37730083999934011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3.31</v>
      </c>
      <c r="B205" s="4">
        <f>IF('True_Odds_Calculator_3-way'!B206="","",'True_Odds_Calculator_3-way'!B206)</f>
        <v>3.7</v>
      </c>
      <c r="C205" s="4">
        <f>IF('True_Odds_Calculator_3-way'!C206="","",'True_Odds_Calculator_3-way'!C206)</f>
        <v>2.09</v>
      </c>
      <c r="D205" s="9">
        <f t="shared" si="52"/>
        <v>0.28588279265903588</v>
      </c>
      <c r="E205" s="9">
        <f t="shared" si="53"/>
        <v>0.25512373732496313</v>
      </c>
      <c r="F205" s="9">
        <f t="shared" si="54"/>
        <v>0.45899347001600116</v>
      </c>
      <c r="G205" s="9">
        <f t="shared" si="55"/>
        <v>1.0813580115269681</v>
      </c>
      <c r="H205" s="9">
        <f t="shared" si="56"/>
        <v>3.4979370066272963</v>
      </c>
      <c r="I205" s="9">
        <f t="shared" si="57"/>
        <v>3.9196666311228143</v>
      </c>
      <c r="J205" s="9">
        <f t="shared" si="58"/>
        <v>2.1786802325643948</v>
      </c>
      <c r="K205" s="11">
        <f t="shared" si="59"/>
        <v>0.30211480362537763</v>
      </c>
      <c r="L205" s="11">
        <f t="shared" si="60"/>
        <v>0.27027027027027023</v>
      </c>
      <c r="M205" s="11">
        <f t="shared" si="61"/>
        <v>0.47846889952153115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-0.26559887920994629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0.23831634580561278</v>
      </c>
      <c r="Q205" s="11">
        <f>2*'OddsRatio_working_3-way'!K205*'OddsRatio_working_3-way'!L205*'OddsRatio_working_3-way'!M205</f>
        <v>7.813650682151238E-2</v>
      </c>
      <c r="R205" s="11">
        <f t="shared" si="62"/>
        <v>0</v>
      </c>
      <c r="S205" s="11">
        <f t="shared" si="63"/>
        <v>-0.89727918474095802</v>
      </c>
      <c r="T205" s="11">
        <f t="shared" si="64"/>
        <v>-0.29418989663637962</v>
      </c>
      <c r="U205" s="11">
        <f>'OddsRatio_working_3-way'!S205-'OddsRatio_working_3-way'!R205^2/3</f>
        <v>-0.89727918474095802</v>
      </c>
      <c r="V205" s="11">
        <f>'OddsRatio_working_3-way'!S205*'OddsRatio_working_3-way'!R205/3-2*'OddsRatio_working_3-way'!R205^3/27-'OddsRatio_working_3-way'!T205</f>
        <v>0.29418989663637962</v>
      </c>
      <c r="W205" s="11">
        <f>'OddsRatio_working_3-way'!V205^2+4*'OddsRatio_working_3-way'!U205^3/27</f>
        <v>-2.0475769374127997E-2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0.1635722047423184</v>
      </c>
      <c r="Y205" s="11">
        <f>IF('OddsRatio_working_3-way'!W205&gt;=0,IF('OddsRatio_working_3-way'!V205+SQRT('OddsRatio_working_3-way'!W205)&gt;0,0,PI()),ACOS('OddsRatio_working_3-way'!V205/(2*'OddsRatio_working_3-way'!X205)))</f>
        <v>0.45270744278451613</v>
      </c>
      <c r="Z205" s="11">
        <f>'OddsRatio_working_3-way'!X205^(1/3)*COS('OddsRatio_working_3-way'!Y205/3)</f>
        <v>0.54067900576348404</v>
      </c>
      <c r="AA205" s="11">
        <f>'OddsRatio_working_3-way'!X205^(1/3)*COS(('OddsRatio_working_3-way'!Y205+2*PI())/3)</f>
        <v>-0.34153961334652505</v>
      </c>
      <c r="AB205" s="11">
        <f>'OddsRatio_working_3-way'!X205^(1/3)*COS(('OddsRatio_working_3-way'!Y205+4*PI())/3)</f>
        <v>-0.19913939241695908</v>
      </c>
      <c r="AC205" s="11">
        <f>'OddsRatio_working_3-way'!X205^(1/3)*SIN('OddsRatio_working_3-way'!Y205/3)</f>
        <v>8.2214805886347192E-2</v>
      </c>
      <c r="AD205" s="11">
        <f>'OddsRatio_working_3-way'!X205^(1/3)*SIN(('OddsRatio_working_3-way'!Y205+2*PI())/3)</f>
        <v>0.42713435134091648</v>
      </c>
      <c r="AE205" s="11">
        <f>'OddsRatio_working_3-way'!X205^(1/3)*SIN(('OddsRatio_working_3-way'!Y205+4*PI())/3)</f>
        <v>-0.50934915722726359</v>
      </c>
      <c r="AF205" s="11">
        <f>-'OddsRatio_working_3-way'!U205/(3*'OddsRatio_working_3-way'!X205^(1/3))*COS(('OddsRatio_working_3-way'!Y205)/3)</f>
        <v>0.54067900576348404</v>
      </c>
      <c r="AG205" s="11">
        <f>-'OddsRatio_working_3-way'!U205/(3*'OddsRatio_working_3-way'!X205^(1/3))*COS(('OddsRatio_working_3-way'!Y205+2*PI())/3)</f>
        <v>-0.34153961334652505</v>
      </c>
      <c r="AH205" s="11">
        <f>-'OddsRatio_working_3-way'!U205/(3*'OddsRatio_working_3-way'!X205^(1/3))*COS(('OddsRatio_working_3-way'!Y205+4*PI())/3)</f>
        <v>-0.19913939241695908</v>
      </c>
      <c r="AI205" s="11">
        <f>'OddsRatio_working_3-way'!U205/(3*'OddsRatio_working_3-way'!X205^(1/3))*SIN(('OddsRatio_working_3-way'!Y205)/3)</f>
        <v>-8.2214805886347192E-2</v>
      </c>
      <c r="AJ205" s="11">
        <f>'OddsRatio_working_3-way'!U205/(3*'OddsRatio_working_3-way'!X205^(1/3))*SIN(('OddsRatio_working_3-way'!Y205+2*PI())/3)</f>
        <v>-0.42713435134091648</v>
      </c>
      <c r="AK205" s="11">
        <f>'OddsRatio_working_3-way'!U205/(3*'OddsRatio_working_3-way'!X205^(1/3))*SIN(('OddsRatio_working_3-way'!Y205+4*PI())/3)</f>
        <v>0.50934915722726359</v>
      </c>
      <c r="AL205" s="11">
        <f>'OddsRatio_working_3-way'!Z205+'OddsRatio_working_3-way'!AF205</f>
        <v>1.0813580115269681</v>
      </c>
      <c r="AM205" s="11">
        <f>'OddsRatio_working_3-way'!AA205+'OddsRatio_working_3-way'!AG205</f>
        <v>-0.6830792266930501</v>
      </c>
      <c r="AN205" s="11">
        <f>'OddsRatio_working_3-way'!AB205+'OddsRatio_working_3-way'!AH205</f>
        <v>-0.39827878483391815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1.0813580115269681</v>
      </c>
      <c r="AS205" s="11">
        <f>IF(('OddsRatio_working_3-way'!X205=0),IF(Q205&gt;0,-Q205^(1/3),(-Q205)^(1/3)),'OddsRatio_working_3-way'!AM205-'OddsRatio_working_3-way'!R205/3)</f>
        <v>-0.6830792266930501</v>
      </c>
      <c r="AT205" s="11">
        <f>IF(('OddsRatio_working_3-way'!X205=0),IF(Q205&gt;0,-Q205^(1/3),(-Q205)^(1/3)),'OddsRatio_working_3-way'!AN205-'OddsRatio_working_3-way'!R205/3)</f>
        <v>-0.39827878483391815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3.27</v>
      </c>
      <c r="B206" s="4">
        <f>IF('True_Odds_Calculator_3-way'!B207="","",'True_Odds_Calculator_3-way'!B207)</f>
        <v>3.58</v>
      </c>
      <c r="C206" s="4">
        <f>IF('True_Odds_Calculator_3-way'!C207="","",'True_Odds_Calculator_3-way'!C207)</f>
        <v>2.15</v>
      </c>
      <c r="D206" s="9">
        <f t="shared" si="52"/>
        <v>0.28976708392531919</v>
      </c>
      <c r="E206" s="9">
        <f t="shared" si="53"/>
        <v>0.26414690496437859</v>
      </c>
      <c r="F206" s="9">
        <f t="shared" si="54"/>
        <v>0.44608601111030233</v>
      </c>
      <c r="G206" s="9">
        <f t="shared" si="55"/>
        <v>1.0797566526825135</v>
      </c>
      <c r="H206" s="9">
        <f t="shared" si="56"/>
        <v>3.4510476015893063</v>
      </c>
      <c r="I206" s="9">
        <f t="shared" si="57"/>
        <v>3.7857721639208854</v>
      </c>
      <c r="J206" s="9">
        <f t="shared" si="58"/>
        <v>2.2417201505848903</v>
      </c>
      <c r="K206" s="11">
        <f t="shared" si="59"/>
        <v>0.3058103975535168</v>
      </c>
      <c r="L206" s="11">
        <f t="shared" si="60"/>
        <v>0.27932960893854747</v>
      </c>
      <c r="M206" s="11">
        <f t="shared" si="61"/>
        <v>0.46511627906976744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-0.26759264004920313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0.23838669420827605</v>
      </c>
      <c r="Q206" s="11">
        <f>2*'OddsRatio_working_3-way'!K206*'OddsRatio_working_3-way'!L206*'OddsRatio_working_3-way'!M206</f>
        <v>7.9462231402758668E-2</v>
      </c>
      <c r="R206" s="11">
        <f t="shared" si="62"/>
        <v>0</v>
      </c>
      <c r="S206" s="11">
        <f t="shared" si="63"/>
        <v>-0.89085669233818654</v>
      </c>
      <c r="T206" s="11">
        <f t="shared" si="64"/>
        <v>-0.29695223077939548</v>
      </c>
      <c r="U206" s="11">
        <f>'OddsRatio_working_3-way'!S206-'OddsRatio_working_3-way'!R206^2/3</f>
        <v>-0.89085669233818654</v>
      </c>
      <c r="V206" s="11">
        <f>'OddsRatio_working_3-way'!S206*'OddsRatio_working_3-way'!R206/3-2*'OddsRatio_working_3-way'!R206^3/27-'OddsRatio_working_3-way'!T206</f>
        <v>0.29695223077939548</v>
      </c>
      <c r="W206" s="11">
        <f>'OddsRatio_working_3-way'!V206^2+4*'OddsRatio_working_3-way'!U206^3/27</f>
        <v>-1.6561108665227045E-2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0.16181913980590057</v>
      </c>
      <c r="Y206" s="11">
        <f>IF('OddsRatio_working_3-way'!W206&gt;=0,IF('OddsRatio_working_3-way'!V206+SQRT('OddsRatio_working_3-way'!W206)&gt;0,0,PI()),ACOS('OddsRatio_working_3-way'!V206/(2*'OddsRatio_working_3-way'!X206)))</f>
        <v>0.408938082900834</v>
      </c>
      <c r="Z206" s="11">
        <f>'OddsRatio_working_3-way'!X206^(1/3)*COS('OddsRatio_working_3-way'!Y206/3)</f>
        <v>0.53987832634125676</v>
      </c>
      <c r="AA206" s="11">
        <f>'OddsRatio_working_3-way'!X206^(1/3)*COS(('OddsRatio_working_3-way'!Y206+2*PI())/3)</f>
        <v>-0.33406963677537599</v>
      </c>
      <c r="AB206" s="11">
        <f>'OddsRatio_working_3-way'!X206^(1/3)*COS(('OddsRatio_working_3-way'!Y206+4*PI())/3)</f>
        <v>-0.20580868956588091</v>
      </c>
      <c r="AC206" s="11">
        <f>'OddsRatio_working_3-way'!X206^(1/3)*SIN('OddsRatio_working_3-way'!Y206/3)</f>
        <v>7.4051492397918584E-2</v>
      </c>
      <c r="AD206" s="11">
        <f>'OddsRatio_working_3-way'!X206^(1/3)*SIN(('OddsRatio_working_3-way'!Y206+2*PI())/3)</f>
        <v>0.43052259936519466</v>
      </c>
      <c r="AE206" s="11">
        <f>'OddsRatio_working_3-way'!X206^(1/3)*SIN(('OddsRatio_working_3-way'!Y206+4*PI())/3)</f>
        <v>-0.50457409176311296</v>
      </c>
      <c r="AF206" s="11">
        <f>-'OddsRatio_working_3-way'!U206/(3*'OddsRatio_working_3-way'!X206^(1/3))*COS(('OddsRatio_working_3-way'!Y206)/3)</f>
        <v>0.53987832634125676</v>
      </c>
      <c r="AG206" s="11">
        <f>-'OddsRatio_working_3-way'!U206/(3*'OddsRatio_working_3-way'!X206^(1/3))*COS(('OddsRatio_working_3-way'!Y206+2*PI())/3)</f>
        <v>-0.33406963677537599</v>
      </c>
      <c r="AH206" s="11">
        <f>-'OddsRatio_working_3-way'!U206/(3*'OddsRatio_working_3-way'!X206^(1/3))*COS(('OddsRatio_working_3-way'!Y206+4*PI())/3)</f>
        <v>-0.20580868956588091</v>
      </c>
      <c r="AI206" s="11">
        <f>'OddsRatio_working_3-way'!U206/(3*'OddsRatio_working_3-way'!X206^(1/3))*SIN(('OddsRatio_working_3-way'!Y206)/3)</f>
        <v>-7.4051492397918584E-2</v>
      </c>
      <c r="AJ206" s="11">
        <f>'OddsRatio_working_3-way'!U206/(3*'OddsRatio_working_3-way'!X206^(1/3))*SIN(('OddsRatio_working_3-way'!Y206+2*PI())/3)</f>
        <v>-0.43052259936519466</v>
      </c>
      <c r="AK206" s="11">
        <f>'OddsRatio_working_3-way'!U206/(3*'OddsRatio_working_3-way'!X206^(1/3))*SIN(('OddsRatio_working_3-way'!Y206+4*PI())/3)</f>
        <v>0.50457409176311296</v>
      </c>
      <c r="AL206" s="11">
        <f>'OddsRatio_working_3-way'!Z206+'OddsRatio_working_3-way'!AF206</f>
        <v>1.0797566526825135</v>
      </c>
      <c r="AM206" s="11">
        <f>'OddsRatio_working_3-way'!AA206+'OddsRatio_working_3-way'!AG206</f>
        <v>-0.66813927355075198</v>
      </c>
      <c r="AN206" s="11">
        <f>'OddsRatio_working_3-way'!AB206+'OddsRatio_working_3-way'!AH206</f>
        <v>-0.41161737913176183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1.0797566526825135</v>
      </c>
      <c r="AS206" s="11">
        <f>IF(('OddsRatio_working_3-way'!X206=0),IF(Q206&gt;0,-Q206^(1/3),(-Q206)^(1/3)),'OddsRatio_working_3-way'!AM206-'OddsRatio_working_3-way'!R206/3)</f>
        <v>-0.66813927355075198</v>
      </c>
      <c r="AT206" s="11">
        <f>IF(('OddsRatio_working_3-way'!X206=0),IF(Q206&gt;0,-Q206^(1/3),(-Q206)^(1/3)),'OddsRatio_working_3-way'!AN206-'OddsRatio_working_3-way'!R206/3)</f>
        <v>-0.41161737913176183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5.26</v>
      </c>
      <c r="B207" s="4">
        <f>IF('True_Odds_Calculator_3-way'!B208="","",'True_Odds_Calculator_3-way'!B208)</f>
        <v>3.85</v>
      </c>
      <c r="C207" s="4">
        <f>IF('True_Odds_Calculator_3-way'!C208="","",'True_Odds_Calculator_3-way'!C208)</f>
        <v>1.67</v>
      </c>
      <c r="D207" s="9">
        <f t="shared" si="52"/>
        <v>0.17754149846174785</v>
      </c>
      <c r="E207" s="9">
        <f t="shared" si="53"/>
        <v>0.24395013643432412</v>
      </c>
      <c r="F207" s="9">
        <f t="shared" si="54"/>
        <v>0.578508365103928</v>
      </c>
      <c r="G207" s="9">
        <f t="shared" si="55"/>
        <v>1.087438022212837</v>
      </c>
      <c r="H207" s="9">
        <f t="shared" si="56"/>
        <v>5.6324859746266851</v>
      </c>
      <c r="I207" s="9">
        <f t="shared" si="57"/>
        <v>4.0991983633065869</v>
      </c>
      <c r="J207" s="9">
        <f t="shared" si="58"/>
        <v>1.7285834748826006</v>
      </c>
      <c r="K207" s="11">
        <f t="shared" si="59"/>
        <v>0.19011406844106465</v>
      </c>
      <c r="L207" s="11">
        <f t="shared" si="60"/>
        <v>0.25974025974025972</v>
      </c>
      <c r="M207" s="11">
        <f t="shared" si="61"/>
        <v>0.5988023952095809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-0.2405283748832393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0.23004704136736653</v>
      </c>
      <c r="Q207" s="11">
        <f>2*'OddsRatio_working_3-way'!K207*'OddsRatio_working_3-way'!L207*'OddsRatio_working_3-way'!M207</f>
        <v>5.9138056906778029E-2</v>
      </c>
      <c r="R207" s="11">
        <f t="shared" si="62"/>
        <v>0</v>
      </c>
      <c r="S207" s="11">
        <f t="shared" si="63"/>
        <v>-0.95642371291553119</v>
      </c>
      <c r="T207" s="11">
        <f t="shared" si="64"/>
        <v>-0.24586727838445532</v>
      </c>
      <c r="U207" s="11">
        <f>'OddsRatio_working_3-way'!S207-'OddsRatio_working_3-way'!R207^2/3</f>
        <v>-0.95642371291553119</v>
      </c>
      <c r="V207" s="11">
        <f>'OddsRatio_working_3-way'!S207*'OddsRatio_working_3-way'!R207/3-2*'OddsRatio_working_3-way'!R207^3/27-'OddsRatio_working_3-way'!T207</f>
        <v>0.24586727838445532</v>
      </c>
      <c r="W207" s="11">
        <f>'OddsRatio_working_3-way'!V207^2+4*'OddsRatio_working_3-way'!U207^3/27</f>
        <v>-6.916188444755017E-2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0.1800087518898244</v>
      </c>
      <c r="Y207" s="11">
        <f>IF('OddsRatio_working_3-way'!W207&gt;=0,IF('OddsRatio_working_3-way'!V207+SQRT('OddsRatio_working_3-way'!W207)&gt;0,0,PI()),ACOS('OddsRatio_working_3-way'!V207/(2*'OddsRatio_working_3-way'!X207)))</f>
        <v>0.81902813921539008</v>
      </c>
      <c r="Z207" s="11">
        <f>'OddsRatio_working_3-way'!X207^(1/3)*COS('OddsRatio_working_3-way'!Y207/3)</f>
        <v>0.54371901110641851</v>
      </c>
      <c r="AA207" s="11">
        <f>'OddsRatio_working_3-way'!X207^(1/3)*COS(('OddsRatio_working_3-way'!Y207+2*PI())/3)</f>
        <v>-0.4037047024698075</v>
      </c>
      <c r="AB207" s="11">
        <f>'OddsRatio_working_3-way'!X207^(1/3)*COS(('OddsRatio_working_3-way'!Y207+4*PI())/3)</f>
        <v>-0.14001430863661093</v>
      </c>
      <c r="AC207" s="11">
        <f>'OddsRatio_working_3-way'!X207^(1/3)*SIN('OddsRatio_working_3-way'!Y207/3)</f>
        <v>0.1522417198623145</v>
      </c>
      <c r="AD207" s="11">
        <f>'OddsRatio_working_3-way'!X207^(1/3)*SIN(('OddsRatio_working_3-way'!Y207+2*PI())/3)</f>
        <v>0.39475361620755456</v>
      </c>
      <c r="AE207" s="11">
        <f>'OddsRatio_working_3-way'!X207^(1/3)*SIN(('OddsRatio_working_3-way'!Y207+4*PI())/3)</f>
        <v>-0.54699533606986905</v>
      </c>
      <c r="AF207" s="11">
        <f>-'OddsRatio_working_3-way'!U207/(3*'OddsRatio_working_3-way'!X207^(1/3))*COS(('OddsRatio_working_3-way'!Y207)/3)</f>
        <v>0.54371901110641851</v>
      </c>
      <c r="AG207" s="11">
        <f>-'OddsRatio_working_3-way'!U207/(3*'OddsRatio_working_3-way'!X207^(1/3))*COS(('OddsRatio_working_3-way'!Y207+2*PI())/3)</f>
        <v>-0.4037047024698075</v>
      </c>
      <c r="AH207" s="11">
        <f>-'OddsRatio_working_3-way'!U207/(3*'OddsRatio_working_3-way'!X207^(1/3))*COS(('OddsRatio_working_3-way'!Y207+4*PI())/3)</f>
        <v>-0.14001430863661093</v>
      </c>
      <c r="AI207" s="11">
        <f>'OddsRatio_working_3-way'!U207/(3*'OddsRatio_working_3-way'!X207^(1/3))*SIN(('OddsRatio_working_3-way'!Y207)/3)</f>
        <v>-0.1522417198623145</v>
      </c>
      <c r="AJ207" s="11">
        <f>'OddsRatio_working_3-way'!U207/(3*'OddsRatio_working_3-way'!X207^(1/3))*SIN(('OddsRatio_working_3-way'!Y207+2*PI())/3)</f>
        <v>-0.39475361620755456</v>
      </c>
      <c r="AK207" s="11">
        <f>'OddsRatio_working_3-way'!U207/(3*'OddsRatio_working_3-way'!X207^(1/3))*SIN(('OddsRatio_working_3-way'!Y207+4*PI())/3)</f>
        <v>0.54699533606986905</v>
      </c>
      <c r="AL207" s="11">
        <f>'OddsRatio_working_3-way'!Z207+'OddsRatio_working_3-way'!AF207</f>
        <v>1.087438022212837</v>
      </c>
      <c r="AM207" s="11">
        <f>'OddsRatio_working_3-way'!AA207+'OddsRatio_working_3-way'!AG207</f>
        <v>-0.80740940493961499</v>
      </c>
      <c r="AN207" s="11">
        <f>'OddsRatio_working_3-way'!AB207+'OddsRatio_working_3-way'!AH207</f>
        <v>-0.28002861727322187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1.087438022212837</v>
      </c>
      <c r="AS207" s="11">
        <f>IF(('OddsRatio_working_3-way'!X207=0),IF(Q207&gt;0,-Q207^(1/3),(-Q207)^(1/3)),'OddsRatio_working_3-way'!AM207-'OddsRatio_working_3-way'!R207/3)</f>
        <v>-0.80740940493961499</v>
      </c>
      <c r="AT207" s="11">
        <f>IF(('OddsRatio_working_3-way'!X207=0),IF(Q207&gt;0,-Q207^(1/3),(-Q207)^(1/3)),'OddsRatio_working_3-way'!AN207-'OddsRatio_working_3-way'!R207/3)</f>
        <v>-0.28002861727322187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2.96</v>
      </c>
      <c r="B208" s="4">
        <f>IF('True_Odds_Calculator_3-way'!B209="","",'True_Odds_Calculator_3-way'!B209)</f>
        <v>3.03</v>
      </c>
      <c r="C208" s="4">
        <f>IF('True_Odds_Calculator_3-way'!C209="","",'True_Odds_Calculator_3-way'!C209)</f>
        <v>2.61</v>
      </c>
      <c r="D208" s="9">
        <f t="shared" si="52"/>
        <v>0.3211010637663928</v>
      </c>
      <c r="E208" s="9">
        <f t="shared" si="53"/>
        <v>0.31349982457310338</v>
      </c>
      <c r="F208" s="9">
        <f t="shared" si="54"/>
        <v>0.36539911166050365</v>
      </c>
      <c r="G208" s="9">
        <f t="shared" si="55"/>
        <v>1.0787164770480131</v>
      </c>
      <c r="H208" s="9">
        <f t="shared" si="56"/>
        <v>3.1142842950141056</v>
      </c>
      <c r="I208" s="9">
        <f t="shared" si="57"/>
        <v>3.1897944484074672</v>
      </c>
      <c r="J208" s="9">
        <f t="shared" si="58"/>
        <v>2.7367335280473015</v>
      </c>
      <c r="K208" s="11">
        <f t="shared" si="59"/>
        <v>0.33783783783783783</v>
      </c>
      <c r="L208" s="11">
        <f t="shared" si="60"/>
        <v>0.33003300330033003</v>
      </c>
      <c r="M208" s="11">
        <f t="shared" si="61"/>
        <v>0.38314176245210729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-0.27365484296177356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0.23922864482782544</v>
      </c>
      <c r="Q208" s="11">
        <f>2*'OddsRatio_working_3-way'!K208*'OddsRatio_working_3-way'!L208*'OddsRatio_working_3-way'!M208</f>
        <v>8.543880172422337E-2</v>
      </c>
      <c r="R208" s="11">
        <f t="shared" si="62"/>
        <v>0</v>
      </c>
      <c r="S208" s="11">
        <f t="shared" si="63"/>
        <v>-0.87419846927848066</v>
      </c>
      <c r="T208" s="11">
        <f t="shared" si="64"/>
        <v>-0.31221373902802879</v>
      </c>
      <c r="U208" s="11">
        <f>'OddsRatio_working_3-way'!S208-'OddsRatio_working_3-way'!R208^2/3</f>
        <v>-0.87419846927848066</v>
      </c>
      <c r="V208" s="11">
        <f>'OddsRatio_working_3-way'!S208*'OddsRatio_working_3-way'!R208/3-2*'OddsRatio_working_3-way'!R208^3/27-'OddsRatio_working_3-way'!T208</f>
        <v>0.31221373902802879</v>
      </c>
      <c r="W208" s="11">
        <f>'OddsRatio_working_3-way'!V208^2+4*'OddsRatio_working_3-way'!U208^3/27</f>
        <v>-1.4977730205448514E-3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0.15730161462808234</v>
      </c>
      <c r="Y208" s="11">
        <f>IF('OddsRatio_working_3-way'!W208&gt;=0,IF('OddsRatio_working_3-way'!V208+SQRT('OddsRatio_working_3-way'!W208)&gt;0,0,PI()),ACOS('OddsRatio_working_3-way'!V208/(2*'OddsRatio_working_3-way'!X208)))</f>
        <v>0.12332789077234896</v>
      </c>
      <c r="Z208" s="11">
        <f>'OddsRatio_working_3-way'!X208^(1/3)*COS('OddsRatio_working_3-way'!Y208/3)</f>
        <v>0.53935823852400666</v>
      </c>
      <c r="AA208" s="11">
        <f>'OddsRatio_working_3-way'!X208^(1/3)*COS(('OddsRatio_working_3-way'!Y208+2*PI())/3)</f>
        <v>-0.28889201133557646</v>
      </c>
      <c r="AB208" s="11">
        <f>'OddsRatio_working_3-way'!X208^(1/3)*COS(('OddsRatio_working_3-way'!Y208+4*PI())/3)</f>
        <v>-0.25046622718843048</v>
      </c>
      <c r="AC208" s="11">
        <f>'OddsRatio_working_3-way'!X208^(1/3)*SIN('OddsRatio_working_3-way'!Y208/3)</f>
        <v>2.2185136821177447E-2</v>
      </c>
      <c r="AD208" s="11">
        <f>'OddsRatio_working_3-way'!X208^(1/3)*SIN(('OddsRatio_working_3-way'!Y208+2*PI())/3)</f>
        <v>0.45600536789162777</v>
      </c>
      <c r="AE208" s="11">
        <f>'OddsRatio_working_3-way'!X208^(1/3)*SIN(('OddsRatio_working_3-way'!Y208+4*PI())/3)</f>
        <v>-0.478190504712805</v>
      </c>
      <c r="AF208" s="11">
        <f>-'OddsRatio_working_3-way'!U208/(3*'OddsRatio_working_3-way'!X208^(1/3))*COS(('OddsRatio_working_3-way'!Y208)/3)</f>
        <v>0.53935823852400655</v>
      </c>
      <c r="AG208" s="11">
        <f>-'OddsRatio_working_3-way'!U208/(3*'OddsRatio_working_3-way'!X208^(1/3))*COS(('OddsRatio_working_3-way'!Y208+2*PI())/3)</f>
        <v>-0.2888920113355764</v>
      </c>
      <c r="AH208" s="11">
        <f>-'OddsRatio_working_3-way'!U208/(3*'OddsRatio_working_3-way'!X208^(1/3))*COS(('OddsRatio_working_3-way'!Y208+4*PI())/3)</f>
        <v>-0.25046622718843042</v>
      </c>
      <c r="AI208" s="11">
        <f>'OddsRatio_working_3-way'!U208/(3*'OddsRatio_working_3-way'!X208^(1/3))*SIN(('OddsRatio_working_3-way'!Y208)/3)</f>
        <v>-2.218513682117744E-2</v>
      </c>
      <c r="AJ208" s="11">
        <f>'OddsRatio_working_3-way'!U208/(3*'OddsRatio_working_3-way'!X208^(1/3))*SIN(('OddsRatio_working_3-way'!Y208+2*PI())/3)</f>
        <v>-0.45600536789162766</v>
      </c>
      <c r="AK208" s="11">
        <f>'OddsRatio_working_3-way'!U208/(3*'OddsRatio_working_3-way'!X208^(1/3))*SIN(('OddsRatio_working_3-way'!Y208+4*PI())/3)</f>
        <v>0.47819050471280489</v>
      </c>
      <c r="AL208" s="11">
        <f>'OddsRatio_working_3-way'!Z208+'OddsRatio_working_3-way'!AF208</f>
        <v>1.0787164770480131</v>
      </c>
      <c r="AM208" s="11">
        <f>'OddsRatio_working_3-way'!AA208+'OddsRatio_working_3-way'!AG208</f>
        <v>-0.57778402267115281</v>
      </c>
      <c r="AN208" s="11">
        <f>'OddsRatio_working_3-way'!AB208+'OddsRatio_working_3-way'!AH208</f>
        <v>-0.50093245437686096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1.0787164770480131</v>
      </c>
      <c r="AS208" s="11">
        <f>IF(('OddsRatio_working_3-way'!X208=0),IF(Q208&gt;0,-Q208^(1/3),(-Q208)^(1/3)),'OddsRatio_working_3-way'!AM208-'OddsRatio_working_3-way'!R208/3)</f>
        <v>-0.57778402267115281</v>
      </c>
      <c r="AT208" s="11">
        <f>IF(('OddsRatio_working_3-way'!X208=0),IF(Q208&gt;0,-Q208^(1/3),(-Q208)^(1/3)),'OddsRatio_working_3-way'!AN208-'OddsRatio_working_3-way'!R208/3)</f>
        <v>-0.50093245437686096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2.16</v>
      </c>
      <c r="B209" s="4">
        <f>IF('True_Odds_Calculator_3-way'!B210="","",'True_Odds_Calculator_3-way'!B210)</f>
        <v>3.46</v>
      </c>
      <c r="C209" s="4">
        <f>IF('True_Odds_Calculator_3-way'!C210="","",'True_Odds_Calculator_3-way'!C210)</f>
        <v>3.33</v>
      </c>
      <c r="D209" s="9">
        <f t="shared" si="52"/>
        <v>0.44323125067090652</v>
      </c>
      <c r="E209" s="9">
        <f t="shared" si="53"/>
        <v>0.27293153285832078</v>
      </c>
      <c r="F209" s="9">
        <f t="shared" si="54"/>
        <v>0.28383721647077265</v>
      </c>
      <c r="G209" s="9">
        <f t="shared" si="55"/>
        <v>1.0828953487371171</v>
      </c>
      <c r="H209" s="9">
        <f t="shared" si="56"/>
        <v>2.2561586045350559</v>
      </c>
      <c r="I209" s="9">
        <f t="shared" si="57"/>
        <v>3.6639225578933075</v>
      </c>
      <c r="J209" s="9">
        <f t="shared" si="58"/>
        <v>3.5231461625574823</v>
      </c>
      <c r="K209" s="11">
        <f t="shared" si="59"/>
        <v>0.46296296296296291</v>
      </c>
      <c r="L209" s="11">
        <f t="shared" si="60"/>
        <v>0.28901734104046245</v>
      </c>
      <c r="M209" s="11">
        <f t="shared" si="61"/>
        <v>0.3003003003003003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-0.26716215251860709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0.23907979913117999</v>
      </c>
      <c r="Q209" s="11">
        <f>2*'OddsRatio_working_3-way'!K209*'OddsRatio_working_3-way'!L209*'OddsRatio_working_3-way'!M209</f>
        <v>8.0362957691152925E-2</v>
      </c>
      <c r="R209" s="11">
        <f t="shared" si="62"/>
        <v>0</v>
      </c>
      <c r="S209" s="11">
        <f t="shared" si="63"/>
        <v>-0.89488648327359455</v>
      </c>
      <c r="T209" s="11">
        <f t="shared" si="64"/>
        <v>-0.30080217925162839</v>
      </c>
      <c r="U209" s="11">
        <f>'OddsRatio_working_3-way'!S209-'OddsRatio_working_3-way'!R209^2/3</f>
        <v>-0.89488648327359455</v>
      </c>
      <c r="V209" s="11">
        <f>'OddsRatio_working_3-way'!S209*'OddsRatio_working_3-way'!R209/3-2*'OddsRatio_working_3-way'!R209^3/27-'OddsRatio_working_3-way'!T209</f>
        <v>0.30080217925162839</v>
      </c>
      <c r="W209" s="11">
        <f>'OddsRatio_working_3-way'!V209^2+4*'OddsRatio_working_3-way'!U209^3/27</f>
        <v>-1.5687622348621907E-2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0.16291836405938917</v>
      </c>
      <c r="Y209" s="11">
        <f>IF('OddsRatio_working_3-way'!W209&gt;=0,IF('OddsRatio_working_3-way'!V209+SQRT('OddsRatio_working_3-way'!W209)&gt;0,0,PI()),ACOS('OddsRatio_working_3-way'!V209/(2*'OddsRatio_working_3-way'!X209)))</f>
        <v>0.39455314556601007</v>
      </c>
      <c r="Z209" s="11">
        <f>'OddsRatio_working_3-way'!X209^(1/3)*COS('OddsRatio_working_3-way'!Y209/3)</f>
        <v>0.54144767436855867</v>
      </c>
      <c r="AA209" s="11">
        <f>'OddsRatio_working_3-way'!X209^(1/3)*COS(('OddsRatio_working_3-way'!Y209+2*PI())/3)</f>
        <v>-0.33275151454735774</v>
      </c>
      <c r="AB209" s="11">
        <f>'OddsRatio_working_3-way'!X209^(1/3)*COS(('OddsRatio_working_3-way'!Y209+4*PI())/3)</f>
        <v>-0.20869615982120077</v>
      </c>
      <c r="AC209" s="11">
        <f>'OddsRatio_working_3-way'!X209^(1/3)*SIN('OddsRatio_working_3-way'!Y209/3)</f>
        <v>7.1623392445561221E-2</v>
      </c>
      <c r="AD209" s="11">
        <f>'OddsRatio_working_3-way'!X209^(1/3)*SIN(('OddsRatio_working_3-way'!Y209+2*PI())/3)</f>
        <v>0.43309574460039568</v>
      </c>
      <c r="AE209" s="11">
        <f>'OddsRatio_working_3-way'!X209^(1/3)*SIN(('OddsRatio_working_3-way'!Y209+4*PI())/3)</f>
        <v>-0.50471913704595683</v>
      </c>
      <c r="AF209" s="11">
        <f>-'OddsRatio_working_3-way'!U209/(3*'OddsRatio_working_3-way'!X209^(1/3))*COS(('OddsRatio_working_3-way'!Y209)/3)</f>
        <v>0.54144767436855856</v>
      </c>
      <c r="AG209" s="11">
        <f>-'OddsRatio_working_3-way'!U209/(3*'OddsRatio_working_3-way'!X209^(1/3))*COS(('OddsRatio_working_3-way'!Y209+2*PI())/3)</f>
        <v>-0.33275151454735769</v>
      </c>
      <c r="AH209" s="11">
        <f>-'OddsRatio_working_3-way'!U209/(3*'OddsRatio_working_3-way'!X209^(1/3))*COS(('OddsRatio_working_3-way'!Y209+4*PI())/3)</f>
        <v>-0.20869615982120074</v>
      </c>
      <c r="AI209" s="11">
        <f>'OddsRatio_working_3-way'!U209/(3*'OddsRatio_working_3-way'!X209^(1/3))*SIN(('OddsRatio_working_3-way'!Y209)/3)</f>
        <v>-7.1623392445561207E-2</v>
      </c>
      <c r="AJ209" s="11">
        <f>'OddsRatio_working_3-way'!U209/(3*'OddsRatio_working_3-way'!X209^(1/3))*SIN(('OddsRatio_working_3-way'!Y209+2*PI())/3)</f>
        <v>-0.43309574460039557</v>
      </c>
      <c r="AK209" s="11">
        <f>'OddsRatio_working_3-way'!U209/(3*'OddsRatio_working_3-way'!X209^(1/3))*SIN(('OddsRatio_working_3-way'!Y209+4*PI())/3)</f>
        <v>0.50471913704595672</v>
      </c>
      <c r="AL209" s="11">
        <f>'OddsRatio_working_3-way'!Z209+'OddsRatio_working_3-way'!AF209</f>
        <v>1.0828953487371171</v>
      </c>
      <c r="AM209" s="11">
        <f>'OddsRatio_working_3-way'!AA209+'OddsRatio_working_3-way'!AG209</f>
        <v>-0.66550302909471548</v>
      </c>
      <c r="AN209" s="11">
        <f>'OddsRatio_working_3-way'!AB209+'OddsRatio_working_3-way'!AH209</f>
        <v>-0.41739231964240153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1.0828953487371171</v>
      </c>
      <c r="AS209" s="11">
        <f>IF(('OddsRatio_working_3-way'!X209=0),IF(Q209&gt;0,-Q209^(1/3),(-Q209)^(1/3)),'OddsRatio_working_3-way'!AM209-'OddsRatio_working_3-way'!R209/3)</f>
        <v>-0.66550302909471548</v>
      </c>
      <c r="AT209" s="11">
        <f>IF(('OddsRatio_working_3-way'!X209=0),IF(Q209&gt;0,-Q209^(1/3),(-Q209)^(1/3)),'OddsRatio_working_3-way'!AN209-'OddsRatio_working_3-way'!R209/3)</f>
        <v>-0.41739231964240153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1.26</v>
      </c>
      <c r="B210" s="4">
        <f>IF('True_Odds_Calculator_3-way'!B211="","",'True_Odds_Calculator_3-way'!B211)</f>
        <v>5.65</v>
      </c>
      <c r="C210" s="4">
        <f>IF('True_Odds_Calculator_3-way'!C211="","",'True_Odds_Calculator_3-way'!C211)</f>
        <v>12.59</v>
      </c>
      <c r="D210" s="9">
        <f t="shared" si="52"/>
        <v>0.77116380308346533</v>
      </c>
      <c r="E210" s="9">
        <f t="shared" si="53"/>
        <v>0.15855134501916249</v>
      </c>
      <c r="F210" s="9">
        <f t="shared" si="54"/>
        <v>7.0284851897372255E-2</v>
      </c>
      <c r="G210" s="9">
        <f t="shared" si="55"/>
        <v>1.1413129290956734</v>
      </c>
      <c r="H210" s="9">
        <f t="shared" si="56"/>
        <v>1.2967413615648751</v>
      </c>
      <c r="I210" s="9">
        <f t="shared" si="57"/>
        <v>6.3071051202948807</v>
      </c>
      <c r="J210" s="9">
        <f t="shared" si="58"/>
        <v>14.227816848218856</v>
      </c>
      <c r="K210" s="11">
        <f t="shared" si="59"/>
        <v>0.79365079365079361</v>
      </c>
      <c r="L210" s="11">
        <f t="shared" si="60"/>
        <v>0.17699115044247787</v>
      </c>
      <c r="M210" s="11">
        <f t="shared" si="61"/>
        <v>7.9428117553613981E-2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-0.15633816629831165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0.18409382492409473</v>
      </c>
      <c r="Q210" s="11">
        <f>2*'OddsRatio_working_3-way'!K210*'OddsRatio_working_3-way'!L210*'OddsRatio_working_3-way'!M210</f>
        <v>2.2314403021102394E-2</v>
      </c>
      <c r="R210" s="11">
        <f t="shared" si="62"/>
        <v>0</v>
      </c>
      <c r="S210" s="11">
        <f t="shared" si="63"/>
        <v>-1.1775360379551978</v>
      </c>
      <c r="T210" s="11">
        <f t="shared" si="64"/>
        <v>-0.14273164096426641</v>
      </c>
      <c r="U210" s="11">
        <f>'OddsRatio_working_3-way'!S210-'OddsRatio_working_3-way'!R210^2/3</f>
        <v>-1.1775360379551978</v>
      </c>
      <c r="V210" s="11">
        <f>'OddsRatio_working_3-way'!S210*'OddsRatio_working_3-way'!R210/3-2*'OddsRatio_working_3-way'!R210^3/27-'OddsRatio_working_3-way'!T210</f>
        <v>0.14273164096426641</v>
      </c>
      <c r="W210" s="11">
        <f>'OddsRatio_working_3-way'!V210^2+4*'OddsRatio_working_3-way'!U210^3/27</f>
        <v>-0.22151819933626735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0.24591183413401418</v>
      </c>
      <c r="Y210" s="11">
        <f>IF('OddsRatio_working_3-way'!W210&gt;=0,IF('OddsRatio_working_3-way'!V210+SQRT('OddsRatio_working_3-way'!W210)&gt;0,0,PI()),ACOS('OddsRatio_working_3-way'!V210/(2*'OddsRatio_working_3-way'!X210)))</f>
        <v>1.2763511267970877</v>
      </c>
      <c r="Z210" s="11">
        <f>'OddsRatio_working_3-way'!X210^(1/3)*COS('OddsRatio_working_3-way'!Y210/3)</f>
        <v>0.57065646454783669</v>
      </c>
      <c r="AA210" s="11">
        <f>'OddsRatio_working_3-way'!X210^(1/3)*COS(('OddsRatio_working_3-way'!Y210+2*PI())/3)</f>
        <v>-0.50926440418708219</v>
      </c>
      <c r="AB210" s="11">
        <f>'OddsRatio_working_3-way'!X210^(1/3)*COS(('OddsRatio_working_3-way'!Y210+4*PI())/3)</f>
        <v>-6.1392060360754362E-2</v>
      </c>
      <c r="AC210" s="11">
        <f>'OddsRatio_working_3-way'!X210^(1/3)*SIN('OddsRatio_working_3-way'!Y210/3)</f>
        <v>0.25857921827071906</v>
      </c>
      <c r="AD210" s="11">
        <f>'OddsRatio_working_3-way'!X210^(1/3)*SIN(('OddsRatio_working_3-way'!Y210+2*PI())/3)</f>
        <v>0.364913385996881</v>
      </c>
      <c r="AE210" s="11">
        <f>'OddsRatio_working_3-way'!X210^(1/3)*SIN(('OddsRatio_working_3-way'!Y210+4*PI())/3)</f>
        <v>-0.6234926042676</v>
      </c>
      <c r="AF210" s="11">
        <f>-'OddsRatio_working_3-way'!U210/(3*'OddsRatio_working_3-way'!X210^(1/3))*COS(('OddsRatio_working_3-way'!Y210)/3)</f>
        <v>0.57065646454783669</v>
      </c>
      <c r="AG210" s="11">
        <f>-'OddsRatio_working_3-way'!U210/(3*'OddsRatio_working_3-way'!X210^(1/3))*COS(('OddsRatio_working_3-way'!Y210+2*PI())/3)</f>
        <v>-0.50926440418708219</v>
      </c>
      <c r="AH210" s="11">
        <f>-'OddsRatio_working_3-way'!U210/(3*'OddsRatio_working_3-way'!X210^(1/3))*COS(('OddsRatio_working_3-way'!Y210+4*PI())/3)</f>
        <v>-6.1392060360754362E-2</v>
      </c>
      <c r="AI210" s="11">
        <f>'OddsRatio_working_3-way'!U210/(3*'OddsRatio_working_3-way'!X210^(1/3))*SIN(('OddsRatio_working_3-way'!Y210)/3)</f>
        <v>-0.25857921827071906</v>
      </c>
      <c r="AJ210" s="11">
        <f>'OddsRatio_working_3-way'!U210/(3*'OddsRatio_working_3-way'!X210^(1/3))*SIN(('OddsRatio_working_3-way'!Y210+2*PI())/3)</f>
        <v>-0.364913385996881</v>
      </c>
      <c r="AK210" s="11">
        <f>'OddsRatio_working_3-way'!U210/(3*'OddsRatio_working_3-way'!X210^(1/3))*SIN(('OddsRatio_working_3-way'!Y210+4*PI())/3)</f>
        <v>0.6234926042676</v>
      </c>
      <c r="AL210" s="11">
        <f>'OddsRatio_working_3-way'!Z210+'OddsRatio_working_3-way'!AF210</f>
        <v>1.1413129290956734</v>
      </c>
      <c r="AM210" s="11">
        <f>'OddsRatio_working_3-way'!AA210+'OddsRatio_working_3-way'!AG210</f>
        <v>-1.0185288083741644</v>
      </c>
      <c r="AN210" s="11">
        <f>'OddsRatio_working_3-way'!AB210+'OddsRatio_working_3-way'!AH210</f>
        <v>-0.12278412072150872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1.1413129290956734</v>
      </c>
      <c r="AS210" s="11">
        <f>IF(('OddsRatio_working_3-way'!X210=0),IF(Q210&gt;0,-Q210^(1/3),(-Q210)^(1/3)),'OddsRatio_working_3-way'!AM210-'OddsRatio_working_3-way'!R210/3)</f>
        <v>-1.0185288083741644</v>
      </c>
      <c r="AT210" s="11">
        <f>IF(('OddsRatio_working_3-way'!X210=0),IF(Q210&gt;0,-Q210^(1/3),(-Q210)^(1/3)),'OddsRatio_working_3-way'!AN210-'OddsRatio_working_3-way'!R210/3)</f>
        <v>-0.12278412072150872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3.05</v>
      </c>
      <c r="C211" s="4">
        <f>IF('True_Odds_Calculator_3-way'!C212="","",'True_Odds_Calculator_3-way'!C212)</f>
        <v>2.38</v>
      </c>
      <c r="D211" s="9">
        <f t="shared" si="52"/>
        <v>0.27768226191923578</v>
      </c>
      <c r="E211" s="9">
        <f t="shared" si="53"/>
        <v>0.31568660044902691</v>
      </c>
      <c r="F211" s="9">
        <f t="shared" si="54"/>
        <v>0.40663113763173714</v>
      </c>
      <c r="G211" s="9">
        <f t="shared" si="55"/>
        <v>1.0574139476946487</v>
      </c>
      <c r="H211" s="9">
        <f t="shared" si="56"/>
        <v>3.6012383113288351</v>
      </c>
      <c r="I211" s="9">
        <f t="shared" si="57"/>
        <v>3.16769859277403</v>
      </c>
      <c r="J211" s="9">
        <f t="shared" si="58"/>
        <v>2.4592312478186154</v>
      </c>
      <c r="K211" s="11">
        <f t="shared" si="59"/>
        <v>0.28901734104046245</v>
      </c>
      <c r="L211" s="11">
        <f t="shared" si="60"/>
        <v>0.32786885245901642</v>
      </c>
      <c r="M211" s="11">
        <f t="shared" si="61"/>
        <v>0.42016806722689076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-0.27708636757081284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0.23451055775290314</v>
      </c>
      <c r="Q211" s="11">
        <f>2*'OddsRatio_working_3-way'!K211*'OddsRatio_working_3-way'!L211*'OddsRatio_working_3-way'!M211</f>
        <v>7.9630070544279508E-2</v>
      </c>
      <c r="R211" s="11">
        <f t="shared" si="62"/>
        <v>0</v>
      </c>
      <c r="S211" s="11">
        <f t="shared" si="63"/>
        <v>-0.84634462463394589</v>
      </c>
      <c r="T211" s="11">
        <f t="shared" si="64"/>
        <v>-0.28738357372969298</v>
      </c>
      <c r="U211" s="11">
        <f>'OddsRatio_working_3-way'!S211-'OddsRatio_working_3-way'!R211^2/3</f>
        <v>-0.84634462463394589</v>
      </c>
      <c r="V211" s="11">
        <f>'OddsRatio_working_3-way'!S211*'OddsRatio_working_3-way'!R211/3-2*'OddsRatio_working_3-way'!R211^3/27-'OddsRatio_working_3-way'!T211</f>
        <v>0.28738357372969298</v>
      </c>
      <c r="W211" s="11">
        <f>'OddsRatio_working_3-way'!V211^2+4*'OddsRatio_working_3-way'!U211^3/27</f>
        <v>-7.2234219300414404E-3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0.14984386906017486</v>
      </c>
      <c r="Y211" s="11">
        <f>IF('OddsRatio_working_3-way'!W211&gt;=0,IF('OddsRatio_working_3-way'!V211+SQRT('OddsRatio_working_3-way'!W211)&gt;0,0,PI()),ACOS('OddsRatio_working_3-way'!V211/(2*'OddsRatio_working_3-way'!X211)))</f>
        <v>0.28754364549295164</v>
      </c>
      <c r="Z211" s="11">
        <f>'OddsRatio_working_3-way'!X211^(1/3)*COS('OddsRatio_working_3-way'!Y211/3)</f>
        <v>0.52870697384732435</v>
      </c>
      <c r="AA211" s="11">
        <f>'OddsRatio_working_3-way'!X211^(1/3)*COS(('OddsRatio_working_3-way'!Y211+2*PI())/3)</f>
        <v>-0.30837459563743674</v>
      </c>
      <c r="AB211" s="11">
        <f>'OddsRatio_working_3-way'!X211^(1/3)*COS(('OddsRatio_working_3-way'!Y211+4*PI())/3)</f>
        <v>-0.22033237820988774</v>
      </c>
      <c r="AC211" s="11">
        <f>'OddsRatio_working_3-way'!X211^(1/3)*SIN('OddsRatio_working_3-way'!Y211/3)</f>
        <v>5.0831197931846948E-2</v>
      </c>
      <c r="AD211" s="11">
        <f>'OddsRatio_working_3-way'!X211^(1/3)*SIN(('OddsRatio_working_3-way'!Y211+2*PI())/3)</f>
        <v>0.43245807154385424</v>
      </c>
      <c r="AE211" s="11">
        <f>'OddsRatio_working_3-way'!X211^(1/3)*SIN(('OddsRatio_working_3-way'!Y211+4*PI())/3)</f>
        <v>-0.48328926947570122</v>
      </c>
      <c r="AF211" s="11">
        <f>-'OddsRatio_working_3-way'!U211/(3*'OddsRatio_working_3-way'!X211^(1/3))*COS(('OddsRatio_working_3-way'!Y211)/3)</f>
        <v>0.52870697384732435</v>
      </c>
      <c r="AG211" s="11">
        <f>-'OddsRatio_working_3-way'!U211/(3*'OddsRatio_working_3-way'!X211^(1/3))*COS(('OddsRatio_working_3-way'!Y211+2*PI())/3)</f>
        <v>-0.30837459563743674</v>
      </c>
      <c r="AH211" s="11">
        <f>-'OddsRatio_working_3-way'!U211/(3*'OddsRatio_working_3-way'!X211^(1/3))*COS(('OddsRatio_working_3-way'!Y211+4*PI())/3)</f>
        <v>-0.22033237820988774</v>
      </c>
      <c r="AI211" s="11">
        <f>'OddsRatio_working_3-way'!U211/(3*'OddsRatio_working_3-way'!X211^(1/3))*SIN(('OddsRatio_working_3-way'!Y211)/3)</f>
        <v>-5.0831197931846948E-2</v>
      </c>
      <c r="AJ211" s="11">
        <f>'OddsRatio_working_3-way'!U211/(3*'OddsRatio_working_3-way'!X211^(1/3))*SIN(('OddsRatio_working_3-way'!Y211+2*PI())/3)</f>
        <v>-0.43245807154385424</v>
      </c>
      <c r="AK211" s="11">
        <f>'OddsRatio_working_3-way'!U211/(3*'OddsRatio_working_3-way'!X211^(1/3))*SIN(('OddsRatio_working_3-way'!Y211+4*PI())/3)</f>
        <v>0.48328926947570122</v>
      </c>
      <c r="AL211" s="11">
        <f>'OddsRatio_working_3-way'!Z211+'OddsRatio_working_3-way'!AF211</f>
        <v>1.0574139476946487</v>
      </c>
      <c r="AM211" s="11">
        <f>'OddsRatio_working_3-way'!AA211+'OddsRatio_working_3-way'!AG211</f>
        <v>-0.61674919127487349</v>
      </c>
      <c r="AN211" s="11">
        <f>'OddsRatio_working_3-way'!AB211+'OddsRatio_working_3-way'!AH211</f>
        <v>-0.44066475641977548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1.0574139476946487</v>
      </c>
      <c r="AS211" s="11">
        <f>IF(('OddsRatio_working_3-way'!X211=0),IF(Q211&gt;0,-Q211^(1/3),(-Q211)^(1/3)),'OddsRatio_working_3-way'!AM211-'OddsRatio_working_3-way'!R211/3)</f>
        <v>-0.61674919127487349</v>
      </c>
      <c r="AT211" s="11">
        <f>IF(('OddsRatio_working_3-way'!X211=0),IF(Q211&gt;0,-Q211^(1/3),(-Q211)^(1/3)),'OddsRatio_working_3-way'!AN211-'OddsRatio_working_3-way'!R211/3)</f>
        <v>-0.44066475641977548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2.85</v>
      </c>
      <c r="B212" s="4">
        <f>IF('True_Odds_Calculator_3-way'!B213="","",'True_Odds_Calculator_3-way'!B213)</f>
        <v>2.89</v>
      </c>
      <c r="C212" s="4">
        <f>IF('True_Odds_Calculator_3-way'!C213="","",'True_Odds_Calculator_3-way'!C213)</f>
        <v>2.95</v>
      </c>
      <c r="D212" s="9">
        <f t="shared" si="52"/>
        <v>0.33882229477704823</v>
      </c>
      <c r="E212" s="9">
        <f t="shared" si="53"/>
        <v>0.33404684981280636</v>
      </c>
      <c r="F212" s="9">
        <f t="shared" si="54"/>
        <v>0.32713085541014542</v>
      </c>
      <c r="G212" s="9">
        <f t="shared" si="55"/>
        <v>1.0548106180844457</v>
      </c>
      <c r="H212" s="9">
        <f t="shared" si="56"/>
        <v>2.9513996434562246</v>
      </c>
      <c r="I212" s="9">
        <f t="shared" si="57"/>
        <v>2.9935920681796024</v>
      </c>
      <c r="J212" s="9">
        <f t="shared" si="58"/>
        <v>3.0568807052646698</v>
      </c>
      <c r="K212" s="11">
        <f t="shared" si="59"/>
        <v>0.35087719298245612</v>
      </c>
      <c r="L212" s="11">
        <f t="shared" si="60"/>
        <v>0.34602076124567471</v>
      </c>
      <c r="M212" s="11">
        <f t="shared" si="61"/>
        <v>0.33898305084745761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-0.28061018183838571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0.23417878459564542</v>
      </c>
      <c r="Q212" s="11">
        <f>2*'OddsRatio_working_3-way'!K212*'OddsRatio_working_3-way'!L212*'OddsRatio_working_3-way'!M212</f>
        <v>8.2312402318328801E-2</v>
      </c>
      <c r="R212" s="11">
        <f t="shared" si="62"/>
        <v>0</v>
      </c>
      <c r="S212" s="11">
        <f t="shared" si="63"/>
        <v>-0.83453416786750123</v>
      </c>
      <c r="T212" s="11">
        <f t="shared" si="64"/>
        <v>-0.29333362666696</v>
      </c>
      <c r="U212" s="11">
        <f>'OddsRatio_working_3-way'!S212-'OddsRatio_working_3-way'!R212^2/3</f>
        <v>-0.83453416786750123</v>
      </c>
      <c r="V212" s="11">
        <f>'OddsRatio_working_3-way'!S212*'OddsRatio_working_3-way'!R212/3-2*'OddsRatio_working_3-way'!R212^3/27-'OddsRatio_working_3-way'!T212</f>
        <v>0.29333362666696</v>
      </c>
      <c r="W212" s="11">
        <f>'OddsRatio_working_3-way'!V212^2+4*'OddsRatio_working_3-way'!U212^3/27</f>
        <v>-6.0427771165161293E-5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0.14671830518442189</v>
      </c>
      <c r="Y212" s="11">
        <f>IF('OddsRatio_working_3-way'!W212&gt;=0,IF('OddsRatio_working_3-way'!V212+SQRT('OddsRatio_working_3-way'!W212)&gt;0,0,PI()),ACOS('OddsRatio_working_3-way'!V212/(2*'OddsRatio_working_3-way'!X212)))</f>
        <v>2.6494443454780914E-2</v>
      </c>
      <c r="Z212" s="11">
        <f>'OddsRatio_working_3-way'!X212^(1/3)*COS('OddsRatio_working_3-way'!Y212/3)</f>
        <v>0.52740530904222294</v>
      </c>
      <c r="AA212" s="11">
        <f>'OddsRatio_working_3-way'!X212^(1/3)*COS(('OddsRatio_working_3-way'!Y212+2*PI())/3)</f>
        <v>-0.26773650658003845</v>
      </c>
      <c r="AB212" s="11">
        <f>'OddsRatio_working_3-way'!X212^(1/3)*COS(('OddsRatio_working_3-way'!Y212+4*PI())/3)</f>
        <v>-0.2596688024621846</v>
      </c>
      <c r="AC212" s="11">
        <f>'OddsRatio_working_3-way'!X212^(1/3)*SIN('OddsRatio_working_3-way'!Y212/3)</f>
        <v>4.6578911441851967E-3</v>
      </c>
      <c r="AD212" s="11">
        <f>'OddsRatio_working_3-way'!X212^(1/3)*SIN(('OddsRatio_working_3-way'!Y212+2*PI())/3)</f>
        <v>0.45441745014925516</v>
      </c>
      <c r="AE212" s="11">
        <f>'OddsRatio_working_3-way'!X212^(1/3)*SIN(('OddsRatio_working_3-way'!Y212+4*PI())/3)</f>
        <v>-0.45907534129344035</v>
      </c>
      <c r="AF212" s="11">
        <f>-'OddsRatio_working_3-way'!U212/(3*'OddsRatio_working_3-way'!X212^(1/3))*COS(('OddsRatio_working_3-way'!Y212)/3)</f>
        <v>0.52740530904222283</v>
      </c>
      <c r="AG212" s="11">
        <f>-'OddsRatio_working_3-way'!U212/(3*'OddsRatio_working_3-way'!X212^(1/3))*COS(('OddsRatio_working_3-way'!Y212+2*PI())/3)</f>
        <v>-0.26773650658003839</v>
      </c>
      <c r="AH212" s="11">
        <f>-'OddsRatio_working_3-way'!U212/(3*'OddsRatio_working_3-way'!X212^(1/3))*COS(('OddsRatio_working_3-way'!Y212+4*PI())/3)</f>
        <v>-0.25966880246218454</v>
      </c>
      <c r="AI212" s="11">
        <f>'OddsRatio_working_3-way'!U212/(3*'OddsRatio_working_3-way'!X212^(1/3))*SIN(('OddsRatio_working_3-way'!Y212)/3)</f>
        <v>-4.6578911441851958E-3</v>
      </c>
      <c r="AJ212" s="11">
        <f>'OddsRatio_working_3-way'!U212/(3*'OddsRatio_working_3-way'!X212^(1/3))*SIN(('OddsRatio_working_3-way'!Y212+2*PI())/3)</f>
        <v>-0.45441745014925505</v>
      </c>
      <c r="AK212" s="11">
        <f>'OddsRatio_working_3-way'!U212/(3*'OddsRatio_working_3-way'!X212^(1/3))*SIN(('OddsRatio_working_3-way'!Y212+4*PI())/3)</f>
        <v>0.45907534129344024</v>
      </c>
      <c r="AL212" s="11">
        <f>'OddsRatio_working_3-way'!Z212+'OddsRatio_working_3-way'!AF212</f>
        <v>1.0548106180844457</v>
      </c>
      <c r="AM212" s="11">
        <f>'OddsRatio_working_3-way'!AA212+'OddsRatio_working_3-way'!AG212</f>
        <v>-0.53547301316007689</v>
      </c>
      <c r="AN212" s="11">
        <f>'OddsRatio_working_3-way'!AB212+'OddsRatio_working_3-way'!AH212</f>
        <v>-0.5193376049243692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1.0548106180844457</v>
      </c>
      <c r="AS212" s="11">
        <f>IF(('OddsRatio_working_3-way'!X212=0),IF(Q212&gt;0,-Q212^(1/3),(-Q212)^(1/3)),'OddsRatio_working_3-way'!AM212-'OddsRatio_working_3-way'!R212/3)</f>
        <v>-0.53547301316007689</v>
      </c>
      <c r="AT212" s="11">
        <f>IF(('OddsRatio_working_3-way'!X212=0),IF(Q212&gt;0,-Q212^(1/3),(-Q212)^(1/3)),'OddsRatio_working_3-way'!AN212-'OddsRatio_working_3-way'!R212/3)</f>
        <v>-0.5193376049243692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4.18</v>
      </c>
      <c r="B213" s="4">
        <f>IF('True_Odds_Calculator_3-way'!B214="","",'True_Odds_Calculator_3-way'!B214)</f>
        <v>3.36</v>
      </c>
      <c r="C213" s="4">
        <f>IF('True_Odds_Calculator_3-way'!C214="","",'True_Odds_Calculator_3-way'!C214)</f>
        <v>2</v>
      </c>
      <c r="D213" s="9">
        <f t="shared" si="52"/>
        <v>0.22884378743671735</v>
      </c>
      <c r="E213" s="9">
        <f t="shared" si="53"/>
        <v>0.28564469204804888</v>
      </c>
      <c r="F213" s="9">
        <f t="shared" si="54"/>
        <v>0.48551152051523389</v>
      </c>
      <c r="G213" s="9">
        <f t="shared" si="55"/>
        <v>1.0596833602193028</v>
      </c>
      <c r="H213" s="9">
        <f t="shared" si="56"/>
        <v>4.3697930854973812</v>
      </c>
      <c r="I213" s="9">
        <f t="shared" si="57"/>
        <v>3.5008527301175545</v>
      </c>
      <c r="J213" s="9">
        <f t="shared" si="58"/>
        <v>2.059683360219303</v>
      </c>
      <c r="K213" s="11">
        <f t="shared" si="59"/>
        <v>0.23923444976076558</v>
      </c>
      <c r="L213" s="11">
        <f t="shared" si="60"/>
        <v>0.29761904761904762</v>
      </c>
      <c r="M213" s="11">
        <f t="shared" si="61"/>
        <v>0.5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-0.26717361585782651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0.23282638414217358</v>
      </c>
      <c r="Q213" s="11">
        <f>2*'OddsRatio_working_3-way'!K213*'OddsRatio_working_3-way'!L213*'OddsRatio_working_3-way'!M213</f>
        <v>7.1200729095465945E-2</v>
      </c>
      <c r="R213" s="11">
        <f t="shared" si="62"/>
        <v>0</v>
      </c>
      <c r="S213" s="11">
        <f t="shared" si="63"/>
        <v>-0.87144227694275611</v>
      </c>
      <c r="T213" s="11">
        <f t="shared" si="64"/>
        <v>-0.26649610915680622</v>
      </c>
      <c r="U213" s="11">
        <f>'OddsRatio_working_3-way'!S213-'OddsRatio_working_3-way'!R213^2/3</f>
        <v>-0.87144227694275611</v>
      </c>
      <c r="V213" s="11">
        <f>'OddsRatio_working_3-way'!S213*'OddsRatio_working_3-way'!R213/3-2*'OddsRatio_working_3-way'!R213^3/27-'OddsRatio_working_3-way'!T213</f>
        <v>0.26649610915680622</v>
      </c>
      <c r="W213" s="11">
        <f>'OddsRatio_working_3-way'!V213^2+4*'OddsRatio_working_3-way'!U213^3/27</f>
        <v>-2.7021810541904639E-2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0.15655828526272653</v>
      </c>
      <c r="Y213" s="11">
        <f>IF('OddsRatio_working_3-way'!W213&gt;=0,IF('OddsRatio_working_3-way'!V213+SQRT('OddsRatio_working_3-way'!W213)&gt;0,0,PI()),ACOS('OddsRatio_working_3-way'!V213/(2*'OddsRatio_working_3-way'!X213)))</f>
        <v>0.55270356201929016</v>
      </c>
      <c r="Z213" s="11">
        <f>'OddsRatio_working_3-way'!X213^(1/3)*COS('OddsRatio_working_3-way'!Y213/3)</f>
        <v>0.52984168010965138</v>
      </c>
      <c r="AA213" s="11">
        <f>'OddsRatio_working_3-way'!X213^(1/3)*COS(('OddsRatio_working_3-way'!Y213+2*PI())/3)</f>
        <v>-0.35042765118484875</v>
      </c>
      <c r="AB213" s="11">
        <f>'OddsRatio_working_3-way'!X213^(1/3)*COS(('OddsRatio_working_3-way'!Y213+4*PI())/3)</f>
        <v>-0.17941402892480229</v>
      </c>
      <c r="AC213" s="11">
        <f>'OddsRatio_working_3-way'!X213^(1/3)*SIN('OddsRatio_working_3-way'!Y213/3)</f>
        <v>9.8734760846930766E-2</v>
      </c>
      <c r="AD213" s="11">
        <f>'OddsRatio_working_3-way'!X213^(1/3)*SIN(('OddsRatio_working_3-way'!Y213+2*PI())/3)</f>
        <v>0.4094889745353209</v>
      </c>
      <c r="AE213" s="11">
        <f>'OddsRatio_working_3-way'!X213^(1/3)*SIN(('OddsRatio_working_3-way'!Y213+4*PI())/3)</f>
        <v>-0.50822373538225163</v>
      </c>
      <c r="AF213" s="11">
        <f>-'OddsRatio_working_3-way'!U213/(3*'OddsRatio_working_3-way'!X213^(1/3))*COS(('OddsRatio_working_3-way'!Y213)/3)</f>
        <v>0.52984168010965138</v>
      </c>
      <c r="AG213" s="11">
        <f>-'OddsRatio_working_3-way'!U213/(3*'OddsRatio_working_3-way'!X213^(1/3))*COS(('OddsRatio_working_3-way'!Y213+2*PI())/3)</f>
        <v>-0.35042765118484875</v>
      </c>
      <c r="AH213" s="11">
        <f>-'OddsRatio_working_3-way'!U213/(3*'OddsRatio_working_3-way'!X213^(1/3))*COS(('OddsRatio_working_3-way'!Y213+4*PI())/3)</f>
        <v>-0.17941402892480229</v>
      </c>
      <c r="AI213" s="11">
        <f>'OddsRatio_working_3-way'!U213/(3*'OddsRatio_working_3-way'!X213^(1/3))*SIN(('OddsRatio_working_3-way'!Y213)/3)</f>
        <v>-9.8734760846930766E-2</v>
      </c>
      <c r="AJ213" s="11">
        <f>'OddsRatio_working_3-way'!U213/(3*'OddsRatio_working_3-way'!X213^(1/3))*SIN(('OddsRatio_working_3-way'!Y213+2*PI())/3)</f>
        <v>-0.4094889745353209</v>
      </c>
      <c r="AK213" s="11">
        <f>'OddsRatio_working_3-way'!U213/(3*'OddsRatio_working_3-way'!X213^(1/3))*SIN(('OddsRatio_working_3-way'!Y213+4*PI())/3)</f>
        <v>0.50822373538225163</v>
      </c>
      <c r="AL213" s="11">
        <f>'OddsRatio_working_3-way'!Z213+'OddsRatio_working_3-way'!AF213</f>
        <v>1.0596833602193028</v>
      </c>
      <c r="AM213" s="11">
        <f>'OddsRatio_working_3-way'!AA213+'OddsRatio_working_3-way'!AG213</f>
        <v>-0.70085530236969751</v>
      </c>
      <c r="AN213" s="11">
        <f>'OddsRatio_working_3-way'!AB213+'OddsRatio_working_3-way'!AH213</f>
        <v>-0.35882805784960459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1.0596833602193028</v>
      </c>
      <c r="AS213" s="11">
        <f>IF(('OddsRatio_working_3-way'!X213=0),IF(Q213&gt;0,-Q213^(1/3),(-Q213)^(1/3)),'OddsRatio_working_3-way'!AM213-'OddsRatio_working_3-way'!R213/3)</f>
        <v>-0.70085530236969751</v>
      </c>
      <c r="AT213" s="11">
        <f>IF(('OddsRatio_working_3-way'!X213=0),IF(Q213&gt;0,-Q213^(1/3),(-Q213)^(1/3)),'OddsRatio_working_3-way'!AN213-'OddsRatio_working_3-way'!R213/3)</f>
        <v>-0.35882805784960459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2.14</v>
      </c>
      <c r="B214" s="4">
        <f>IF('True_Odds_Calculator_3-way'!B215="","",'True_Odds_Calculator_3-way'!B215)</f>
        <v>3.07</v>
      </c>
      <c r="C214" s="4">
        <f>IF('True_Odds_Calculator_3-way'!C215="","",'True_Odds_Calculator_3-way'!C215)</f>
        <v>4</v>
      </c>
      <c r="D214" s="9">
        <f t="shared" si="52"/>
        <v>0.45084812458960249</v>
      </c>
      <c r="E214" s="9">
        <f t="shared" si="53"/>
        <v>0.31136085360738602</v>
      </c>
      <c r="F214" s="9">
        <f t="shared" si="54"/>
        <v>0.23779102180301143</v>
      </c>
      <c r="G214" s="9">
        <f t="shared" si="55"/>
        <v>1.0684577469433232</v>
      </c>
      <c r="H214" s="9">
        <f t="shared" si="56"/>
        <v>2.2180418315153885</v>
      </c>
      <c r="I214" s="9">
        <f t="shared" si="57"/>
        <v>3.2117075361726792</v>
      </c>
      <c r="J214" s="9">
        <f t="shared" si="58"/>
        <v>4.2053732408299691</v>
      </c>
      <c r="K214" s="11">
        <f t="shared" si="59"/>
        <v>0.46728971962616822</v>
      </c>
      <c r="L214" s="11">
        <f t="shared" si="60"/>
        <v>0.32573289902280134</v>
      </c>
      <c r="M214" s="11">
        <f t="shared" si="61"/>
        <v>0.25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-0.26939176230631068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0.23630856342658829</v>
      </c>
      <c r="Q214" s="11">
        <f>2*'OddsRatio_working_3-way'!K214*'OddsRatio_working_3-way'!L214*'OddsRatio_working_3-way'!M214</f>
        <v>7.6105817528691902E-2</v>
      </c>
      <c r="R214" s="11">
        <f t="shared" si="62"/>
        <v>0</v>
      </c>
      <c r="S214" s="11">
        <f t="shared" si="63"/>
        <v>-0.8771929824561403</v>
      </c>
      <c r="T214" s="11">
        <f t="shared" si="64"/>
        <v>-0.28250981721614832</v>
      </c>
      <c r="U214" s="11">
        <f>'OddsRatio_working_3-way'!S214-'OddsRatio_working_3-way'!R214^2/3</f>
        <v>-0.8771929824561403</v>
      </c>
      <c r="V214" s="11">
        <f>'OddsRatio_working_3-way'!S214*'OddsRatio_working_3-way'!R214/3-2*'OddsRatio_working_3-way'!R214^3/27-'OddsRatio_working_3-way'!T214</f>
        <v>0.28250981721614832</v>
      </c>
      <c r="W214" s="11">
        <f>'OddsRatio_working_3-way'!V214^2+4*'OddsRatio_working_3-way'!U214^3/27</f>
        <v>-2.0183983354574928E-2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0.15811054691107457</v>
      </c>
      <c r="Y214" s="11">
        <f>IF('OddsRatio_working_3-way'!W214&gt;=0,IF('OddsRatio_working_3-way'!V214+SQRT('OddsRatio_working_3-way'!W214)&gt;0,0,PI()),ACOS('OddsRatio_working_3-way'!V214/(2*'OddsRatio_working_3-way'!X214)))</f>
        <v>0.46595406636195325</v>
      </c>
      <c r="Z214" s="11">
        <f>'OddsRatio_working_3-way'!X214^(1/3)*COS('OddsRatio_working_3-way'!Y214/3)</f>
        <v>0.53422887347166159</v>
      </c>
      <c r="AA214" s="11">
        <f>'OddsRatio_working_3-way'!X214^(1/3)*COS(('OddsRatio_working_3-way'!Y214+2*PI())/3)</f>
        <v>-0.33955668046098497</v>
      </c>
      <c r="AB214" s="11">
        <f>'OddsRatio_working_3-way'!X214^(1/3)*COS(('OddsRatio_working_3-way'!Y214+4*PI())/3)</f>
        <v>-0.1946721930106767</v>
      </c>
      <c r="AC214" s="11">
        <f>'OddsRatio_working_3-way'!X214^(1/3)*SIN('OddsRatio_working_3-way'!Y214/3)</f>
        <v>8.3649097830836447E-2</v>
      </c>
      <c r="AD214" s="11">
        <f>'OddsRatio_working_3-way'!X214^(1/3)*SIN(('OddsRatio_working_3-way'!Y214+2*PI())/3)</f>
        <v>0.42083122694618325</v>
      </c>
      <c r="AE214" s="11">
        <f>'OddsRatio_working_3-way'!X214^(1/3)*SIN(('OddsRatio_working_3-way'!Y214+4*PI())/3)</f>
        <v>-0.50448032477701965</v>
      </c>
      <c r="AF214" s="11">
        <f>-'OddsRatio_working_3-way'!U214/(3*'OddsRatio_working_3-way'!X214^(1/3))*COS(('OddsRatio_working_3-way'!Y214)/3)</f>
        <v>0.5342288734716617</v>
      </c>
      <c r="AG214" s="11">
        <f>-'OddsRatio_working_3-way'!U214/(3*'OddsRatio_working_3-way'!X214^(1/3))*COS(('OddsRatio_working_3-way'!Y214+2*PI())/3)</f>
        <v>-0.33955668046098503</v>
      </c>
      <c r="AH214" s="11">
        <f>-'OddsRatio_working_3-way'!U214/(3*'OddsRatio_working_3-way'!X214^(1/3))*COS(('OddsRatio_working_3-way'!Y214+4*PI())/3)</f>
        <v>-0.19467219301067673</v>
      </c>
      <c r="AI214" s="11">
        <f>'OddsRatio_working_3-way'!U214/(3*'OddsRatio_working_3-way'!X214^(1/3))*SIN(('OddsRatio_working_3-way'!Y214)/3)</f>
        <v>-8.3649097830836461E-2</v>
      </c>
      <c r="AJ214" s="11">
        <f>'OddsRatio_working_3-way'!U214/(3*'OddsRatio_working_3-way'!X214^(1/3))*SIN(('OddsRatio_working_3-way'!Y214+2*PI())/3)</f>
        <v>-0.42083122694618336</v>
      </c>
      <c r="AK214" s="11">
        <f>'OddsRatio_working_3-way'!U214/(3*'OddsRatio_working_3-way'!X214^(1/3))*SIN(('OddsRatio_working_3-way'!Y214+4*PI())/3)</f>
        <v>0.50448032477701976</v>
      </c>
      <c r="AL214" s="11">
        <f>'OddsRatio_working_3-way'!Z214+'OddsRatio_working_3-way'!AF214</f>
        <v>1.0684577469433232</v>
      </c>
      <c r="AM214" s="11">
        <f>'OddsRatio_working_3-way'!AA214+'OddsRatio_working_3-way'!AG214</f>
        <v>-0.67911336092196994</v>
      </c>
      <c r="AN214" s="11">
        <f>'OddsRatio_working_3-way'!AB214+'OddsRatio_working_3-way'!AH214</f>
        <v>-0.38934438602135346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1.0684577469433232</v>
      </c>
      <c r="AS214" s="11">
        <f>IF(('OddsRatio_working_3-way'!X214=0),IF(Q214&gt;0,-Q214^(1/3),(-Q214)^(1/3)),'OddsRatio_working_3-way'!AM214-'OddsRatio_working_3-way'!R214/3)</f>
        <v>-0.67911336092196994</v>
      </c>
      <c r="AT214" s="11">
        <f>IF(('OddsRatio_working_3-way'!X214=0),IF(Q214&gt;0,-Q214^(1/3),(-Q214)^(1/3)),'OddsRatio_working_3-way'!AN214-'OddsRatio_working_3-way'!R214/3)</f>
        <v>-0.38934438602135346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2.34</v>
      </c>
      <c r="B215" s="4">
        <f>IF('True_Odds_Calculator_3-way'!B216="","",'True_Odds_Calculator_3-way'!B216)</f>
        <v>3.12</v>
      </c>
      <c r="C215" s="4">
        <f>IF('True_Odds_Calculator_3-way'!C216="","",'True_Odds_Calculator_3-way'!C216)</f>
        <v>3.39</v>
      </c>
      <c r="D215" s="9">
        <f t="shared" si="52"/>
        <v>0.41163494848140758</v>
      </c>
      <c r="E215" s="9">
        <f t="shared" si="53"/>
        <v>0.30662251657538137</v>
      </c>
      <c r="F215" s="9">
        <f t="shared" si="54"/>
        <v>0.28174253494321111</v>
      </c>
      <c r="G215" s="9">
        <f t="shared" si="55"/>
        <v>1.0666693833346805</v>
      </c>
      <c r="H215" s="9">
        <f t="shared" si="56"/>
        <v>2.4293369736684718</v>
      </c>
      <c r="I215" s="9">
        <f t="shared" si="57"/>
        <v>3.2613390926695227</v>
      </c>
      <c r="J215" s="9">
        <f t="shared" si="58"/>
        <v>3.5493398261698861</v>
      </c>
      <c r="K215" s="11">
        <f t="shared" si="59"/>
        <v>0.42735042735042739</v>
      </c>
      <c r="L215" s="11">
        <f t="shared" si="60"/>
        <v>0.32051282051282048</v>
      </c>
      <c r="M215" s="11">
        <f t="shared" si="61"/>
        <v>0.29498525073746312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-0.27432690933938952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0.23636638680886468</v>
      </c>
      <c r="Q215" s="11">
        <f>2*'OddsRatio_working_3-way'!K215*'OddsRatio_working_3-way'!L215*'OddsRatio_working_3-way'!M215</f>
        <v>8.0809021131235795E-2</v>
      </c>
      <c r="R215" s="11">
        <f t="shared" si="62"/>
        <v>0</v>
      </c>
      <c r="S215" s="11">
        <f t="shared" si="63"/>
        <v>-0.86162304448390381</v>
      </c>
      <c r="T215" s="11">
        <f t="shared" si="64"/>
        <v>-0.2945719810201381</v>
      </c>
      <c r="U215" s="11">
        <f>'OddsRatio_working_3-way'!S215-'OddsRatio_working_3-way'!R215^2/3</f>
        <v>-0.86162304448390381</v>
      </c>
      <c r="V215" s="11">
        <f>'OddsRatio_working_3-way'!S215*'OddsRatio_working_3-way'!R215/3-2*'OddsRatio_working_3-way'!R215^3/27-'OddsRatio_working_3-way'!T215</f>
        <v>0.2945719810201381</v>
      </c>
      <c r="W215" s="11">
        <f>'OddsRatio_working_3-way'!V215^2+4*'OddsRatio_working_3-way'!U215^3/27</f>
        <v>-7.9923867833221057E-3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0.15391965337916622</v>
      </c>
      <c r="Y215" s="11">
        <f>IF('OddsRatio_working_3-way'!W215&gt;=0,IF('OddsRatio_working_3-way'!V215+SQRT('OddsRatio_working_3-way'!W215)&gt;0,0,PI()),ACOS('OddsRatio_working_3-way'!V215/(2*'OddsRatio_working_3-way'!X215)))</f>
        <v>0.29465709782752492</v>
      </c>
      <c r="Z215" s="11">
        <f>'OddsRatio_working_3-way'!X215^(1/3)*COS('OddsRatio_working_3-way'!Y215/3)</f>
        <v>0.53333469166734027</v>
      </c>
      <c r="AA215" s="11">
        <f>'OddsRatio_working_3-way'!X215^(1/3)*COS(('OddsRatio_working_3-way'!Y215+2*PI())/3)</f>
        <v>-0.31217933457348773</v>
      </c>
      <c r="AB215" s="11">
        <f>'OddsRatio_working_3-way'!X215^(1/3)*COS(('OddsRatio_working_3-way'!Y215+4*PI())/3)</f>
        <v>-0.2211553570938527</v>
      </c>
      <c r="AC215" s="11">
        <f>'OddsRatio_working_3-way'!X215^(1/3)*SIN('OddsRatio_working_3-way'!Y215/3)</f>
        <v>5.2552717900577764E-2</v>
      </c>
      <c r="AD215" s="11">
        <f>'OddsRatio_working_3-way'!X215^(1/3)*SIN(('OddsRatio_working_3-way'!Y215+2*PI())/3)</f>
        <v>0.43560503275316859</v>
      </c>
      <c r="AE215" s="11">
        <f>'OddsRatio_working_3-way'!X215^(1/3)*SIN(('OddsRatio_working_3-way'!Y215+4*PI())/3)</f>
        <v>-0.48815775065374628</v>
      </c>
      <c r="AF215" s="11">
        <f>-'OddsRatio_working_3-way'!U215/(3*'OddsRatio_working_3-way'!X215^(1/3))*COS(('OddsRatio_working_3-way'!Y215)/3)</f>
        <v>0.53333469166734015</v>
      </c>
      <c r="AG215" s="11">
        <f>-'OddsRatio_working_3-way'!U215/(3*'OddsRatio_working_3-way'!X215^(1/3))*COS(('OddsRatio_working_3-way'!Y215+2*PI())/3)</f>
        <v>-0.31217933457348762</v>
      </c>
      <c r="AH215" s="11">
        <f>-'OddsRatio_working_3-way'!U215/(3*'OddsRatio_working_3-way'!X215^(1/3))*COS(('OddsRatio_working_3-way'!Y215+4*PI())/3)</f>
        <v>-0.22115535709385264</v>
      </c>
      <c r="AI215" s="11">
        <f>'OddsRatio_working_3-way'!U215/(3*'OddsRatio_working_3-way'!X215^(1/3))*SIN(('OddsRatio_working_3-way'!Y215)/3)</f>
        <v>-5.255271790057775E-2</v>
      </c>
      <c r="AJ215" s="11">
        <f>'OddsRatio_working_3-way'!U215/(3*'OddsRatio_working_3-way'!X215^(1/3))*SIN(('OddsRatio_working_3-way'!Y215+2*PI())/3)</f>
        <v>-0.43560503275316848</v>
      </c>
      <c r="AK215" s="11">
        <f>'OddsRatio_working_3-way'!U215/(3*'OddsRatio_working_3-way'!X215^(1/3))*SIN(('OddsRatio_working_3-way'!Y215+4*PI())/3)</f>
        <v>0.48815775065374617</v>
      </c>
      <c r="AL215" s="11">
        <f>'OddsRatio_working_3-way'!Z215+'OddsRatio_working_3-way'!AF215</f>
        <v>1.0666693833346805</v>
      </c>
      <c r="AM215" s="11">
        <f>'OddsRatio_working_3-way'!AA215+'OddsRatio_working_3-way'!AG215</f>
        <v>-0.62435866914697535</v>
      </c>
      <c r="AN215" s="11">
        <f>'OddsRatio_working_3-way'!AB215+'OddsRatio_working_3-way'!AH215</f>
        <v>-0.44231071418770534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1.0666693833346805</v>
      </c>
      <c r="AS215" s="11">
        <f>IF(('OddsRatio_working_3-way'!X215=0),IF(Q215&gt;0,-Q215^(1/3),(-Q215)^(1/3)),'OddsRatio_working_3-way'!AM215-'OddsRatio_working_3-way'!R215/3)</f>
        <v>-0.62435866914697535</v>
      </c>
      <c r="AT215" s="11">
        <f>IF(('OddsRatio_working_3-way'!X215=0),IF(Q215&gt;0,-Q215^(1/3),(-Q215)^(1/3)),'OddsRatio_working_3-way'!AN215-'OddsRatio_working_3-way'!R215/3)</f>
        <v>-0.44231071418770534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4.54</v>
      </c>
      <c r="B216" s="4">
        <f>IF('True_Odds_Calculator_3-way'!B217="","",'True_Odds_Calculator_3-way'!B217)</f>
        <v>3.12</v>
      </c>
      <c r="C216" s="4">
        <f>IF('True_Odds_Calculator_3-way'!C217="","",'True_Odds_Calculator_3-way'!C217)</f>
        <v>1.99</v>
      </c>
      <c r="D216" s="9">
        <f t="shared" si="52"/>
        <v>0.20875195389763812</v>
      </c>
      <c r="E216" s="9">
        <f t="shared" si="53"/>
        <v>0.30581585122690103</v>
      </c>
      <c r="F216" s="9">
        <f t="shared" si="54"/>
        <v>0.48543219487546102</v>
      </c>
      <c r="G216" s="9">
        <f t="shared" si="55"/>
        <v>1.0707272101206713</v>
      </c>
      <c r="H216" s="9">
        <f t="shared" si="56"/>
        <v>4.7903743238271757</v>
      </c>
      <c r="I216" s="9">
        <f t="shared" si="57"/>
        <v>3.269941685455823</v>
      </c>
      <c r="J216" s="9">
        <f t="shared" si="58"/>
        <v>2.0600199380194648</v>
      </c>
      <c r="K216" s="11">
        <f t="shared" si="59"/>
        <v>0.22026431718061673</v>
      </c>
      <c r="L216" s="11">
        <f t="shared" si="60"/>
        <v>0.32051282051282048</v>
      </c>
      <c r="M216" s="11">
        <f t="shared" si="61"/>
        <v>0.50251256281407031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-0.26357899289739117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0.23591639435174286</v>
      </c>
      <c r="Q216" s="11">
        <f>2*'OddsRatio_working_3-way'!K216*'OddsRatio_working_3-way'!L216*'OddsRatio_working_3-way'!M216</f>
        <v>7.095229905315574E-2</v>
      </c>
      <c r="R216" s="11">
        <f t="shared" si="62"/>
        <v>0</v>
      </c>
      <c r="S216" s="11">
        <f t="shared" si="63"/>
        <v>-0.8950500635822024</v>
      </c>
      <c r="T216" s="11">
        <f t="shared" si="64"/>
        <v>-0.26918798904727892</v>
      </c>
      <c r="U216" s="11">
        <f>'OddsRatio_working_3-way'!S216-'OddsRatio_working_3-way'!R216^2/3</f>
        <v>-0.8950500635822024</v>
      </c>
      <c r="V216" s="11">
        <f>'OddsRatio_working_3-way'!S216*'OddsRatio_working_3-way'!R216/3-2*'OddsRatio_working_3-way'!R216^3/27-'OddsRatio_working_3-way'!T216</f>
        <v>0.26918798904727892</v>
      </c>
      <c r="W216" s="11">
        <f>'OddsRatio_working_3-way'!V216^2+4*'OddsRatio_working_3-way'!U216^3/27</f>
        <v>-3.3765632222683403E-2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0.16296303696697709</v>
      </c>
      <c r="Y216" s="11">
        <f>IF('OddsRatio_working_3-way'!W216&gt;=0,IF('OddsRatio_working_3-way'!V216+SQRT('OddsRatio_working_3-way'!W216)&gt;0,0,PI()),ACOS('OddsRatio_working_3-way'!V216/(2*'OddsRatio_working_3-way'!X216)))</f>
        <v>0.59896900699012534</v>
      </c>
      <c r="Z216" s="11">
        <f>'OddsRatio_working_3-way'!X216^(1/3)*COS('OddsRatio_working_3-way'!Y216/3)</f>
        <v>0.53536360506033565</v>
      </c>
      <c r="AA216" s="11">
        <f>'OddsRatio_working_3-way'!X216^(1/3)*COS(('OddsRatio_working_3-way'!Y216+2*PI())/3)</f>
        <v>-0.36150010393320592</v>
      </c>
      <c r="AB216" s="11">
        <f>'OddsRatio_working_3-way'!X216^(1/3)*COS(('OddsRatio_working_3-way'!Y216+4*PI())/3)</f>
        <v>-0.17386350112712978</v>
      </c>
      <c r="AC216" s="11">
        <f>'OddsRatio_working_3-way'!X216^(1/3)*SIN('OddsRatio_working_3-way'!Y216/3)</f>
        <v>0.108332043139915</v>
      </c>
      <c r="AD216" s="11">
        <f>'OddsRatio_working_3-way'!X216^(1/3)*SIN(('OddsRatio_working_3-way'!Y216+2*PI())/3)</f>
        <v>0.40947246067391241</v>
      </c>
      <c r="AE216" s="11">
        <f>'OddsRatio_working_3-way'!X216^(1/3)*SIN(('OddsRatio_working_3-way'!Y216+4*PI())/3)</f>
        <v>-0.51780450381382737</v>
      </c>
      <c r="AF216" s="11">
        <f>-'OddsRatio_working_3-way'!U216/(3*'OddsRatio_working_3-way'!X216^(1/3))*COS(('OddsRatio_working_3-way'!Y216)/3)</f>
        <v>0.53536360506033576</v>
      </c>
      <c r="AG216" s="11">
        <f>-'OddsRatio_working_3-way'!U216/(3*'OddsRatio_working_3-way'!X216^(1/3))*COS(('OddsRatio_working_3-way'!Y216+2*PI())/3)</f>
        <v>-0.36150010393320597</v>
      </c>
      <c r="AH216" s="11">
        <f>-'OddsRatio_working_3-way'!U216/(3*'OddsRatio_working_3-way'!X216^(1/3))*COS(('OddsRatio_working_3-way'!Y216+4*PI())/3)</f>
        <v>-0.17386350112712981</v>
      </c>
      <c r="AI216" s="11">
        <f>'OddsRatio_working_3-way'!U216/(3*'OddsRatio_working_3-way'!X216^(1/3))*SIN(('OddsRatio_working_3-way'!Y216)/3)</f>
        <v>-0.10833204313991503</v>
      </c>
      <c r="AJ216" s="11">
        <f>'OddsRatio_working_3-way'!U216/(3*'OddsRatio_working_3-way'!X216^(1/3))*SIN(('OddsRatio_working_3-way'!Y216+2*PI())/3)</f>
        <v>-0.40947246067391246</v>
      </c>
      <c r="AK216" s="11">
        <f>'OddsRatio_working_3-way'!U216/(3*'OddsRatio_working_3-way'!X216^(1/3))*SIN(('OddsRatio_working_3-way'!Y216+4*PI())/3)</f>
        <v>0.51780450381382748</v>
      </c>
      <c r="AL216" s="11">
        <f>'OddsRatio_working_3-way'!Z216+'OddsRatio_working_3-way'!AF216</f>
        <v>1.0707272101206713</v>
      </c>
      <c r="AM216" s="11">
        <f>'OddsRatio_working_3-way'!AA216+'OddsRatio_working_3-way'!AG216</f>
        <v>-0.72300020786641195</v>
      </c>
      <c r="AN216" s="11">
        <f>'OddsRatio_working_3-way'!AB216+'OddsRatio_working_3-way'!AH216</f>
        <v>-0.34772700225425957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1.0707272101206713</v>
      </c>
      <c r="AS216" s="11">
        <f>IF(('OddsRatio_working_3-way'!X216=0),IF(Q216&gt;0,-Q216^(1/3),(-Q216)^(1/3)),'OddsRatio_working_3-way'!AM216-'OddsRatio_working_3-way'!R216/3)</f>
        <v>-0.72300020786641195</v>
      </c>
      <c r="AT216" s="11">
        <f>IF(('OddsRatio_working_3-way'!X216=0),IF(Q216&gt;0,-Q216^(1/3),(-Q216)^(1/3)),'OddsRatio_working_3-way'!AN216-'OddsRatio_working_3-way'!R216/3)</f>
        <v>-0.34772700225425957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5.01</v>
      </c>
      <c r="B217" s="4">
        <f>IF('True_Odds_Calculator_3-way'!B218="","",'True_Odds_Calculator_3-way'!B218)</f>
        <v>2.89</v>
      </c>
      <c r="C217" s="4">
        <f>IF('True_Odds_Calculator_3-way'!C218="","",'True_Odds_Calculator_3-way'!C218)</f>
        <v>2.0099999999999998</v>
      </c>
      <c r="D217" s="9">
        <f t="shared" si="52"/>
        <v>0.1888900642724102</v>
      </c>
      <c r="E217" s="9">
        <f t="shared" si="53"/>
        <v>0.33069928219773714</v>
      </c>
      <c r="F217" s="9">
        <f t="shared" si="54"/>
        <v>0.48041065352985285</v>
      </c>
      <c r="G217" s="9">
        <f t="shared" si="55"/>
        <v>1.0708440658325815</v>
      </c>
      <c r="H217" s="9">
        <f t="shared" si="56"/>
        <v>5.2940847039886512</v>
      </c>
      <c r="I217" s="9">
        <f t="shared" si="57"/>
        <v>3.0238952844235798</v>
      </c>
      <c r="J217" s="9">
        <f t="shared" si="58"/>
        <v>2.0815525064909073</v>
      </c>
      <c r="K217" s="11">
        <f t="shared" si="59"/>
        <v>0.19960079840319361</v>
      </c>
      <c r="L217" s="11">
        <f t="shared" si="60"/>
        <v>0.34602076124567471</v>
      </c>
      <c r="M217" s="11">
        <f t="shared" si="61"/>
        <v>0.49751243781094534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-0.26302433092808364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0.23743592022001894</v>
      </c>
      <c r="Q217" s="11">
        <f>2*'OddsRatio_working_3-way'!K217*'OddsRatio_working_3-way'!L217*'OddsRatio_working_3-way'!M217</f>
        <v>6.8722408167878127E-2</v>
      </c>
      <c r="R217" s="11">
        <f t="shared" si="62"/>
        <v>0</v>
      </c>
      <c r="S217" s="11">
        <f t="shared" si="63"/>
        <v>-0.90271466286873248</v>
      </c>
      <c r="T217" s="11">
        <f t="shared" si="64"/>
        <v>-0.26127776059876479</v>
      </c>
      <c r="U217" s="11">
        <f>'OddsRatio_working_3-way'!S217-'OddsRatio_working_3-way'!R217^2/3</f>
        <v>-0.90271466286873248</v>
      </c>
      <c r="V217" s="11">
        <f>'OddsRatio_working_3-way'!S217*'OddsRatio_working_3-way'!R217/3-2*'OddsRatio_working_3-way'!R217^3/27-'OddsRatio_working_3-way'!T217</f>
        <v>0.26127776059876479</v>
      </c>
      <c r="W217" s="11">
        <f>'OddsRatio_working_3-way'!V217^2+4*'OddsRatio_working_3-way'!U217^3/27</f>
        <v>-4.0714161170800747E-2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0.16506076862348773</v>
      </c>
      <c r="Y217" s="11">
        <f>IF('OddsRatio_working_3-way'!W217&gt;=0,IF('OddsRatio_working_3-way'!V217+SQRT('OddsRatio_working_3-way'!W217)&gt;0,0,PI()),ACOS('OddsRatio_working_3-way'!V217/(2*'OddsRatio_working_3-way'!X217)))</f>
        <v>0.65760349450869526</v>
      </c>
      <c r="Z217" s="11">
        <f>'OddsRatio_working_3-way'!X217^(1/3)*COS('OddsRatio_working_3-way'!Y217/3)</f>
        <v>0.53542203291629076</v>
      </c>
      <c r="AA217" s="11">
        <f>'OddsRatio_working_3-way'!X217^(1/3)*COS(('OddsRatio_working_3-way'!Y217+2*PI())/3)</f>
        <v>-0.37101203638545754</v>
      </c>
      <c r="AB217" s="11">
        <f>'OddsRatio_working_3-way'!X217^(1/3)*COS(('OddsRatio_working_3-way'!Y217+4*PI())/3)</f>
        <v>-0.16440999653083335</v>
      </c>
      <c r="AC217" s="11">
        <f>'OddsRatio_working_3-way'!X217^(1/3)*SIN('OddsRatio_working_3-way'!Y217/3)</f>
        <v>0.11928174332519327</v>
      </c>
      <c r="AD217" s="11">
        <f>'OddsRatio_working_3-way'!X217^(1/3)*SIN(('OddsRatio_working_3-way'!Y217+2*PI())/3)</f>
        <v>0.40404821058881918</v>
      </c>
      <c r="AE217" s="11">
        <f>'OddsRatio_working_3-way'!X217^(1/3)*SIN(('OddsRatio_working_3-way'!Y217+4*PI())/3)</f>
        <v>-0.52332995391401227</v>
      </c>
      <c r="AF217" s="11">
        <f>-'OddsRatio_working_3-way'!U217/(3*'OddsRatio_working_3-way'!X217^(1/3))*COS(('OddsRatio_working_3-way'!Y217)/3)</f>
        <v>0.53542203291629076</v>
      </c>
      <c r="AG217" s="11">
        <f>-'OddsRatio_working_3-way'!U217/(3*'OddsRatio_working_3-way'!X217^(1/3))*COS(('OddsRatio_working_3-way'!Y217+2*PI())/3)</f>
        <v>-0.37101203638545754</v>
      </c>
      <c r="AH217" s="11">
        <f>-'OddsRatio_working_3-way'!U217/(3*'OddsRatio_working_3-way'!X217^(1/3))*COS(('OddsRatio_working_3-way'!Y217+4*PI())/3)</f>
        <v>-0.16440999653083335</v>
      </c>
      <c r="AI217" s="11">
        <f>'OddsRatio_working_3-way'!U217/(3*'OddsRatio_working_3-way'!X217^(1/3))*SIN(('OddsRatio_working_3-way'!Y217)/3)</f>
        <v>-0.11928174332519327</v>
      </c>
      <c r="AJ217" s="11">
        <f>'OddsRatio_working_3-way'!U217/(3*'OddsRatio_working_3-way'!X217^(1/3))*SIN(('OddsRatio_working_3-way'!Y217+2*PI())/3)</f>
        <v>-0.40404821058881918</v>
      </c>
      <c r="AK217" s="11">
        <f>'OddsRatio_working_3-way'!U217/(3*'OddsRatio_working_3-way'!X217^(1/3))*SIN(('OddsRatio_working_3-way'!Y217+4*PI())/3)</f>
        <v>0.52332995391401227</v>
      </c>
      <c r="AL217" s="11">
        <f>'OddsRatio_working_3-way'!Z217+'OddsRatio_working_3-way'!AF217</f>
        <v>1.0708440658325815</v>
      </c>
      <c r="AM217" s="11">
        <f>'OddsRatio_working_3-way'!AA217+'OddsRatio_working_3-way'!AG217</f>
        <v>-0.74202407277091509</v>
      </c>
      <c r="AN217" s="11">
        <f>'OddsRatio_working_3-way'!AB217+'OddsRatio_working_3-way'!AH217</f>
        <v>-0.3288199930616667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1.0708440658325815</v>
      </c>
      <c r="AS217" s="11">
        <f>IF(('OddsRatio_working_3-way'!X217=0),IF(Q217&gt;0,-Q217^(1/3),(-Q217)^(1/3)),'OddsRatio_working_3-way'!AM217-'OddsRatio_working_3-way'!R217/3)</f>
        <v>-0.74202407277091509</v>
      </c>
      <c r="AT217" s="11">
        <f>IF(('OddsRatio_working_3-way'!X217=0),IF(Q217&gt;0,-Q217^(1/3),(-Q217)^(1/3)),'OddsRatio_working_3-way'!AN217-'OddsRatio_working_3-way'!R217/3)</f>
        <v>-0.3288199930616667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4.1399999999999997</v>
      </c>
      <c r="B218" s="4">
        <f>IF('True_Odds_Calculator_3-way'!B219="","",'True_Odds_Calculator_3-way'!B219)</f>
        <v>3.12</v>
      </c>
      <c r="C218" s="4">
        <f>IF('True_Odds_Calculator_3-way'!C219="","",'True_Odds_Calculator_3-way'!C219)</f>
        <v>2.08</v>
      </c>
      <c r="D218" s="9">
        <f t="shared" si="52"/>
        <v>0.22957997493971488</v>
      </c>
      <c r="E218" s="9">
        <f t="shared" si="53"/>
        <v>0.30621435121297019</v>
      </c>
      <c r="F218" s="9">
        <f t="shared" si="54"/>
        <v>0.46420567384731493</v>
      </c>
      <c r="G218" s="9">
        <f t="shared" si="55"/>
        <v>1.06871993493117</v>
      </c>
      <c r="H218" s="9">
        <f t="shared" si="56"/>
        <v>4.3557805956838731</v>
      </c>
      <c r="I218" s="9">
        <f t="shared" si="57"/>
        <v>3.2656862620540803</v>
      </c>
      <c r="J218" s="9">
        <f t="shared" si="58"/>
        <v>2.1542175297256638</v>
      </c>
      <c r="K218" s="11">
        <f t="shared" si="59"/>
        <v>0.24154589371980678</v>
      </c>
      <c r="L218" s="11">
        <f t="shared" si="60"/>
        <v>0.32051282051282048</v>
      </c>
      <c r="M218" s="11">
        <f t="shared" si="61"/>
        <v>0.48076923076923073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-0.26759068690506815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0.2359777129844019</v>
      </c>
      <c r="Q218" s="11">
        <f>2*'OddsRatio_working_3-way'!K218*'OddsRatio_working_3-way'!L218*'OddsRatio_working_3-way'!M218</f>
        <v>7.444091892252426E-2</v>
      </c>
      <c r="R218" s="11">
        <f t="shared" si="62"/>
        <v>0</v>
      </c>
      <c r="S218" s="11">
        <f t="shared" si="63"/>
        <v>-0.88186070940547556</v>
      </c>
      <c r="T218" s="11">
        <f t="shared" si="64"/>
        <v>-0.27818949823516581</v>
      </c>
      <c r="U218" s="11">
        <f>'OddsRatio_working_3-way'!S218-'OddsRatio_working_3-way'!R218^2/3</f>
        <v>-0.88186070940547556</v>
      </c>
      <c r="V218" s="11">
        <f>'OddsRatio_working_3-way'!S218*'OddsRatio_working_3-way'!R218/3-2*'OddsRatio_working_3-way'!R218^3/27-'OddsRatio_working_3-way'!T218</f>
        <v>0.27818949823516581</v>
      </c>
      <c r="W218" s="11">
        <f>'OddsRatio_working_3-way'!V218^2+4*'OddsRatio_working_3-way'!U218^3/27</f>
        <v>-2.4211187789485986E-2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0.15937423311017007</v>
      </c>
      <c r="Y218" s="11">
        <f>IF('OddsRatio_working_3-way'!W218&gt;=0,IF('OddsRatio_working_3-way'!V218+SQRT('OddsRatio_working_3-way'!W218)&gt;0,0,PI()),ACOS('OddsRatio_working_3-way'!V218/(2*'OddsRatio_working_3-way'!X218)))</f>
        <v>0.50997734600251121</v>
      </c>
      <c r="Z218" s="11">
        <f>'OddsRatio_working_3-way'!X218^(1/3)*COS('OddsRatio_working_3-way'!Y218/3)</f>
        <v>0.53435996746558512</v>
      </c>
      <c r="AA218" s="11">
        <f>'OddsRatio_working_3-way'!X218^(1/3)*COS(('OddsRatio_working_3-way'!Y218+2*PI())/3)</f>
        <v>-0.34661389480988269</v>
      </c>
      <c r="AB218" s="11">
        <f>'OddsRatio_working_3-way'!X218^(1/3)*COS(('OddsRatio_working_3-way'!Y218+4*PI())/3)</f>
        <v>-0.18774607265570251</v>
      </c>
      <c r="AC218" s="11">
        <f>'OddsRatio_working_3-way'!X218^(1/3)*SIN('OddsRatio_working_3-way'!Y218/3)</f>
        <v>9.1722379886285704E-2</v>
      </c>
      <c r="AD218" s="11">
        <f>'OddsRatio_working_3-way'!X218^(1/3)*SIN(('OddsRatio_working_3-way'!Y218+2*PI())/3)</f>
        <v>0.41690811664748001</v>
      </c>
      <c r="AE218" s="11">
        <f>'OddsRatio_working_3-way'!X218^(1/3)*SIN(('OddsRatio_working_3-way'!Y218+4*PI())/3)</f>
        <v>-0.50863049653376557</v>
      </c>
      <c r="AF218" s="11">
        <f>-'OddsRatio_working_3-way'!U218/(3*'OddsRatio_working_3-way'!X218^(1/3))*COS(('OddsRatio_working_3-way'!Y218)/3)</f>
        <v>0.53435996746558501</v>
      </c>
      <c r="AG218" s="11">
        <f>-'OddsRatio_working_3-way'!U218/(3*'OddsRatio_working_3-way'!X218^(1/3))*COS(('OddsRatio_working_3-way'!Y218+2*PI())/3)</f>
        <v>-0.34661389480988258</v>
      </c>
      <c r="AH218" s="11">
        <f>-'OddsRatio_working_3-way'!U218/(3*'OddsRatio_working_3-way'!X218^(1/3))*COS(('OddsRatio_working_3-way'!Y218+4*PI())/3)</f>
        <v>-0.18774607265570248</v>
      </c>
      <c r="AI218" s="11">
        <f>'OddsRatio_working_3-way'!U218/(3*'OddsRatio_working_3-way'!X218^(1/3))*SIN(('OddsRatio_working_3-way'!Y218)/3)</f>
        <v>-9.172237988628569E-2</v>
      </c>
      <c r="AJ218" s="11">
        <f>'OddsRatio_working_3-way'!U218/(3*'OddsRatio_working_3-way'!X218^(1/3))*SIN(('OddsRatio_working_3-way'!Y218+2*PI())/3)</f>
        <v>-0.41690811664747995</v>
      </c>
      <c r="AK218" s="11">
        <f>'OddsRatio_working_3-way'!U218/(3*'OddsRatio_working_3-way'!X218^(1/3))*SIN(('OddsRatio_working_3-way'!Y218+4*PI())/3)</f>
        <v>0.50863049653376546</v>
      </c>
      <c r="AL218" s="11">
        <f>'OddsRatio_working_3-way'!Z218+'OddsRatio_working_3-way'!AF218</f>
        <v>1.06871993493117</v>
      </c>
      <c r="AM218" s="11">
        <f>'OddsRatio_working_3-way'!AA218+'OddsRatio_working_3-way'!AG218</f>
        <v>-0.69322778961976528</v>
      </c>
      <c r="AN218" s="11">
        <f>'OddsRatio_working_3-way'!AB218+'OddsRatio_working_3-way'!AH218</f>
        <v>-0.37549214531140496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1.06871993493117</v>
      </c>
      <c r="AS218" s="11">
        <f>IF(('OddsRatio_working_3-way'!X218=0),IF(Q218&gt;0,-Q218^(1/3),(-Q218)^(1/3)),'OddsRatio_working_3-way'!AM218-'OddsRatio_working_3-way'!R218/3)</f>
        <v>-0.69322778961976528</v>
      </c>
      <c r="AT218" s="11">
        <f>IF(('OddsRatio_working_3-way'!X218=0),IF(Q218&gt;0,-Q218^(1/3),(-Q218)^(1/3)),'OddsRatio_working_3-way'!AN218-'OddsRatio_working_3-way'!R218/3)</f>
        <v>-0.37549214531140496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1.72</v>
      </c>
      <c r="B219" s="4">
        <f>IF('True_Odds_Calculator_3-way'!B220="","",'True_Odds_Calculator_3-way'!B220)</f>
        <v>3.32</v>
      </c>
      <c r="C219" s="4">
        <f>IF('True_Odds_Calculator_3-way'!C220="","",'True_Odds_Calculator_3-way'!C220)</f>
        <v>6.24</v>
      </c>
      <c r="D219" s="9">
        <f t="shared" si="52"/>
        <v>0.56341533727106752</v>
      </c>
      <c r="E219" s="9">
        <f t="shared" si="53"/>
        <v>0.28597032232836822</v>
      </c>
      <c r="F219" s="9">
        <f t="shared" si="54"/>
        <v>0.1506143404005641</v>
      </c>
      <c r="G219" s="9">
        <f t="shared" si="55"/>
        <v>1.0762354998365704</v>
      </c>
      <c r="H219" s="9">
        <f t="shared" si="56"/>
        <v>1.7748895598823309</v>
      </c>
      <c r="I219" s="9">
        <f t="shared" si="57"/>
        <v>3.4968663596208427</v>
      </c>
      <c r="J219" s="9">
        <f t="shared" si="58"/>
        <v>6.6394740191436297</v>
      </c>
      <c r="K219" s="11">
        <f t="shared" si="59"/>
        <v>0.58139534883720934</v>
      </c>
      <c r="L219" s="11">
        <f t="shared" si="60"/>
        <v>0.30120481927710846</v>
      </c>
      <c r="M219" s="11">
        <f t="shared" si="61"/>
        <v>0.16025641025641024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-0.24564088195357447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0.23236954975537213</v>
      </c>
      <c r="Q219" s="11">
        <f>2*'OddsRatio_working_3-way'!K219*'OddsRatio_working_3-way'!L219*'OddsRatio_working_3-way'!M219</f>
        <v>5.6127910568930468E-2</v>
      </c>
      <c r="R219" s="11">
        <f t="shared" si="62"/>
        <v>0</v>
      </c>
      <c r="S219" s="11">
        <f t="shared" si="63"/>
        <v>-0.94597262437483598</v>
      </c>
      <c r="T219" s="11">
        <f t="shared" si="64"/>
        <v>-0.22849580298909083</v>
      </c>
      <c r="U219" s="11">
        <f>'OddsRatio_working_3-way'!S219-'OddsRatio_working_3-way'!R219^2/3</f>
        <v>-0.94597262437483598</v>
      </c>
      <c r="V219" s="11">
        <f>'OddsRatio_working_3-way'!S219*'OddsRatio_working_3-way'!R219/3-2*'OddsRatio_working_3-way'!R219^3/27-'OddsRatio_working_3-way'!T219</f>
        <v>0.22849580298909083</v>
      </c>
      <c r="W219" s="11">
        <f>'OddsRatio_working_3-way'!V219^2+4*'OddsRatio_working_3-way'!U219^3/27</f>
        <v>-7.3199600086287522E-2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0.17706632378145551</v>
      </c>
      <c r="Y219" s="11">
        <f>IF('OddsRatio_working_3-way'!W219&gt;=0,IF('OddsRatio_working_3-way'!V219+SQRT('OddsRatio_working_3-way'!W219)&gt;0,0,PI()),ACOS('OddsRatio_working_3-way'!V219/(2*'OddsRatio_working_3-way'!X219)))</f>
        <v>0.86947648468681871</v>
      </c>
      <c r="Z219" s="11">
        <f>'OddsRatio_working_3-way'!X219^(1/3)*COS('OddsRatio_working_3-way'!Y219/3)</f>
        <v>0.53811774991828532</v>
      </c>
      <c r="AA219" s="11">
        <f>'OddsRatio_working_3-way'!X219^(1/3)*COS(('OddsRatio_working_3-way'!Y219+2*PI())/3)</f>
        <v>-0.40803772770613572</v>
      </c>
      <c r="AB219" s="11">
        <f>'OddsRatio_working_3-way'!X219^(1/3)*COS(('OddsRatio_working_3-way'!Y219+4*PI())/3)</f>
        <v>-0.13008002221214943</v>
      </c>
      <c r="AC219" s="11">
        <f>'OddsRatio_working_3-way'!X219^(1/3)*SIN('OddsRatio_working_3-way'!Y219/3)</f>
        <v>0.16047895609028373</v>
      </c>
      <c r="AD219" s="11">
        <f>'OddsRatio_working_3-way'!X219^(1/3)*SIN(('OddsRatio_working_3-way'!Y219+2*PI())/3)</f>
        <v>0.38578416361141477</v>
      </c>
      <c r="AE219" s="11">
        <f>'OddsRatio_working_3-way'!X219^(1/3)*SIN(('OddsRatio_working_3-way'!Y219+4*PI())/3)</f>
        <v>-0.5462631197016985</v>
      </c>
      <c r="AF219" s="11">
        <f>-'OddsRatio_working_3-way'!U219/(3*'OddsRatio_working_3-way'!X219^(1/3))*COS(('OddsRatio_working_3-way'!Y219)/3)</f>
        <v>0.5381177499182852</v>
      </c>
      <c r="AG219" s="11">
        <f>-'OddsRatio_working_3-way'!U219/(3*'OddsRatio_working_3-way'!X219^(1/3))*COS(('OddsRatio_working_3-way'!Y219+2*PI())/3)</f>
        <v>-0.40803772770613567</v>
      </c>
      <c r="AH219" s="11">
        <f>-'OddsRatio_working_3-way'!U219/(3*'OddsRatio_working_3-way'!X219^(1/3))*COS(('OddsRatio_working_3-way'!Y219+4*PI())/3)</f>
        <v>-0.1300800222121494</v>
      </c>
      <c r="AI219" s="11">
        <f>'OddsRatio_working_3-way'!U219/(3*'OddsRatio_working_3-way'!X219^(1/3))*SIN(('OddsRatio_working_3-way'!Y219)/3)</f>
        <v>-0.1604789560902837</v>
      </c>
      <c r="AJ219" s="11">
        <f>'OddsRatio_working_3-way'!U219/(3*'OddsRatio_working_3-way'!X219^(1/3))*SIN(('OddsRatio_working_3-way'!Y219+2*PI())/3)</f>
        <v>-0.38578416361141471</v>
      </c>
      <c r="AK219" s="11">
        <f>'OddsRatio_working_3-way'!U219/(3*'OddsRatio_working_3-way'!X219^(1/3))*SIN(('OddsRatio_working_3-way'!Y219+4*PI())/3)</f>
        <v>0.54626311970169839</v>
      </c>
      <c r="AL219" s="11">
        <f>'OddsRatio_working_3-way'!Z219+'OddsRatio_working_3-way'!AF219</f>
        <v>1.0762354998365704</v>
      </c>
      <c r="AM219" s="11">
        <f>'OddsRatio_working_3-way'!AA219+'OddsRatio_working_3-way'!AG219</f>
        <v>-0.81607545541227133</v>
      </c>
      <c r="AN219" s="11">
        <f>'OddsRatio_working_3-way'!AB219+'OddsRatio_working_3-way'!AH219</f>
        <v>-0.26016004442429885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1.0762354998365704</v>
      </c>
      <c r="AS219" s="11">
        <f>IF(('OddsRatio_working_3-way'!X219=0),IF(Q219&gt;0,-Q219^(1/3),(-Q219)^(1/3)),'OddsRatio_working_3-way'!AM219-'OddsRatio_working_3-way'!R219/3)</f>
        <v>-0.81607545541227133</v>
      </c>
      <c r="AT219" s="11">
        <f>IF(('OddsRatio_working_3-way'!X219=0),IF(Q219&gt;0,-Q219^(1/3),(-Q219)^(1/3)),'OddsRatio_working_3-way'!AN219-'OddsRatio_working_3-way'!R219/3)</f>
        <v>-0.26016004442429885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1.68</v>
      </c>
      <c r="B220" s="4">
        <f>IF('True_Odds_Calculator_3-way'!B221="","",'True_Odds_Calculator_3-way'!B221)</f>
        <v>3.53</v>
      </c>
      <c r="C220" s="4">
        <f>IF('True_Odds_Calculator_3-way'!C221="","",'True_Odds_Calculator_3-way'!C221)</f>
        <v>6.06</v>
      </c>
      <c r="D220" s="9">
        <f t="shared" si="52"/>
        <v>0.57692035919928841</v>
      </c>
      <c r="E220" s="9">
        <f t="shared" si="53"/>
        <v>0.26820712305900496</v>
      </c>
      <c r="F220" s="9">
        <f t="shared" si="54"/>
        <v>0.15487251774170641</v>
      </c>
      <c r="G220" s="9">
        <f t="shared" si="55"/>
        <v>1.0784433803263758</v>
      </c>
      <c r="H220" s="9">
        <f t="shared" si="56"/>
        <v>1.7333414986219358</v>
      </c>
      <c r="I220" s="9">
        <f t="shared" si="57"/>
        <v>3.7284617522257313</v>
      </c>
      <c r="J220" s="9">
        <f t="shared" si="58"/>
        <v>6.4569235044514608</v>
      </c>
      <c r="K220" s="11">
        <f t="shared" si="59"/>
        <v>0.59523809523809523</v>
      </c>
      <c r="L220" s="11">
        <f t="shared" si="60"/>
        <v>0.28328611898016998</v>
      </c>
      <c r="M220" s="11">
        <f t="shared" si="61"/>
        <v>0.16501650165016502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-0.24222744006492913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0.23011710317126413</v>
      </c>
      <c r="Q220" s="11">
        <f>2*'OddsRatio_working_3-way'!K220*'OddsRatio_working_3-way'!L220*'OddsRatio_working_3-way'!M220</f>
        <v>5.565105276209531E-2</v>
      </c>
      <c r="R220" s="11">
        <f t="shared" si="62"/>
        <v>0</v>
      </c>
      <c r="S220" s="11">
        <f t="shared" si="63"/>
        <v>-0.95000427329612691</v>
      </c>
      <c r="T220" s="11">
        <f t="shared" si="64"/>
        <v>-0.22974710357826525</v>
      </c>
      <c r="U220" s="11">
        <f>'OddsRatio_working_3-way'!S220-'OddsRatio_working_3-way'!R220^2/3</f>
        <v>-0.95000427329612691</v>
      </c>
      <c r="V220" s="11">
        <f>'OddsRatio_working_3-way'!S220*'OddsRatio_working_3-way'!R220/3-2*'OddsRatio_working_3-way'!R220^3/27-'OddsRatio_working_3-way'!T220</f>
        <v>0.22974710357826525</v>
      </c>
      <c r="W220" s="11">
        <f>'OddsRatio_working_3-way'!V220^2+4*'OddsRatio_working_3-way'!U220^3/27</f>
        <v>-7.4236500990184195E-2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0.1781994897529075</v>
      </c>
      <c r="Y220" s="11">
        <f>IF('OddsRatio_working_3-way'!W220&gt;=0,IF('OddsRatio_working_3-way'!V220+SQRT('OddsRatio_working_3-way'!W220)&gt;0,0,PI()),ACOS('OddsRatio_working_3-way'!V220/(2*'OddsRatio_working_3-way'!X220)))</f>
        <v>0.87025114188456398</v>
      </c>
      <c r="Z220" s="11">
        <f>'OddsRatio_working_3-way'!X220^(1/3)*COS('OddsRatio_working_3-way'!Y220/3)</f>
        <v>0.53922169016318788</v>
      </c>
      <c r="AA220" s="11">
        <f>'OddsRatio_working_3-way'!X220^(1/3)*COS(('OddsRatio_working_3-way'!Y220+2*PI())/3)</f>
        <v>-0.40900612824138388</v>
      </c>
      <c r="AB220" s="11">
        <f>'OddsRatio_working_3-way'!X220^(1/3)*COS(('OddsRatio_working_3-way'!Y220+4*PI())/3)</f>
        <v>-0.13021556192180392</v>
      </c>
      <c r="AC220" s="11">
        <f>'OddsRatio_working_3-way'!X220^(1/3)*SIN('OddsRatio_working_3-way'!Y220/3)</f>
        <v>0.16095980851213765</v>
      </c>
      <c r="AD220" s="11">
        <f>'OddsRatio_working_3-way'!X220^(1/3)*SIN(('OddsRatio_working_3-way'!Y220+2*PI())/3)</f>
        <v>0.38649977769683347</v>
      </c>
      <c r="AE220" s="11">
        <f>'OddsRatio_working_3-way'!X220^(1/3)*SIN(('OddsRatio_working_3-way'!Y220+4*PI())/3)</f>
        <v>-0.54745958620897117</v>
      </c>
      <c r="AF220" s="11">
        <f>-'OddsRatio_working_3-way'!U220/(3*'OddsRatio_working_3-way'!X220^(1/3))*COS(('OddsRatio_working_3-way'!Y220)/3)</f>
        <v>0.53922169016318777</v>
      </c>
      <c r="AG220" s="11">
        <f>-'OddsRatio_working_3-way'!U220/(3*'OddsRatio_working_3-way'!X220^(1/3))*COS(('OddsRatio_working_3-way'!Y220+2*PI())/3)</f>
        <v>-0.40900612824138383</v>
      </c>
      <c r="AH220" s="11">
        <f>-'OddsRatio_working_3-way'!U220/(3*'OddsRatio_working_3-way'!X220^(1/3))*COS(('OddsRatio_working_3-way'!Y220+4*PI())/3)</f>
        <v>-0.13021556192180389</v>
      </c>
      <c r="AI220" s="11">
        <f>'OddsRatio_working_3-way'!U220/(3*'OddsRatio_working_3-way'!X220^(1/3))*SIN(('OddsRatio_working_3-way'!Y220)/3)</f>
        <v>-0.16095980851213762</v>
      </c>
      <c r="AJ220" s="11">
        <f>'OddsRatio_working_3-way'!U220/(3*'OddsRatio_working_3-way'!X220^(1/3))*SIN(('OddsRatio_working_3-way'!Y220+2*PI())/3)</f>
        <v>-0.38649977769683336</v>
      </c>
      <c r="AK220" s="11">
        <f>'OddsRatio_working_3-way'!U220/(3*'OddsRatio_working_3-way'!X220^(1/3))*SIN(('OddsRatio_working_3-way'!Y220+4*PI())/3)</f>
        <v>0.54745958620897106</v>
      </c>
      <c r="AL220" s="11">
        <f>'OddsRatio_working_3-way'!Z220+'OddsRatio_working_3-way'!AF220</f>
        <v>1.0784433803263758</v>
      </c>
      <c r="AM220" s="11">
        <f>'OddsRatio_working_3-way'!AA220+'OddsRatio_working_3-way'!AG220</f>
        <v>-0.81801225648276765</v>
      </c>
      <c r="AN220" s="11">
        <f>'OddsRatio_working_3-way'!AB220+'OddsRatio_working_3-way'!AH220</f>
        <v>-0.26043112384360778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1.0784433803263758</v>
      </c>
      <c r="AS220" s="11">
        <f>IF(('OddsRatio_working_3-way'!X220=0),IF(Q220&gt;0,-Q220^(1/3),(-Q220)^(1/3)),'OddsRatio_working_3-way'!AM220-'OddsRatio_working_3-way'!R220/3)</f>
        <v>-0.81801225648276765</v>
      </c>
      <c r="AT220" s="11">
        <f>IF(('OddsRatio_working_3-way'!X220=0),IF(Q220&gt;0,-Q220^(1/3),(-Q220)^(1/3)),'OddsRatio_working_3-way'!AN220-'OddsRatio_working_3-way'!R220/3)</f>
        <v>-0.26043112384360778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1.9</v>
      </c>
      <c r="B221" s="4">
        <f>IF('True_Odds_Calculator_3-way'!B222="","",'True_Odds_Calculator_3-way'!B222)</f>
        <v>3.31</v>
      </c>
      <c r="C221" s="4">
        <f>IF('True_Odds_Calculator_3-way'!C222="","",'True_Odds_Calculator_3-way'!C222)</f>
        <v>4.66</v>
      </c>
      <c r="D221" s="9">
        <f t="shared" si="52"/>
        <v>0.50906913897448991</v>
      </c>
      <c r="E221" s="9">
        <f t="shared" si="53"/>
        <v>0.28775193074748889</v>
      </c>
      <c r="F221" s="9">
        <f t="shared" si="54"/>
        <v>0.20317893027802131</v>
      </c>
      <c r="G221" s="9">
        <f t="shared" si="55"/>
        <v>1.0715219067721242</v>
      </c>
      <c r="H221" s="9">
        <f t="shared" si="56"/>
        <v>1.9643697160949118</v>
      </c>
      <c r="I221" s="9">
        <f t="shared" si="57"/>
        <v>3.4752156046436071</v>
      </c>
      <c r="J221" s="9">
        <f t="shared" si="58"/>
        <v>4.9217701787859749</v>
      </c>
      <c r="K221" s="11">
        <f t="shared" si="59"/>
        <v>0.52631578947368418</v>
      </c>
      <c r="L221" s="11">
        <f t="shared" si="60"/>
        <v>0.30211480362537763</v>
      </c>
      <c r="M221" s="11">
        <f t="shared" si="61"/>
        <v>0.21459227467811159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-0.25963788534651078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0.23441706583536753</v>
      </c>
      <c r="Q221" s="11">
        <f>2*'OddsRatio_working_3-way'!K221*'OddsRatio_working_3-way'!L221*'OddsRatio_working_3-way'!M221</f>
        <v>6.8243687288316618E-2</v>
      </c>
      <c r="R221" s="11">
        <f t="shared" si="62"/>
        <v>0</v>
      </c>
      <c r="S221" s="11">
        <f t="shared" si="63"/>
        <v>-0.9028615585992632</v>
      </c>
      <c r="T221" s="11">
        <f t="shared" si="64"/>
        <v>-0.26284179289643766</v>
      </c>
      <c r="U221" s="11">
        <f>'OddsRatio_working_3-way'!S221-'OddsRatio_working_3-way'!R221^2/3</f>
        <v>-0.9028615585992632</v>
      </c>
      <c r="V221" s="11">
        <f>'OddsRatio_working_3-way'!S221*'OddsRatio_working_3-way'!R221/3-2*'OddsRatio_working_3-way'!R221^3/27-'OddsRatio_working_3-way'!T221</f>
        <v>0.26284179289643766</v>
      </c>
      <c r="W221" s="11">
        <f>'OddsRatio_working_3-way'!V221^2+4*'OddsRatio_working_3-way'!U221^3/27</f>
        <v>-3.9947631881163737E-2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0.1651010599407054</v>
      </c>
      <c r="Y221" s="11">
        <f>IF('OddsRatio_working_3-way'!W221&gt;=0,IF('OddsRatio_working_3-way'!V221+SQRT('OddsRatio_working_3-way'!W221)&gt;0,0,PI()),ACOS('OddsRatio_working_3-way'!V221/(2*'OddsRatio_working_3-way'!X221)))</f>
        <v>0.6501339244204315</v>
      </c>
      <c r="Z221" s="11">
        <f>'OddsRatio_working_3-way'!X221^(1/3)*COS('OddsRatio_working_3-way'!Y221/3)</f>
        <v>0.53576095338606222</v>
      </c>
      <c r="AA221" s="11">
        <f>'OddsRatio_working_3-way'!X221^(1/3)*COS(('OddsRatio_working_3-way'!Y221+2*PI())/3)</f>
        <v>-0.3700349688603316</v>
      </c>
      <c r="AB221" s="11">
        <f>'OddsRatio_working_3-way'!X221^(1/3)*COS(('OddsRatio_working_3-way'!Y221+4*PI())/3)</f>
        <v>-0.16572598452573029</v>
      </c>
      <c r="AC221" s="11">
        <f>'OddsRatio_working_3-way'!X221^(1/3)*SIN('OddsRatio_working_3-way'!Y221/3)</f>
        <v>0.11795784710344109</v>
      </c>
      <c r="AD221" s="11">
        <f>'OddsRatio_working_3-way'!X221^(1/3)*SIN(('OddsRatio_working_3-way'!Y221+2*PI())/3)</f>
        <v>0.40500367243637997</v>
      </c>
      <c r="AE221" s="11">
        <f>'OddsRatio_working_3-way'!X221^(1/3)*SIN(('OddsRatio_working_3-way'!Y221+4*PI())/3)</f>
        <v>-0.52296151953982095</v>
      </c>
      <c r="AF221" s="11">
        <f>-'OddsRatio_working_3-way'!U221/(3*'OddsRatio_working_3-way'!X221^(1/3))*COS(('OddsRatio_working_3-way'!Y221)/3)</f>
        <v>0.53576095338606211</v>
      </c>
      <c r="AG221" s="11">
        <f>-'OddsRatio_working_3-way'!U221/(3*'OddsRatio_working_3-way'!X221^(1/3))*COS(('OddsRatio_working_3-way'!Y221+2*PI())/3)</f>
        <v>-0.37003496886033155</v>
      </c>
      <c r="AH221" s="11">
        <f>-'OddsRatio_working_3-way'!U221/(3*'OddsRatio_working_3-way'!X221^(1/3))*COS(('OddsRatio_working_3-way'!Y221+4*PI())/3)</f>
        <v>-0.16572598452573026</v>
      </c>
      <c r="AI221" s="11">
        <f>'OddsRatio_working_3-way'!U221/(3*'OddsRatio_working_3-way'!X221^(1/3))*SIN(('OddsRatio_working_3-way'!Y221)/3)</f>
        <v>-0.11795784710344107</v>
      </c>
      <c r="AJ221" s="11">
        <f>'OddsRatio_working_3-way'!U221/(3*'OddsRatio_working_3-way'!X221^(1/3))*SIN(('OddsRatio_working_3-way'!Y221+2*PI())/3)</f>
        <v>-0.40500367243637986</v>
      </c>
      <c r="AK221" s="11">
        <f>'OddsRatio_working_3-way'!U221/(3*'OddsRatio_working_3-way'!X221^(1/3))*SIN(('OddsRatio_working_3-way'!Y221+4*PI())/3)</f>
        <v>0.52296151953982084</v>
      </c>
      <c r="AL221" s="11">
        <f>'OddsRatio_working_3-way'!Z221+'OddsRatio_working_3-way'!AF221</f>
        <v>1.0715219067721242</v>
      </c>
      <c r="AM221" s="11">
        <f>'OddsRatio_working_3-way'!AA221+'OddsRatio_working_3-way'!AG221</f>
        <v>-0.74006993772066321</v>
      </c>
      <c r="AN221" s="11">
        <f>'OddsRatio_working_3-way'!AB221+'OddsRatio_working_3-way'!AH221</f>
        <v>-0.33145196905146057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1.0715219067721242</v>
      </c>
      <c r="AS221" s="11">
        <f>IF(('OddsRatio_working_3-way'!X221=0),IF(Q221&gt;0,-Q221^(1/3),(-Q221)^(1/3)),'OddsRatio_working_3-way'!AM221-'OddsRatio_working_3-way'!R221/3)</f>
        <v>-0.74006993772066321</v>
      </c>
      <c r="AT221" s="11">
        <f>IF(('OddsRatio_working_3-way'!X221=0),IF(Q221&gt;0,-Q221^(1/3),(-Q221)^(1/3)),'OddsRatio_working_3-way'!AN221-'OddsRatio_working_3-way'!R221/3)</f>
        <v>-0.33145196905146057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1.59</v>
      </c>
      <c r="B186" s="4">
        <f>IF('True_Odds_Calculator_2-way'!B187="","",'True_Odds_Calculator_2-way'!B187)</f>
        <v>2.48</v>
      </c>
      <c r="C186" s="4">
        <f t="shared" si="8"/>
        <v>3.2156624061675743E-2</v>
      </c>
      <c r="D186" s="4">
        <f t="shared" si="10"/>
        <v>1.6317139783166432</v>
      </c>
      <c r="E186" s="4">
        <f t="shared" si="11"/>
        <v>2.5829948906065767</v>
      </c>
      <c r="G186" s="4">
        <f t="shared" si="9"/>
        <v>1.0321566240616757</v>
      </c>
    </row>
    <row r="187" spans="1:7" x14ac:dyDescent="0.2">
      <c r="A187" s="4">
        <f>IF('True_Odds_Calculator_2-way'!A188="","",'True_Odds_Calculator_2-way'!A188)</f>
        <v>1.53</v>
      </c>
      <c r="B187" s="4">
        <f>IF('True_Odds_Calculator_2-way'!B188="","",'True_Odds_Calculator_2-way'!B188)</f>
        <v>2.67</v>
      </c>
      <c r="C187" s="4">
        <f t="shared" si="8"/>
        <v>2.81266064478225E-2</v>
      </c>
      <c r="D187" s="4">
        <f t="shared" si="10"/>
        <v>1.5636447149336854</v>
      </c>
      <c r="E187" s="4">
        <f t="shared" si="11"/>
        <v>2.7741672608739938</v>
      </c>
      <c r="G187" s="4">
        <f t="shared" si="9"/>
        <v>1.0281266064478225</v>
      </c>
    </row>
    <row r="188" spans="1:7" x14ac:dyDescent="0.2">
      <c r="A188" s="4">
        <f>IF('True_Odds_Calculator_2-way'!A189="","",'True_Odds_Calculator_2-way'!A189)</f>
        <v>1.81</v>
      </c>
      <c r="B188" s="4">
        <f>IF('True_Odds_Calculator_2-way'!B189="","",'True_Odds_Calculator_2-way'!B189)</f>
        <v>2.08</v>
      </c>
      <c r="C188" s="4">
        <f t="shared" si="8"/>
        <v>3.3255418614534626E-2</v>
      </c>
      <c r="D188" s="4">
        <f t="shared" si="10"/>
        <v>1.8661643699811639</v>
      </c>
      <c r="E188" s="4">
        <f t="shared" si="11"/>
        <v>2.1545152798443401</v>
      </c>
      <c r="G188" s="4">
        <f t="shared" si="9"/>
        <v>1.0332554186145346</v>
      </c>
    </row>
    <row r="189" spans="1:7" x14ac:dyDescent="0.2">
      <c r="A189" s="4">
        <f>IF('True_Odds_Calculator_2-way'!A190="","",'True_Odds_Calculator_2-way'!A190)</f>
        <v>2.19</v>
      </c>
      <c r="B189" s="4">
        <f>IF('True_Odds_Calculator_2-way'!B190="","",'True_Odds_Calculator_2-way'!B190)</f>
        <v>1.75</v>
      </c>
      <c r="C189" s="4">
        <f t="shared" si="8"/>
        <v>2.8049575994781417E-2</v>
      </c>
      <c r="D189" s="4">
        <f t="shared" si="10"/>
        <v>2.2593957258658803</v>
      </c>
      <c r="E189" s="4">
        <f t="shared" si="11"/>
        <v>1.7940315974253949</v>
      </c>
      <c r="G189" s="4">
        <f t="shared" si="9"/>
        <v>1.0280495759947814</v>
      </c>
    </row>
    <row r="190" spans="1:7" x14ac:dyDescent="0.2">
      <c r="A190" s="4">
        <f>IF('True_Odds_Calculator_2-way'!A191="","",'True_Odds_Calculator_2-way'!A191)</f>
        <v>2.1</v>
      </c>
      <c r="B190" s="4">
        <f>IF('True_Odds_Calculator_2-way'!B191="","",'True_Odds_Calculator_2-way'!B191)</f>
        <v>1.81</v>
      </c>
      <c r="C190" s="4">
        <f t="shared" si="8"/>
        <v>2.8676664035780064E-2</v>
      </c>
      <c r="D190" s="4">
        <f t="shared" si="10"/>
        <v>2.1651951011107946</v>
      </c>
      <c r="E190" s="4">
        <f t="shared" si="11"/>
        <v>1.858225372769494</v>
      </c>
      <c r="G190" s="4">
        <f t="shared" si="9"/>
        <v>1.0286766640357801</v>
      </c>
    </row>
    <row r="191" spans="1:7" x14ac:dyDescent="0.2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2.09</v>
      </c>
      <c r="C191" s="4">
        <f t="shared" si="8"/>
        <v>3.4024455077086735E-2</v>
      </c>
      <c r="D191" s="4">
        <f t="shared" si="10"/>
        <v>1.8568608094768018</v>
      </c>
      <c r="E191" s="4">
        <f t="shared" si="11"/>
        <v>2.1670506912442398</v>
      </c>
      <c r="G191" s="4">
        <f t="shared" si="9"/>
        <v>1.0340244550770867</v>
      </c>
    </row>
    <row r="192" spans="1:7" x14ac:dyDescent="0.2">
      <c r="A192" s="4">
        <f>IF('True_Odds_Calculator_2-way'!A193="","",'True_Odds_Calculator_2-way'!A193)</f>
        <v>1.52</v>
      </c>
      <c r="B192" s="4">
        <f>IF('True_Odds_Calculator_2-way'!B193="","",'True_Odds_Calculator_2-way'!B193)</f>
        <v>2.7</v>
      </c>
      <c r="C192" s="4">
        <f t="shared" si="8"/>
        <v>2.8265107212475549E-2</v>
      </c>
      <c r="D192" s="4">
        <f t="shared" si="10"/>
        <v>1.5533686601059802</v>
      </c>
      <c r="E192" s="4">
        <f t="shared" si="11"/>
        <v>2.807113543091655</v>
      </c>
      <c r="G192" s="4">
        <f t="shared" si="9"/>
        <v>1.0282651072124755</v>
      </c>
    </row>
    <row r="193" spans="1:7" x14ac:dyDescent="0.2">
      <c r="A193" s="4">
        <f>IF('True_Odds_Calculator_2-way'!A194="","",'True_Odds_Calculator_2-way'!A194)</f>
        <v>1.75</v>
      </c>
      <c r="B193" s="4">
        <f>IF('True_Odds_Calculator_2-way'!B194="","",'True_Odds_Calculator_2-way'!B194)</f>
        <v>2.1800000000000002</v>
      </c>
      <c r="C193" s="4">
        <f t="shared" si="8"/>
        <v>3.0144167758846541E-2</v>
      </c>
      <c r="D193" s="4">
        <f t="shared" si="10"/>
        <v>1.797408716136631</v>
      </c>
      <c r="E193" s="4">
        <f t="shared" si="11"/>
        <v>2.2540620384047267</v>
      </c>
      <c r="G193" s="4">
        <f t="shared" si="9"/>
        <v>1.0301441677588465</v>
      </c>
    </row>
    <row r="194" spans="1:7" x14ac:dyDescent="0.2">
      <c r="A194" s="4">
        <f>IF('True_Odds_Calculator_2-way'!A195="","",'True_Odds_Calculator_2-way'!A195)</f>
        <v>1.42</v>
      </c>
      <c r="B194" s="4">
        <f>IF('True_Odds_Calculator_2-way'!B195="","",'True_Odds_Calculator_2-way'!B195)</f>
        <v>2.8</v>
      </c>
      <c r="C194" s="4">
        <f t="shared" ref="C194:C257" si="12">IF(A194="","",((1/A194)+(1/B194))-1)</f>
        <v>6.1368209255533213E-2</v>
      </c>
      <c r="D194" s="4">
        <f t="shared" si="10"/>
        <v>1.484690067214339</v>
      </c>
      <c r="E194" s="4">
        <f t="shared" si="11"/>
        <v>3.0631741140215714</v>
      </c>
      <c r="G194" s="4">
        <f t="shared" ref="G194:G257" si="13">IF(A194="","",C194+1)</f>
        <v>1.0613682092555332</v>
      </c>
    </row>
    <row r="195" spans="1:7" x14ac:dyDescent="0.2">
      <c r="A195" s="4">
        <f>IF('True_Odds_Calculator_2-way'!A196="","",'True_Odds_Calculator_2-way'!A196)</f>
        <v>1.63</v>
      </c>
      <c r="B195" s="4">
        <f>IF('True_Odds_Calculator_2-way'!B196="","",'True_Odds_Calculator_2-way'!B196)</f>
        <v>2.39</v>
      </c>
      <c r="C195" s="4">
        <f t="shared" si="12"/>
        <v>3.19069743563416E-2</v>
      </c>
      <c r="D195" s="4">
        <f t="shared" ref="D195:D258" si="14">IF(A195="","",(2*A195)/(2-($C195*A195)))</f>
        <v>1.6735184827201064</v>
      </c>
      <c r="E195" s="4">
        <f t="shared" ref="E195:E258" si="15">IF(B195="","",(2*B195)/(2-($C195*B195)))</f>
        <v>2.4847402493861024</v>
      </c>
      <c r="G195" s="4">
        <f t="shared" si="13"/>
        <v>1.0319069743563416</v>
      </c>
    </row>
    <row r="196" spans="1:7" x14ac:dyDescent="0.2">
      <c r="A196" s="4">
        <f>IF('True_Odds_Calculator_2-way'!A197="","",'True_Odds_Calculator_2-way'!A197)</f>
        <v>2.12</v>
      </c>
      <c r="B196" s="4">
        <f>IF('True_Odds_Calculator_2-way'!B197="","",'True_Odds_Calculator_2-way'!B197)</f>
        <v>1.74</v>
      </c>
      <c r="C196" s="4">
        <f t="shared" si="12"/>
        <v>4.6410756885707949E-2</v>
      </c>
      <c r="D196" s="4">
        <f t="shared" si="14"/>
        <v>2.2296905222437133</v>
      </c>
      <c r="E196" s="4">
        <f t="shared" si="15"/>
        <v>1.8132127408572549</v>
      </c>
      <c r="G196" s="4">
        <f t="shared" si="13"/>
        <v>1.0464107568857079</v>
      </c>
    </row>
    <row r="197" spans="1:7" x14ac:dyDescent="0.2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1.68</v>
      </c>
      <c r="C197" s="4">
        <f t="shared" si="12"/>
        <v>4.5688545688545634E-2</v>
      </c>
      <c r="D197" s="4">
        <f t="shared" si="14"/>
        <v>2.3386004514672689</v>
      </c>
      <c r="E197" s="4">
        <f t="shared" si="15"/>
        <v>1.7470489038785832</v>
      </c>
      <c r="G197" s="4">
        <f t="shared" si="13"/>
        <v>1.0456885456885456</v>
      </c>
    </row>
    <row r="198" spans="1:7" x14ac:dyDescent="0.2">
      <c r="A198" s="4">
        <f>IF('True_Odds_Calculator_2-way'!A199="","",'True_Odds_Calculator_2-way'!A199)</f>
        <v>1.52</v>
      </c>
      <c r="B198" s="4">
        <f>IF('True_Odds_Calculator_2-way'!B199="","",'True_Odds_Calculator_2-way'!B199)</f>
        <v>2.57</v>
      </c>
      <c r="C198" s="4">
        <f t="shared" si="12"/>
        <v>4.6999795207864015E-2</v>
      </c>
      <c r="D198" s="4">
        <f t="shared" si="14"/>
        <v>1.5763053829392302</v>
      </c>
      <c r="E198" s="4">
        <f t="shared" si="15"/>
        <v>2.7351911496989216</v>
      </c>
      <c r="G198" s="4">
        <f t="shared" si="13"/>
        <v>1.046999795207864</v>
      </c>
    </row>
    <row r="199" spans="1:7" x14ac:dyDescent="0.2">
      <c r="A199" s="4">
        <f>IF('True_Odds_Calculator_2-way'!A200="","",'True_Odds_Calculator_2-way'!A200)</f>
        <v>1.74</v>
      </c>
      <c r="B199" s="4">
        <f>IF('True_Odds_Calculator_2-way'!B200="","",'True_Odds_Calculator_2-way'!B200)</f>
        <v>2.12</v>
      </c>
      <c r="C199" s="4">
        <f t="shared" si="12"/>
        <v>4.6410756885707949E-2</v>
      </c>
      <c r="D199" s="4">
        <f t="shared" si="14"/>
        <v>1.8132127408572549</v>
      </c>
      <c r="E199" s="4">
        <f t="shared" si="15"/>
        <v>2.2296905222437133</v>
      </c>
      <c r="G199" s="4">
        <f t="shared" si="13"/>
        <v>1.0464107568857079</v>
      </c>
    </row>
    <row r="200" spans="1:7" x14ac:dyDescent="0.2">
      <c r="A200" s="4">
        <f>IF('True_Odds_Calculator_2-way'!A201="","",'True_Odds_Calculator_2-way'!A201)</f>
        <v>1.59</v>
      </c>
      <c r="B200" s="4">
        <f>IF('True_Odds_Calculator_2-way'!B201="","",'True_Odds_Calculator_2-way'!B201)</f>
        <v>2.4</v>
      </c>
      <c r="C200" s="4">
        <f t="shared" si="12"/>
        <v>4.5597484276729494E-2</v>
      </c>
      <c r="D200" s="4">
        <f t="shared" si="14"/>
        <v>1.649805447470817</v>
      </c>
      <c r="E200" s="4">
        <f t="shared" si="15"/>
        <v>2.5389221556886223</v>
      </c>
      <c r="G200" s="4">
        <f t="shared" si="13"/>
        <v>1.0455974842767295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2.25</v>
      </c>
      <c r="C201" s="4">
        <f t="shared" si="12"/>
        <v>2.9239766081871288E-2</v>
      </c>
      <c r="D201" s="4">
        <f t="shared" si="14"/>
        <v>1.7538461538461536</v>
      </c>
      <c r="E201" s="4">
        <f t="shared" si="15"/>
        <v>2.3265306122448979</v>
      </c>
      <c r="G201" s="4">
        <f t="shared" si="13"/>
        <v>1.0292397660818713</v>
      </c>
    </row>
    <row r="202" spans="1:7" x14ac:dyDescent="0.2">
      <c r="A202" s="4">
        <f>IF('True_Odds_Calculator_2-way'!A203="","",'True_Odds_Calculator_2-way'!A203)</f>
        <v>2</v>
      </c>
      <c r="B202" s="4">
        <f>IF('True_Odds_Calculator_2-way'!B203="","",'True_Odds_Calculator_2-way'!B203)</f>
        <v>1.89</v>
      </c>
      <c r="C202" s="4">
        <f t="shared" si="12"/>
        <v>2.9100529100529293E-2</v>
      </c>
      <c r="D202" s="4">
        <f t="shared" si="14"/>
        <v>2.0599455040871937</v>
      </c>
      <c r="E202" s="4">
        <f t="shared" si="15"/>
        <v>1.9434447300771212</v>
      </c>
      <c r="G202" s="4">
        <f t="shared" si="13"/>
        <v>1.0291005291005293</v>
      </c>
    </row>
    <row r="203" spans="1:7" x14ac:dyDescent="0.2">
      <c r="A203" s="4">
        <f>IF('True_Odds_Calculator_2-way'!A204="","",'True_Odds_Calculator_2-way'!A204)</f>
        <v>1.59</v>
      </c>
      <c r="B203" s="4">
        <f>IF('True_Odds_Calculator_2-way'!B204="","",'True_Odds_Calculator_2-way'!B204)</f>
        <v>2.39</v>
      </c>
      <c r="C203" s="4">
        <f t="shared" si="12"/>
        <v>4.7340859451066919E-2</v>
      </c>
      <c r="D203" s="4">
        <f t="shared" si="14"/>
        <v>1.6521814743157757</v>
      </c>
      <c r="E203" s="4">
        <f t="shared" si="15"/>
        <v>2.533315556148128</v>
      </c>
      <c r="G203" s="4">
        <f t="shared" si="13"/>
        <v>1.0473408594510669</v>
      </c>
    </row>
    <row r="204" spans="1:7" x14ac:dyDescent="0.2">
      <c r="A204" s="4">
        <f>IF('True_Odds_Calculator_2-way'!A205="","",'True_Odds_Calculator_2-way'!A205)</f>
        <v>1.93</v>
      </c>
      <c r="B204" s="4">
        <f>IF('True_Odds_Calculator_2-way'!B205="","",'True_Odds_Calculator_2-way'!B205)</f>
        <v>1.93</v>
      </c>
      <c r="C204" s="4">
        <f t="shared" si="12"/>
        <v>3.62694300518136E-2</v>
      </c>
      <c r="D204" s="4">
        <f t="shared" si="14"/>
        <v>2.0000000000000004</v>
      </c>
      <c r="E204" s="4">
        <f t="shared" si="15"/>
        <v>2.0000000000000004</v>
      </c>
      <c r="G204" s="4">
        <f t="shared" si="13"/>
        <v>1.0362694300518136</v>
      </c>
    </row>
    <row r="205" spans="1:7" x14ac:dyDescent="0.2">
      <c r="A205" s="4">
        <f>IF('True_Odds_Calculator_2-way'!A206="","",'True_Odds_Calculator_2-way'!A206)</f>
        <v>1.8</v>
      </c>
      <c r="B205" s="4">
        <f>IF('True_Odds_Calculator_2-way'!B206="","",'True_Odds_Calculator_2-way'!B206)</f>
        <v>2.0499999999999998</v>
      </c>
      <c r="C205" s="4">
        <f t="shared" si="12"/>
        <v>4.3360433604336057E-2</v>
      </c>
      <c r="D205" s="4">
        <f t="shared" si="14"/>
        <v>1.8730964467005078</v>
      </c>
      <c r="E205" s="4">
        <f t="shared" si="15"/>
        <v>2.1453488372093021</v>
      </c>
      <c r="G205" s="4">
        <f t="shared" si="13"/>
        <v>1.0433604336043361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1.88</v>
      </c>
      <c r="C206" s="4">
        <f t="shared" si="12"/>
        <v>3.9529106814990778E-2</v>
      </c>
      <c r="D206" s="4">
        <f t="shared" si="14"/>
        <v>2.049811822005756</v>
      </c>
      <c r="E206" s="4">
        <f t="shared" si="15"/>
        <v>1.9525516659637281</v>
      </c>
      <c r="G206" s="4">
        <f t="shared" si="13"/>
        <v>1.0395291068149908</v>
      </c>
    </row>
    <row r="207" spans="1:7" x14ac:dyDescent="0.2">
      <c r="A207" s="4">
        <f>IF('True_Odds_Calculator_2-way'!A208="","",'True_Odds_Calculator_2-way'!A208)</f>
        <v>2</v>
      </c>
      <c r="B207" s="4">
        <f>IF('True_Odds_Calculator_2-way'!B208="","",'True_Odds_Calculator_2-way'!B208)</f>
        <v>1.86</v>
      </c>
      <c r="C207" s="4">
        <f t="shared" si="12"/>
        <v>3.7634408602150504E-2</v>
      </c>
      <c r="D207" s="4">
        <f t="shared" si="14"/>
        <v>2.0782122905027931</v>
      </c>
      <c r="E207" s="4">
        <f t="shared" si="15"/>
        <v>1.927461139896373</v>
      </c>
      <c r="G207" s="4">
        <f t="shared" si="13"/>
        <v>1.0376344086021505</v>
      </c>
    </row>
    <row r="208" spans="1:7" x14ac:dyDescent="0.2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1.97</v>
      </c>
      <c r="C208" s="4">
        <f t="shared" si="12"/>
        <v>3.9529106814990778E-2</v>
      </c>
      <c r="D208" s="4">
        <f t="shared" si="14"/>
        <v>1.9525516659637281</v>
      </c>
      <c r="E208" s="4">
        <f t="shared" si="15"/>
        <v>2.049811822005756</v>
      </c>
      <c r="G208" s="4">
        <f t="shared" si="13"/>
        <v>1.0395291068149908</v>
      </c>
    </row>
    <row r="209" spans="1:7" x14ac:dyDescent="0.2">
      <c r="A209" s="4">
        <f>IF('True_Odds_Calculator_2-way'!A210="","",'True_Odds_Calculator_2-way'!A210)</f>
        <v>2.09</v>
      </c>
      <c r="B209" s="4">
        <f>IF('True_Odds_Calculator_2-way'!B210="","",'True_Odds_Calculator_2-way'!B210)</f>
        <v>1.77</v>
      </c>
      <c r="C209" s="4">
        <f t="shared" si="12"/>
        <v>4.3440650933960434E-2</v>
      </c>
      <c r="D209" s="4">
        <f t="shared" si="14"/>
        <v>2.1893883348622492</v>
      </c>
      <c r="E209" s="4">
        <f t="shared" si="15"/>
        <v>1.8407682929863407</v>
      </c>
      <c r="G209" s="4">
        <f t="shared" si="13"/>
        <v>1.0434406509339604</v>
      </c>
    </row>
    <row r="210" spans="1:7" x14ac:dyDescent="0.2">
      <c r="A210" s="4">
        <f>IF('True_Odds_Calculator_2-way'!A211="","",'True_Odds_Calculator_2-way'!A211)</f>
        <v>1.72</v>
      </c>
      <c r="B210" s="4">
        <f>IF('True_Odds_Calculator_2-way'!B211="","",'True_Odds_Calculator_2-way'!B211)</f>
        <v>2.17</v>
      </c>
      <c r="C210" s="4">
        <f t="shared" si="12"/>
        <v>4.2224841924766832E-2</v>
      </c>
      <c r="D210" s="4">
        <f t="shared" si="14"/>
        <v>1.7848125478194337</v>
      </c>
      <c r="E210" s="4">
        <f t="shared" si="15"/>
        <v>2.2741896173531559</v>
      </c>
      <c r="G210" s="4">
        <f t="shared" si="13"/>
        <v>1.0422248419247668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1.72</v>
      </c>
      <c r="C211" s="4">
        <f t="shared" si="12"/>
        <v>3.5940803382663811E-2</v>
      </c>
      <c r="D211" s="4">
        <f t="shared" si="14"/>
        <v>2.2905569007263922</v>
      </c>
      <c r="E211" s="4">
        <f t="shared" si="15"/>
        <v>1.7748592870544089</v>
      </c>
      <c r="G211" s="4">
        <f t="shared" si="13"/>
        <v>1.0359408033826638</v>
      </c>
    </row>
    <row r="212" spans="1:7" x14ac:dyDescent="0.2">
      <c r="A212" s="4">
        <f>IF('True_Odds_Calculator_2-way'!A213="","",'True_Odds_Calculator_2-way'!A213)</f>
        <v>2.75</v>
      </c>
      <c r="B212" s="4">
        <f>IF('True_Odds_Calculator_2-way'!B213="","",'True_Odds_Calculator_2-way'!B213)</f>
        <v>1.49</v>
      </c>
      <c r="C212" s="4">
        <f t="shared" si="12"/>
        <v>3.4777303233679113E-2</v>
      </c>
      <c r="D212" s="4">
        <f t="shared" si="14"/>
        <v>2.8881057268722468</v>
      </c>
      <c r="E212" s="4">
        <f t="shared" si="15"/>
        <v>1.5296313579094729</v>
      </c>
      <c r="G212" s="4">
        <f t="shared" si="13"/>
        <v>1.0347773032336791</v>
      </c>
    </row>
    <row r="213" spans="1:7" x14ac:dyDescent="0.2">
      <c r="A213" s="4">
        <f>IF('True_Odds_Calculator_2-way'!A214="","",'True_Odds_Calculator_2-way'!A214)</f>
        <v>2.2000000000000002</v>
      </c>
      <c r="B213" s="4">
        <f>IF('True_Odds_Calculator_2-way'!B214="","",'True_Odds_Calculator_2-way'!B214)</f>
        <v>1.73</v>
      </c>
      <c r="C213" s="4">
        <f t="shared" si="12"/>
        <v>3.2580136626379375E-2</v>
      </c>
      <c r="D213" s="4">
        <f t="shared" si="14"/>
        <v>2.2817745803357314</v>
      </c>
      <c r="E213" s="4">
        <f t="shared" si="15"/>
        <v>1.7801683816651075</v>
      </c>
      <c r="G213" s="4">
        <f t="shared" si="13"/>
        <v>1.0325801366263794</v>
      </c>
    </row>
    <row r="214" spans="1:7" x14ac:dyDescent="0.2">
      <c r="A214" s="4">
        <f>IF('True_Odds_Calculator_2-way'!A215="","",'True_Odds_Calculator_2-way'!A215)</f>
        <v>2.94</v>
      </c>
      <c r="B214" s="4">
        <f>IF('True_Odds_Calculator_2-way'!B215="","",'True_Odds_Calculator_2-way'!B215)</f>
        <v>1.42</v>
      </c>
      <c r="C214" s="4">
        <f t="shared" si="12"/>
        <v>4.4361406534444869E-2</v>
      </c>
      <c r="D214" s="4">
        <f t="shared" si="14"/>
        <v>3.14509567575712</v>
      </c>
      <c r="E214" s="4">
        <f t="shared" si="15"/>
        <v>1.4661796726838521</v>
      </c>
      <c r="G214" s="4">
        <f t="shared" si="13"/>
        <v>1.0443614065344449</v>
      </c>
    </row>
    <row r="215" spans="1:7" x14ac:dyDescent="0.2">
      <c r="A215" s="4">
        <f>IF('True_Odds_Calculator_2-way'!A216="","",'True_Odds_Calculator_2-way'!A216)</f>
        <v>2.8</v>
      </c>
      <c r="B215" s="4">
        <f>IF('True_Odds_Calculator_2-way'!B216="","",'True_Odds_Calculator_2-way'!B216)</f>
        <v>1.47</v>
      </c>
      <c r="C215" s="4">
        <f t="shared" si="12"/>
        <v>3.7414965986394488E-2</v>
      </c>
      <c r="D215" s="4">
        <f t="shared" si="14"/>
        <v>2.9547738693467331</v>
      </c>
      <c r="E215" s="4">
        <f t="shared" si="15"/>
        <v>1.511568123393316</v>
      </c>
      <c r="G215" s="4">
        <f t="shared" si="13"/>
        <v>1.0374149659863945</v>
      </c>
    </row>
    <row r="216" spans="1:7" x14ac:dyDescent="0.2">
      <c r="A216" s="4">
        <f>IF('True_Odds_Calculator_2-way'!A217="","",'True_Odds_Calculator_2-way'!A217)</f>
        <v>2.64</v>
      </c>
      <c r="B216" s="4">
        <f>IF('True_Odds_Calculator_2-way'!B217="","",'True_Odds_Calculator_2-way'!B217)</f>
        <v>1.52</v>
      </c>
      <c r="C216" s="4">
        <f t="shared" si="12"/>
        <v>3.6682615629984205E-2</v>
      </c>
      <c r="D216" s="4">
        <f t="shared" si="14"/>
        <v>2.7743362831858414</v>
      </c>
      <c r="E216" s="4">
        <f t="shared" si="15"/>
        <v>1.5635910224438905</v>
      </c>
      <c r="G216" s="4">
        <f t="shared" si="13"/>
        <v>1.0366826156299842</v>
      </c>
    </row>
    <row r="217" spans="1:7" x14ac:dyDescent="0.2">
      <c r="A217" s="4">
        <f>IF('True_Odds_Calculator_2-way'!A218="","",'True_Odds_Calculator_2-way'!A218)</f>
        <v>2.93</v>
      </c>
      <c r="B217" s="4">
        <f>IF('True_Odds_Calculator_2-way'!B218="","",'True_Odds_Calculator_2-way'!B218)</f>
        <v>1.43</v>
      </c>
      <c r="C217" s="4">
        <f t="shared" si="12"/>
        <v>4.0597627628344402E-2</v>
      </c>
      <c r="D217" s="4">
        <f t="shared" si="14"/>
        <v>3.1152830960258751</v>
      </c>
      <c r="E217" s="4">
        <f t="shared" si="15"/>
        <v>1.4727499604562471</v>
      </c>
      <c r="G217" s="4">
        <f t="shared" si="13"/>
        <v>1.0405976276283444</v>
      </c>
    </row>
    <row r="218" spans="1:7" x14ac:dyDescent="0.2">
      <c r="A218" s="4">
        <f>IF('True_Odds_Calculator_2-way'!A219="","",'True_Odds_Calculator_2-way'!A219)</f>
        <v>2.65</v>
      </c>
      <c r="B218" s="4">
        <f>IF('True_Odds_Calculator_2-way'!B219="","",'True_Odds_Calculator_2-way'!B219)</f>
        <v>1.51</v>
      </c>
      <c r="C218" s="4">
        <f t="shared" si="12"/>
        <v>3.9610146195176998E-2</v>
      </c>
      <c r="D218" s="4">
        <f t="shared" si="14"/>
        <v>2.7967849030228904</v>
      </c>
      <c r="E218" s="4">
        <f t="shared" si="15"/>
        <v>1.5565496450452205</v>
      </c>
      <c r="G218" s="4">
        <f t="shared" si="13"/>
        <v>1.039610146195177</v>
      </c>
    </row>
    <row r="219" spans="1:7" x14ac:dyDescent="0.2">
      <c r="A219" s="4">
        <f>IF('True_Odds_Calculator_2-way'!A220="","",'True_Odds_Calculator_2-way'!A220)</f>
        <v>2.56</v>
      </c>
      <c r="B219" s="4">
        <f>IF('True_Odds_Calculator_2-way'!B220="","",'True_Odds_Calculator_2-way'!B220)</f>
        <v>1.54</v>
      </c>
      <c r="C219" s="4">
        <f t="shared" si="12"/>
        <v>3.9975649350649345E-2</v>
      </c>
      <c r="D219" s="4">
        <f t="shared" si="14"/>
        <v>2.6980563920065701</v>
      </c>
      <c r="E219" s="4">
        <f t="shared" si="15"/>
        <v>1.5889085926164759</v>
      </c>
      <c r="G219" s="4">
        <f t="shared" si="13"/>
        <v>1.0399756493506493</v>
      </c>
    </row>
    <row r="220" spans="1:7" x14ac:dyDescent="0.2">
      <c r="A220" s="4">
        <f>IF('True_Odds_Calculator_2-way'!A221="","",'True_Odds_Calculator_2-way'!A221)</f>
        <v>2.5099999999999998</v>
      </c>
      <c r="B220" s="4">
        <f>IF('True_Odds_Calculator_2-way'!B221="","",'True_Odds_Calculator_2-way'!B221)</f>
        <v>1.56</v>
      </c>
      <c r="C220" s="4">
        <f t="shared" si="12"/>
        <v>3.9432015527633091E-2</v>
      </c>
      <c r="D220" s="4">
        <f t="shared" si="14"/>
        <v>2.6406797949824656</v>
      </c>
      <c r="E220" s="4">
        <f t="shared" si="15"/>
        <v>1.6095034528115753</v>
      </c>
      <c r="G220" s="4">
        <f t="shared" si="13"/>
        <v>1.0394320155276331</v>
      </c>
    </row>
    <row r="221" spans="1:7" x14ac:dyDescent="0.2">
      <c r="A221" s="4">
        <f>IF('True_Odds_Calculator_2-way'!A222="","",'True_Odds_Calculator_2-way'!A222)</f>
        <v>2.63</v>
      </c>
      <c r="B221" s="4">
        <f>IF('True_Odds_Calculator_2-way'!B222="","",'True_Odds_Calculator_2-way'!B222)</f>
        <v>1.52</v>
      </c>
      <c r="C221" s="4">
        <f t="shared" si="12"/>
        <v>3.8122873724234729E-2</v>
      </c>
      <c r="D221" s="4">
        <f t="shared" si="14"/>
        <v>2.7688045435655915</v>
      </c>
      <c r="E221" s="4">
        <f t="shared" si="15"/>
        <v>1.5653535907275435</v>
      </c>
      <c r="G221" s="4">
        <f t="shared" si="13"/>
        <v>1.0381228737242347</v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1.32</v>
      </c>
      <c r="B186" s="4">
        <f>IF('True_Odds_Calculator_3-way'!B187="","",'True_Odds_Calculator_3-way'!B187)</f>
        <v>5.81</v>
      </c>
      <c r="C186" s="4">
        <f>IF('True_Odds_Calculator_3-way'!C187="","",'True_Odds_Calculator_3-way'!C187)</f>
        <v>9.2799999999999994</v>
      </c>
      <c r="D186" s="4">
        <f t="shared" si="10"/>
        <v>3.745141785233197E-2</v>
      </c>
      <c r="E186" s="4">
        <f t="shared" si="11"/>
        <v>1.3421162284991639</v>
      </c>
      <c r="F186" s="4">
        <f t="shared" si="12"/>
        <v>6.2643597277452807</v>
      </c>
      <c r="G186" s="4">
        <f t="shared" si="13"/>
        <v>10.495953235288106</v>
      </c>
      <c r="I186" s="4">
        <f t="shared" si="14"/>
        <v>1.037451417852332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3.84</v>
      </c>
      <c r="C187" s="4">
        <f>IF('True_Odds_Calculator_3-way'!C188="","",'True_Odds_Calculator_3-way'!C188)</f>
        <v>2.61</v>
      </c>
      <c r="D187" s="4">
        <f t="shared" si="10"/>
        <v>2.8173813734158504E-2</v>
      </c>
      <c r="E187" s="4">
        <f t="shared" si="11"/>
        <v>2.6650739234665077</v>
      </c>
      <c r="F187" s="4">
        <f t="shared" si="12"/>
        <v>3.9836606902624556</v>
      </c>
      <c r="G187" s="4">
        <f t="shared" si="13"/>
        <v>2.6755817678514222</v>
      </c>
      <c r="I187" s="4">
        <f t="shared" si="14"/>
        <v>1.0281738137341585</v>
      </c>
    </row>
    <row r="188" spans="1:9" x14ac:dyDescent="0.2">
      <c r="A188" s="4">
        <f>IF('True_Odds_Calculator_3-way'!A189="","",'True_Odds_Calculator_3-way'!A189)</f>
        <v>6.89</v>
      </c>
      <c r="B188" s="4">
        <f>IF('True_Odds_Calculator_3-way'!B189="","",'True_Odds_Calculator_3-way'!B189)</f>
        <v>4.53</v>
      </c>
      <c r="C188" s="4">
        <f>IF('True_Odds_Calculator_3-way'!C189="","",'True_Odds_Calculator_3-way'!C189)</f>
        <v>1.49</v>
      </c>
      <c r="D188" s="4">
        <f t="shared" si="10"/>
        <v>3.7029372460632759E-2</v>
      </c>
      <c r="E188" s="4">
        <f t="shared" si="11"/>
        <v>7.5304177954451754</v>
      </c>
      <c r="F188" s="4">
        <f t="shared" si="12"/>
        <v>4.7982934721977228</v>
      </c>
      <c r="G188" s="4">
        <f t="shared" si="13"/>
        <v>1.5179163873310544</v>
      </c>
      <c r="I188" s="4">
        <f t="shared" si="14"/>
        <v>1.0370293724606328</v>
      </c>
    </row>
    <row r="189" spans="1: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3.74</v>
      </c>
      <c r="C189" s="4">
        <f>IF('True_Odds_Calculator_3-way'!C190="","",'True_Odds_Calculator_3-way'!C190)</f>
        <v>5.36</v>
      </c>
      <c r="D189" s="4">
        <f t="shared" si="10"/>
        <v>2.865948700165033E-2</v>
      </c>
      <c r="E189" s="4">
        <f t="shared" si="11"/>
        <v>1.7694120562596229</v>
      </c>
      <c r="F189" s="4">
        <f t="shared" si="12"/>
        <v>3.878577007402944</v>
      </c>
      <c r="G189" s="4">
        <f t="shared" si="13"/>
        <v>5.64927062026646</v>
      </c>
      <c r="I189" s="4">
        <f t="shared" si="14"/>
        <v>1.0286594870016503</v>
      </c>
    </row>
    <row r="190" spans="1:9" x14ac:dyDescent="0.2">
      <c r="A190" s="4">
        <f>IF('True_Odds_Calculator_3-way'!A191="","",'True_Odds_Calculator_3-way'!A191)</f>
        <v>1.9</v>
      </c>
      <c r="B190" s="4">
        <f>IF('True_Odds_Calculator_3-way'!B191="","",'True_Odds_Calculator_3-way'!B191)</f>
        <v>3.68</v>
      </c>
      <c r="C190" s="4">
        <f>IF('True_Odds_Calculator_3-way'!C191="","",'True_Odds_Calculator_3-way'!C191)</f>
        <v>4.3</v>
      </c>
      <c r="D190" s="4">
        <f t="shared" si="10"/>
        <v>3.0613059443350465E-2</v>
      </c>
      <c r="E190" s="4">
        <f t="shared" si="11"/>
        <v>1.9375660557317038</v>
      </c>
      <c r="F190" s="4">
        <f t="shared" si="12"/>
        <v>3.8235832739851459</v>
      </c>
      <c r="G190" s="4">
        <f t="shared" si="13"/>
        <v>4.4973374020223771</v>
      </c>
      <c r="I190" s="4">
        <f t="shared" si="14"/>
        <v>1.0306130594433505</v>
      </c>
    </row>
    <row r="191" spans="1:9" x14ac:dyDescent="0.2">
      <c r="A191" s="4">
        <f>IF('True_Odds_Calculator_3-way'!A192="","",'True_Odds_Calculator_3-way'!A192)</f>
        <v>1.75</v>
      </c>
      <c r="B191" s="4">
        <f>IF('True_Odds_Calculator_3-way'!B192="","",'True_Odds_Calculator_3-way'!B192)</f>
        <v>3.87</v>
      </c>
      <c r="C191" s="4">
        <f>IF('True_Odds_Calculator_3-way'!C192="","",'True_Odds_Calculator_3-way'!C192)</f>
        <v>4.82</v>
      </c>
      <c r="D191" s="4">
        <f t="shared" si="10"/>
        <v>3.7295383913158675E-2</v>
      </c>
      <c r="E191" s="4">
        <f t="shared" si="11"/>
        <v>1.7889190806088475</v>
      </c>
      <c r="F191" s="4">
        <f t="shared" si="12"/>
        <v>4.0656002789822958</v>
      </c>
      <c r="G191" s="4">
        <f t="shared" si="13"/>
        <v>5.1272300334292318</v>
      </c>
      <c r="I191" s="4">
        <f t="shared" si="14"/>
        <v>1.0372953839131587</v>
      </c>
    </row>
    <row r="192" spans="1:9" x14ac:dyDescent="0.2">
      <c r="A192" s="4">
        <f>IF('True_Odds_Calculator_3-way'!A193="","",'True_Odds_Calculator_3-way'!A193)</f>
        <v>1.54</v>
      </c>
      <c r="B192" s="4">
        <f>IF('True_Odds_Calculator_3-way'!B193="","",'True_Odds_Calculator_3-way'!B193)</f>
        <v>4.7699999999999996</v>
      </c>
      <c r="C192" s="4">
        <f>IF('True_Odds_Calculator_3-way'!C193="","",'True_Odds_Calculator_3-way'!C193)</f>
        <v>5.92</v>
      </c>
      <c r="D192" s="4">
        <f t="shared" si="10"/>
        <v>2.791317413958927E-2</v>
      </c>
      <c r="E192" s="4">
        <f t="shared" si="11"/>
        <v>1.5623870736631089</v>
      </c>
      <c r="F192" s="4">
        <f t="shared" si="12"/>
        <v>4.9915339967010164</v>
      </c>
      <c r="G192" s="4">
        <f t="shared" si="13"/>
        <v>6.2650938822301843</v>
      </c>
      <c r="I192" s="4">
        <f t="shared" si="14"/>
        <v>1.0279131741395893</v>
      </c>
    </row>
    <row r="193" spans="1:9" x14ac:dyDescent="0.2">
      <c r="A193" s="4">
        <f>IF('True_Odds_Calculator_3-way'!A194="","",'True_Odds_Calculator_3-way'!A194)</f>
        <v>6.16</v>
      </c>
      <c r="B193" s="4">
        <f>IF('True_Odds_Calculator_3-way'!B194="","",'True_Odds_Calculator_3-way'!B194)</f>
        <v>4.49</v>
      </c>
      <c r="C193" s="4">
        <f>IF('True_Odds_Calculator_3-way'!C194="","",'True_Odds_Calculator_3-way'!C194)</f>
        <v>1.55</v>
      </c>
      <c r="D193" s="4">
        <f t="shared" si="10"/>
        <v>3.0216101880732982E-2</v>
      </c>
      <c r="E193" s="4">
        <f t="shared" si="11"/>
        <v>6.5674703520174527</v>
      </c>
      <c r="F193" s="4">
        <f t="shared" si="12"/>
        <v>4.7026709208727899</v>
      </c>
      <c r="G193" s="4">
        <f t="shared" si="13"/>
        <v>1.5745818244947163</v>
      </c>
      <c r="I193" s="4">
        <f t="shared" si="14"/>
        <v>1.030216101880733</v>
      </c>
    </row>
    <row r="194" spans="1:9" x14ac:dyDescent="0.2">
      <c r="A194" s="4">
        <f>IF('True_Odds_Calculator_3-way'!A195="","",'True_Odds_Calculator_3-way'!A195)</f>
        <v>11.1</v>
      </c>
      <c r="B194" s="4">
        <f>IF('True_Odds_Calculator_3-way'!B195="","",'True_Odds_Calculator_3-way'!B195)</f>
        <v>6.61</v>
      </c>
      <c r="C194" s="4">
        <f>IF('True_Odds_Calculator_3-way'!C195="","",'True_Odds_Calculator_3-way'!C195)</f>
        <v>1.26</v>
      </c>
      <c r="D194" s="4">
        <f t="shared" si="10"/>
        <v>3.5026814149355712E-2</v>
      </c>
      <c r="E194" s="4">
        <f t="shared" si="11"/>
        <v>12.752745812652945</v>
      </c>
      <c r="F194" s="4">
        <f t="shared" si="12"/>
        <v>7.1627939770443385</v>
      </c>
      <c r="G194" s="4">
        <f t="shared" si="13"/>
        <v>1.2788129523172949</v>
      </c>
      <c r="I194" s="4">
        <f t="shared" si="14"/>
        <v>1.0350268141493557</v>
      </c>
    </row>
    <row r="195" spans="1:9" x14ac:dyDescent="0.2">
      <c r="A195" s="4">
        <f>IF('True_Odds_Calculator_3-way'!A196="","",'True_Odds_Calculator_3-way'!A196)</f>
        <v>5.35</v>
      </c>
      <c r="B195" s="4">
        <f>IF('True_Odds_Calculator_3-way'!B196="","",'True_Odds_Calculator_3-way'!B196)</f>
        <v>4.29</v>
      </c>
      <c r="C195" s="4">
        <f>IF('True_Odds_Calculator_3-way'!C196="","",'True_Odds_Calculator_3-way'!C196)</f>
        <v>1.63</v>
      </c>
      <c r="D195" s="4">
        <f t="shared" ref="D195:D258" si="15">IF(A195="","",((1/A195)+(1/B195)+(1/C195))-1)</f>
        <v>3.3513053466037945E-2</v>
      </c>
      <c r="E195" s="4">
        <f t="shared" ref="E195:E258" si="16">IF(A195="","",(3*A195)/(3-($D195*A195)))</f>
        <v>5.6900665142492697</v>
      </c>
      <c r="F195" s="4">
        <f t="shared" ref="F195:F258" si="17">IF(B195="","",(3*B195)/(3-($D195*B195)))</f>
        <v>4.5059412243059347</v>
      </c>
      <c r="G195" s="4">
        <f t="shared" ref="G195:G258" si="18">IF(C195="","",(3*C195)/(3-($D195*C195)))</f>
        <v>1.6602307415399047</v>
      </c>
      <c r="I195" s="4">
        <f t="shared" ref="I195:I258" si="19">IF(A195="","",D195+1)</f>
        <v>1.0335130534660379</v>
      </c>
    </row>
    <row r="196" spans="1:9" x14ac:dyDescent="0.2">
      <c r="A196" s="4">
        <f>IF('True_Odds_Calculator_3-way'!A197="","",'True_Odds_Calculator_3-way'!A197)</f>
        <v>2.84</v>
      </c>
      <c r="B196" s="4">
        <f>IF('True_Odds_Calculator_3-way'!B197="","",'True_Odds_Calculator_3-way'!B197)</f>
        <v>3.06</v>
      </c>
      <c r="C196" s="4">
        <f>IF('True_Odds_Calculator_3-way'!C197="","",'True_Odds_Calculator_3-way'!C197)</f>
        <v>2.63</v>
      </c>
      <c r="D196" s="4">
        <f t="shared" si="15"/>
        <v>5.9138198559382404E-2</v>
      </c>
      <c r="E196" s="4">
        <f t="shared" si="16"/>
        <v>3.0084241000867333</v>
      </c>
      <c r="F196" s="4">
        <f t="shared" si="17"/>
        <v>3.2564310556938958</v>
      </c>
      <c r="G196" s="4">
        <f t="shared" si="18"/>
        <v>2.7738065803134297</v>
      </c>
      <c r="I196" s="4">
        <f t="shared" si="19"/>
        <v>1.0591381985593824</v>
      </c>
    </row>
    <row r="197" spans="1:9" x14ac:dyDescent="0.2">
      <c r="A197" s="4">
        <f>IF('True_Odds_Calculator_3-way'!A198="","",'True_Odds_Calculator_3-way'!A198)</f>
        <v>3.2</v>
      </c>
      <c r="B197" s="4">
        <f>IF('True_Odds_Calculator_3-way'!B198="","",'True_Odds_Calculator_3-way'!B198)</f>
        <v>3.33</v>
      </c>
      <c r="C197" s="4">
        <f>IF('True_Odds_Calculator_3-way'!C198="","",'True_Odds_Calculator_3-way'!C198)</f>
        <v>2.25</v>
      </c>
      <c r="D197" s="4">
        <f t="shared" si="15"/>
        <v>5.7244744744744835E-2</v>
      </c>
      <c r="E197" s="4">
        <f t="shared" si="16"/>
        <v>3.4081023454157791</v>
      </c>
      <c r="F197" s="4">
        <f t="shared" si="17"/>
        <v>3.5559510567296999</v>
      </c>
      <c r="G197" s="4">
        <f t="shared" si="18"/>
        <v>2.3509339608765996</v>
      </c>
      <c r="I197" s="4">
        <f t="shared" si="19"/>
        <v>1.0572447447447448</v>
      </c>
    </row>
    <row r="198" spans="1:9" x14ac:dyDescent="0.2">
      <c r="A198" s="4">
        <f>IF('True_Odds_Calculator_3-way'!A199="","",'True_Odds_Calculator_3-way'!A199)</f>
        <v>1.52</v>
      </c>
      <c r="B198" s="4">
        <f>IF('True_Odds_Calculator_3-way'!B199="","",'True_Odds_Calculator_3-way'!B199)</f>
        <v>4.49</v>
      </c>
      <c r="C198" s="4">
        <f>IF('True_Odds_Calculator_3-way'!C199="","",'True_Odds_Calculator_3-way'!C199)</f>
        <v>5.71</v>
      </c>
      <c r="D198" s="4">
        <f t="shared" si="15"/>
        <v>5.5743234573978784E-2</v>
      </c>
      <c r="E198" s="4">
        <f t="shared" si="16"/>
        <v>1.5641774369570349</v>
      </c>
      <c r="F198" s="4">
        <f t="shared" si="17"/>
        <v>4.8986932831539409</v>
      </c>
      <c r="G198" s="4">
        <f t="shared" si="18"/>
        <v>6.3877245178533526</v>
      </c>
      <c r="I198" s="4">
        <f t="shared" si="19"/>
        <v>1.0557432345739788</v>
      </c>
    </row>
    <row r="199" spans="1:9" x14ac:dyDescent="0.2">
      <c r="A199" s="4">
        <f>IF('True_Odds_Calculator_3-way'!A200="","",'True_Odds_Calculator_3-way'!A200)</f>
        <v>3.85</v>
      </c>
      <c r="B199" s="4">
        <f>IF('True_Odds_Calculator_3-way'!B200="","",'True_Odds_Calculator_3-way'!B200)</f>
        <v>3.97</v>
      </c>
      <c r="C199" s="4">
        <f>IF('True_Odds_Calculator_3-way'!C200="","",'True_Odds_Calculator_3-way'!C200)</f>
        <v>1.83</v>
      </c>
      <c r="D199" s="4">
        <f t="shared" si="15"/>
        <v>5.8077515937696722E-2</v>
      </c>
      <c r="E199" s="4">
        <f t="shared" si="16"/>
        <v>4.1600610485386449</v>
      </c>
      <c r="F199" s="4">
        <f t="shared" si="17"/>
        <v>4.3005204223957163</v>
      </c>
      <c r="G199" s="4">
        <f t="shared" si="18"/>
        <v>1.8972131089905082</v>
      </c>
      <c r="I199" s="4">
        <f t="shared" si="19"/>
        <v>1.0580775159376967</v>
      </c>
    </row>
    <row r="200" spans="1:9" x14ac:dyDescent="0.2">
      <c r="A200" s="4">
        <f>IF('True_Odds_Calculator_3-way'!A201="","",'True_Odds_Calculator_3-way'!A201)</f>
        <v>2.0699999999999998</v>
      </c>
      <c r="B200" s="4">
        <f>IF('True_Odds_Calculator_3-way'!B201="","",'True_Odds_Calculator_3-way'!B201)</f>
        <v>3.85</v>
      </c>
      <c r="C200" s="4">
        <f>IF('True_Odds_Calculator_3-way'!C201="","",'True_Odds_Calculator_3-way'!C201)</f>
        <v>3.18</v>
      </c>
      <c r="D200" s="4">
        <f t="shared" si="15"/>
        <v>5.7297455984904655E-2</v>
      </c>
      <c r="E200" s="4">
        <f t="shared" si="16"/>
        <v>2.155206620988062</v>
      </c>
      <c r="F200" s="4">
        <f t="shared" si="17"/>
        <v>4.1555659769421354</v>
      </c>
      <c r="G200" s="4">
        <f t="shared" si="18"/>
        <v>3.3856270882122304</v>
      </c>
      <c r="I200" s="4">
        <f t="shared" si="19"/>
        <v>1.0572974559849047</v>
      </c>
    </row>
    <row r="201" spans="1:9" x14ac:dyDescent="0.2">
      <c r="A201" s="4">
        <f>IF('True_Odds_Calculator_3-way'!A202="","",'True_Odds_Calculator_3-way'!A202)</f>
        <v>2.21</v>
      </c>
      <c r="B201" s="4">
        <f>IF('True_Odds_Calculator_3-way'!B202="","",'True_Odds_Calculator_3-way'!B202)</f>
        <v>3.22</v>
      </c>
      <c r="C201" s="4">
        <f>IF('True_Odds_Calculator_3-way'!C202="","",'True_Odds_Calculator_3-way'!C202)</f>
        <v>3.74</v>
      </c>
      <c r="D201" s="4">
        <f t="shared" si="15"/>
        <v>3.0427373138370406E-2</v>
      </c>
      <c r="E201" s="4">
        <f t="shared" si="16"/>
        <v>2.2606725954050026</v>
      </c>
      <c r="F201" s="4">
        <f t="shared" si="17"/>
        <v>3.3287114341684121</v>
      </c>
      <c r="G201" s="4">
        <f t="shared" si="18"/>
        <v>3.8874622981648179</v>
      </c>
      <c r="I201" s="4">
        <f t="shared" si="19"/>
        <v>1.0304273731383704</v>
      </c>
    </row>
    <row r="202" spans="1:9" x14ac:dyDescent="0.2">
      <c r="A202" s="4">
        <f>IF('True_Odds_Calculator_3-way'!A203="","",'True_Odds_Calculator_3-way'!A203)</f>
        <v>3.14</v>
      </c>
      <c r="B202" s="4">
        <f>IF('True_Odds_Calculator_3-way'!B203="","",'True_Odds_Calculator_3-way'!B203)</f>
        <v>3.38</v>
      </c>
      <c r="C202" s="4">
        <f>IF('True_Odds_Calculator_3-way'!C203="","",'True_Odds_Calculator_3-way'!C203)</f>
        <v>2.37</v>
      </c>
      <c r="D202" s="4">
        <f t="shared" si="15"/>
        <v>3.6270254015340342E-2</v>
      </c>
      <c r="E202" s="4">
        <f t="shared" si="16"/>
        <v>3.2639072740550774</v>
      </c>
      <c r="F202" s="4">
        <f t="shared" si="17"/>
        <v>3.5240067241131632</v>
      </c>
      <c r="G202" s="4">
        <f t="shared" si="18"/>
        <v>2.4399120207257772</v>
      </c>
      <c r="I202" s="4">
        <f t="shared" si="19"/>
        <v>1.0362702540153403</v>
      </c>
    </row>
    <row r="203" spans="1:9" x14ac:dyDescent="0.2">
      <c r="A203" s="4">
        <f>IF('True_Odds_Calculator_3-way'!A204="","",'True_Odds_Calculator_3-way'!A204)</f>
        <v>1.24</v>
      </c>
      <c r="B203" s="4">
        <f>IF('True_Odds_Calculator_3-way'!B204="","",'True_Odds_Calculator_3-way'!B204)</f>
        <v>5.98</v>
      </c>
      <c r="C203" s="4">
        <f>IF('True_Odds_Calculator_3-way'!C204="","",'True_Odds_Calculator_3-way'!C204)</f>
        <v>12.51</v>
      </c>
      <c r="D203" s="4">
        <f t="shared" si="15"/>
        <v>5.3611744329857158E-2</v>
      </c>
      <c r="E203" s="4">
        <f t="shared" si="16"/>
        <v>1.2681004996387615</v>
      </c>
      <c r="F203" s="4">
        <f t="shared" si="17"/>
        <v>6.6955244294382803</v>
      </c>
      <c r="G203" s="4">
        <f t="shared" si="18"/>
        <v>16.112018560066407</v>
      </c>
      <c r="I203" s="4">
        <f t="shared" si="19"/>
        <v>1.0536117443298572</v>
      </c>
    </row>
    <row r="204" spans="1:9" x14ac:dyDescent="0.2">
      <c r="A204" s="4">
        <f>IF('True_Odds_Calculator_3-way'!A205="","",'True_Odds_Calculator_3-way'!A205)</f>
        <v>3.59</v>
      </c>
      <c r="B204" s="4">
        <f>IF('True_Odds_Calculator_3-way'!B205="","",'True_Odds_Calculator_3-way'!B205)</f>
        <v>3.71</v>
      </c>
      <c r="C204" s="4">
        <f>IF('True_Odds_Calculator_3-way'!C205="","",'True_Odds_Calculator_3-way'!C205)</f>
        <v>1.99</v>
      </c>
      <c r="D204" s="4">
        <f t="shared" si="15"/>
        <v>5.0605873823237779E-2</v>
      </c>
      <c r="E204" s="4">
        <f t="shared" si="16"/>
        <v>3.8214188684983439</v>
      </c>
      <c r="F204" s="4">
        <f t="shared" si="17"/>
        <v>3.9576820200835088</v>
      </c>
      <c r="G204" s="4">
        <f t="shared" si="18"/>
        <v>2.0591217584088386</v>
      </c>
      <c r="I204" s="4">
        <f t="shared" si="19"/>
        <v>1.0506058738232378</v>
      </c>
    </row>
    <row r="205" spans="1:9" x14ac:dyDescent="0.2">
      <c r="A205" s="4">
        <f>IF('True_Odds_Calculator_3-way'!A206="","",'True_Odds_Calculator_3-way'!A206)</f>
        <v>3.31</v>
      </c>
      <c r="B205" s="4">
        <f>IF('True_Odds_Calculator_3-way'!B206="","",'True_Odds_Calculator_3-way'!B206)</f>
        <v>3.7</v>
      </c>
      <c r="C205" s="4">
        <f>IF('True_Odds_Calculator_3-way'!C206="","",'True_Odds_Calculator_3-way'!C206)</f>
        <v>2.09</v>
      </c>
      <c r="D205" s="4">
        <f t="shared" si="15"/>
        <v>5.0853973417178899E-2</v>
      </c>
      <c r="E205" s="4">
        <f t="shared" si="16"/>
        <v>3.5067604132558623</v>
      </c>
      <c r="F205" s="4">
        <f t="shared" si="17"/>
        <v>3.9475926162976309</v>
      </c>
      <c r="G205" s="4">
        <f t="shared" si="18"/>
        <v>2.1667647215678172</v>
      </c>
      <c r="I205" s="4">
        <f t="shared" si="19"/>
        <v>1.0508539734171789</v>
      </c>
    </row>
    <row r="206" spans="1:9" x14ac:dyDescent="0.2">
      <c r="A206" s="4">
        <f>IF('True_Odds_Calculator_3-way'!A207="","",'True_Odds_Calculator_3-way'!A207)</f>
        <v>3.27</v>
      </c>
      <c r="B206" s="4">
        <f>IF('True_Odds_Calculator_3-way'!B207="","",'True_Odds_Calculator_3-way'!B207)</f>
        <v>3.58</v>
      </c>
      <c r="C206" s="4">
        <f>IF('True_Odds_Calculator_3-way'!C207="","",'True_Odds_Calculator_3-way'!C207)</f>
        <v>2.15</v>
      </c>
      <c r="D206" s="4">
        <f t="shared" si="15"/>
        <v>5.0256285561831593E-2</v>
      </c>
      <c r="E206" s="4">
        <f t="shared" si="16"/>
        <v>3.4595096968811174</v>
      </c>
      <c r="F206" s="4">
        <f t="shared" si="17"/>
        <v>3.8083992254845631</v>
      </c>
      <c r="G206" s="4">
        <f t="shared" si="18"/>
        <v>2.2303297987380843</v>
      </c>
      <c r="I206" s="4">
        <f t="shared" si="19"/>
        <v>1.0502562855618316</v>
      </c>
    </row>
    <row r="207" spans="1:9" x14ac:dyDescent="0.2">
      <c r="A207" s="4">
        <f>IF('True_Odds_Calculator_3-way'!A208="","",'True_Odds_Calculator_3-way'!A208)</f>
        <v>5.26</v>
      </c>
      <c r="B207" s="4">
        <f>IF('True_Odds_Calculator_3-way'!B208="","",'True_Odds_Calculator_3-way'!B208)</f>
        <v>3.85</v>
      </c>
      <c r="C207" s="4">
        <f>IF('True_Odds_Calculator_3-way'!C208="","",'True_Odds_Calculator_3-way'!C208)</f>
        <v>1.67</v>
      </c>
      <c r="D207" s="4">
        <f t="shared" si="15"/>
        <v>4.865672339090521E-2</v>
      </c>
      <c r="E207" s="4">
        <f t="shared" si="16"/>
        <v>5.7505913120069909</v>
      </c>
      <c r="F207" s="4">
        <f t="shared" si="17"/>
        <v>4.1064160987118266</v>
      </c>
      <c r="G207" s="4">
        <f t="shared" si="18"/>
        <v>1.716492179414886</v>
      </c>
      <c r="I207" s="4">
        <f t="shared" si="19"/>
        <v>1.0486567233909052</v>
      </c>
    </row>
    <row r="208" spans="1:9" x14ac:dyDescent="0.2">
      <c r="A208" s="4">
        <f>IF('True_Odds_Calculator_3-way'!A209="","",'True_Odds_Calculator_3-way'!A209)</f>
        <v>2.96</v>
      </c>
      <c r="B208" s="4">
        <f>IF('True_Odds_Calculator_3-way'!B209="","",'True_Odds_Calculator_3-way'!B209)</f>
        <v>3.03</v>
      </c>
      <c r="C208" s="4">
        <f>IF('True_Odds_Calculator_3-way'!C209="","",'True_Odds_Calculator_3-way'!C209)</f>
        <v>2.61</v>
      </c>
      <c r="D208" s="4">
        <f t="shared" si="15"/>
        <v>5.1012603590275152E-2</v>
      </c>
      <c r="E208" s="4">
        <f t="shared" si="16"/>
        <v>3.1168801702631708</v>
      </c>
      <c r="F208" s="4">
        <f t="shared" si="17"/>
        <v>3.1945942139507357</v>
      </c>
      <c r="G208" s="4">
        <f t="shared" si="18"/>
        <v>2.7312139092514123</v>
      </c>
      <c r="I208" s="4">
        <f t="shared" si="19"/>
        <v>1.0510126035902752</v>
      </c>
    </row>
    <row r="209" spans="1:9" x14ac:dyDescent="0.2">
      <c r="A209" s="4">
        <f>IF('True_Odds_Calculator_3-way'!A210="","",'True_Odds_Calculator_3-way'!A210)</f>
        <v>2.16</v>
      </c>
      <c r="B209" s="4">
        <f>IF('True_Odds_Calculator_3-way'!B210="","",'True_Odds_Calculator_3-way'!B210)</f>
        <v>3.46</v>
      </c>
      <c r="C209" s="4">
        <f>IF('True_Odds_Calculator_3-way'!C210="","",'True_Odds_Calculator_3-way'!C210)</f>
        <v>3.33</v>
      </c>
      <c r="D209" s="4">
        <f t="shared" si="15"/>
        <v>5.2280604303725831E-2</v>
      </c>
      <c r="E209" s="4">
        <f t="shared" si="16"/>
        <v>2.2444870607180896</v>
      </c>
      <c r="F209" s="4">
        <f t="shared" si="17"/>
        <v>3.6820142811997347</v>
      </c>
      <c r="G209" s="4">
        <f t="shared" si="18"/>
        <v>3.5351499510788233</v>
      </c>
      <c r="I209" s="4">
        <f t="shared" si="19"/>
        <v>1.0522806043037258</v>
      </c>
    </row>
    <row r="210" spans="1:9" x14ac:dyDescent="0.2">
      <c r="A210" s="4">
        <f>IF('True_Odds_Calculator_3-way'!A211="","",'True_Odds_Calculator_3-way'!A211)</f>
        <v>1.26</v>
      </c>
      <c r="B210" s="4">
        <f>IF('True_Odds_Calculator_3-way'!B211="","",'True_Odds_Calculator_3-way'!B211)</f>
        <v>5.65</v>
      </c>
      <c r="C210" s="4">
        <f>IF('True_Odds_Calculator_3-way'!C211="","",'True_Odds_Calculator_3-way'!C211)</f>
        <v>12.59</v>
      </c>
      <c r="D210" s="4">
        <f t="shared" si="15"/>
        <v>5.0070061646885433E-2</v>
      </c>
      <c r="E210" s="4">
        <f t="shared" si="16"/>
        <v>1.2870662646297277</v>
      </c>
      <c r="F210" s="4">
        <f t="shared" si="17"/>
        <v>6.2382592104264925</v>
      </c>
      <c r="G210" s="4">
        <f t="shared" si="18"/>
        <v>15.939278488568879</v>
      </c>
      <c r="I210" s="4">
        <f t="shared" si="19"/>
        <v>1.0500700616468854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3.05</v>
      </c>
      <c r="C211" s="4">
        <f>IF('True_Odds_Calculator_3-way'!C212="","",'True_Odds_Calculator_3-way'!C212)</f>
        <v>2.38</v>
      </c>
      <c r="D211" s="4">
        <f t="shared" si="15"/>
        <v>3.7054260726369748E-2</v>
      </c>
      <c r="E211" s="4">
        <f t="shared" si="16"/>
        <v>3.6144675756032001</v>
      </c>
      <c r="F211" s="4">
        <f t="shared" si="17"/>
        <v>3.1693969901243979</v>
      </c>
      <c r="G211" s="4">
        <f t="shared" si="18"/>
        <v>2.4520823448321649</v>
      </c>
      <c r="I211" s="4">
        <f t="shared" si="19"/>
        <v>1.0370542607263697</v>
      </c>
    </row>
    <row r="212" spans="1:9" x14ac:dyDescent="0.2">
      <c r="A212" s="4">
        <f>IF('True_Odds_Calculator_3-way'!A213="","",'True_Odds_Calculator_3-way'!A213)</f>
        <v>2.85</v>
      </c>
      <c r="B212" s="4">
        <f>IF('True_Odds_Calculator_3-way'!B213="","",'True_Odds_Calculator_3-way'!B213)</f>
        <v>2.89</v>
      </c>
      <c r="C212" s="4">
        <f>IF('True_Odds_Calculator_3-way'!C213="","",'True_Odds_Calculator_3-way'!C213)</f>
        <v>2.95</v>
      </c>
      <c r="D212" s="4">
        <f t="shared" si="15"/>
        <v>3.5881005075588446E-2</v>
      </c>
      <c r="E212" s="4">
        <f t="shared" si="16"/>
        <v>2.9505761561323918</v>
      </c>
      <c r="F212" s="4">
        <f t="shared" si="17"/>
        <v>2.9934704068778379</v>
      </c>
      <c r="G212" s="4">
        <f t="shared" si="18"/>
        <v>3.0578915519235834</v>
      </c>
      <c r="I212" s="4">
        <f t="shared" si="19"/>
        <v>1.0358810050755884</v>
      </c>
    </row>
    <row r="213" spans="1:9" x14ac:dyDescent="0.2">
      <c r="A213" s="4">
        <f>IF('True_Odds_Calculator_3-way'!A214="","",'True_Odds_Calculator_3-way'!A214)</f>
        <v>4.18</v>
      </c>
      <c r="B213" s="4">
        <f>IF('True_Odds_Calculator_3-way'!B214="","",'True_Odds_Calculator_3-way'!B214)</f>
        <v>3.36</v>
      </c>
      <c r="C213" s="4">
        <f>IF('True_Odds_Calculator_3-way'!C214="","",'True_Odds_Calculator_3-way'!C214)</f>
        <v>2</v>
      </c>
      <c r="D213" s="4">
        <f t="shared" si="15"/>
        <v>3.6853497379813138E-2</v>
      </c>
      <c r="E213" s="4">
        <f t="shared" si="16"/>
        <v>4.4062578432192749</v>
      </c>
      <c r="F213" s="4">
        <f t="shared" si="17"/>
        <v>3.5046579717859996</v>
      </c>
      <c r="G213" s="4">
        <f t="shared" si="18"/>
        <v>2.0503756764121928</v>
      </c>
      <c r="I213" s="4">
        <f t="shared" si="19"/>
        <v>1.0368534973798131</v>
      </c>
    </row>
    <row r="214" spans="1:9" x14ac:dyDescent="0.2">
      <c r="A214" s="4">
        <f>IF('True_Odds_Calculator_3-way'!A215="","",'True_Odds_Calculator_3-way'!A215)</f>
        <v>2.14</v>
      </c>
      <c r="B214" s="4">
        <f>IF('True_Odds_Calculator_3-way'!B215="","",'True_Odds_Calculator_3-way'!B215)</f>
        <v>3.07</v>
      </c>
      <c r="C214" s="4">
        <f>IF('True_Odds_Calculator_3-way'!C215="","",'True_Odds_Calculator_3-way'!C215)</f>
        <v>4</v>
      </c>
      <c r="D214" s="4">
        <f t="shared" si="15"/>
        <v>4.3022618648969502E-2</v>
      </c>
      <c r="E214" s="4">
        <f t="shared" si="16"/>
        <v>2.2077548208594933</v>
      </c>
      <c r="F214" s="4">
        <f t="shared" si="17"/>
        <v>3.2113860216542967</v>
      </c>
      <c r="G214" s="4">
        <f t="shared" si="18"/>
        <v>4.2434172282386378</v>
      </c>
      <c r="I214" s="4">
        <f t="shared" si="19"/>
        <v>1.0430226186489695</v>
      </c>
    </row>
    <row r="215" spans="1:9" x14ac:dyDescent="0.2">
      <c r="A215" s="4">
        <f>IF('True_Odds_Calculator_3-way'!A216="","",'True_Odds_Calculator_3-way'!A216)</f>
        <v>2.34</v>
      </c>
      <c r="B215" s="4">
        <f>IF('True_Odds_Calculator_3-way'!B216="","",'True_Odds_Calculator_3-way'!B216)</f>
        <v>3.12</v>
      </c>
      <c r="C215" s="4">
        <f>IF('True_Odds_Calculator_3-way'!C216="","",'True_Odds_Calculator_3-way'!C216)</f>
        <v>3.39</v>
      </c>
      <c r="D215" s="4">
        <f t="shared" si="15"/>
        <v>4.2848498600710938E-2</v>
      </c>
      <c r="E215" s="4">
        <f t="shared" si="16"/>
        <v>2.4209112826929529</v>
      </c>
      <c r="F215" s="4">
        <f t="shared" si="17"/>
        <v>3.2655195125967391</v>
      </c>
      <c r="G215" s="4">
        <f t="shared" si="18"/>
        <v>3.5624915794673728</v>
      </c>
      <c r="I215" s="4">
        <f t="shared" si="19"/>
        <v>1.0428484986007109</v>
      </c>
    </row>
    <row r="216" spans="1:9" x14ac:dyDescent="0.2">
      <c r="A216" s="4">
        <f>IF('True_Odds_Calculator_3-way'!A217="","",'True_Odds_Calculator_3-way'!A217)</f>
        <v>4.54</v>
      </c>
      <c r="B216" s="4">
        <f>IF('True_Odds_Calculator_3-way'!B217="","",'True_Odds_Calculator_3-way'!B217)</f>
        <v>3.12</v>
      </c>
      <c r="C216" s="4">
        <f>IF('True_Odds_Calculator_3-way'!C217="","",'True_Odds_Calculator_3-way'!C217)</f>
        <v>1.99</v>
      </c>
      <c r="D216" s="4">
        <f t="shared" si="15"/>
        <v>4.3289700507507467E-2</v>
      </c>
      <c r="E216" s="4">
        <f t="shared" si="16"/>
        <v>4.858274017140606</v>
      </c>
      <c r="F216" s="4">
        <f t="shared" si="17"/>
        <v>3.2670885356074768</v>
      </c>
      <c r="G216" s="4">
        <f t="shared" si="18"/>
        <v>2.0488332746363871</v>
      </c>
      <c r="I216" s="4">
        <f t="shared" si="19"/>
        <v>1.0432897005075075</v>
      </c>
    </row>
    <row r="217" spans="1:9" x14ac:dyDescent="0.2">
      <c r="A217" s="4">
        <f>IF('True_Odds_Calculator_3-way'!A218="","",'True_Odds_Calculator_3-way'!A218)</f>
        <v>5.01</v>
      </c>
      <c r="B217" s="4">
        <f>IF('True_Odds_Calculator_3-way'!B218="","",'True_Odds_Calculator_3-way'!B218)</f>
        <v>2.89</v>
      </c>
      <c r="C217" s="4">
        <f>IF('True_Odds_Calculator_3-way'!C218="","",'True_Odds_Calculator_3-way'!C218)</f>
        <v>2.0099999999999998</v>
      </c>
      <c r="D217" s="4">
        <f t="shared" si="15"/>
        <v>4.31339974598135E-2</v>
      </c>
      <c r="E217" s="4">
        <f t="shared" si="16"/>
        <v>5.3989033966099003</v>
      </c>
      <c r="F217" s="4">
        <f t="shared" si="17"/>
        <v>3.0152927013717736</v>
      </c>
      <c r="G217" s="4">
        <f t="shared" si="18"/>
        <v>2.0698172599294913</v>
      </c>
      <c r="I217" s="4">
        <f t="shared" si="19"/>
        <v>1.0431339974598135</v>
      </c>
    </row>
    <row r="218" spans="1:9" x14ac:dyDescent="0.2">
      <c r="A218" s="4">
        <f>IF('True_Odds_Calculator_3-way'!A219="","",'True_Odds_Calculator_3-way'!A219)</f>
        <v>4.1399999999999997</v>
      </c>
      <c r="B218" s="4">
        <f>IF('True_Odds_Calculator_3-way'!B219="","",'True_Odds_Calculator_3-way'!B219)</f>
        <v>3.12</v>
      </c>
      <c r="C218" s="4">
        <f>IF('True_Odds_Calculator_3-way'!C219="","",'True_Odds_Calculator_3-way'!C219)</f>
        <v>2.08</v>
      </c>
      <c r="D218" s="4">
        <f t="shared" si="15"/>
        <v>4.2827945001858048E-2</v>
      </c>
      <c r="E218" s="4">
        <f t="shared" si="16"/>
        <v>4.4000545033383291</v>
      </c>
      <c r="F218" s="4">
        <f t="shared" si="17"/>
        <v>3.2654464556578016</v>
      </c>
      <c r="G218" s="4">
        <f t="shared" si="18"/>
        <v>2.143653744025491</v>
      </c>
      <c r="I218" s="4">
        <f t="shared" si="19"/>
        <v>1.042827945001858</v>
      </c>
    </row>
    <row r="219" spans="1:9" x14ac:dyDescent="0.2">
      <c r="A219" s="4">
        <f>IF('True_Odds_Calculator_3-way'!A220="","",'True_Odds_Calculator_3-way'!A220)</f>
        <v>1.72</v>
      </c>
      <c r="B219" s="4">
        <f>IF('True_Odds_Calculator_3-way'!B220="","",'True_Odds_Calculator_3-way'!B220)</f>
        <v>3.32</v>
      </c>
      <c r="C219" s="4">
        <f>IF('True_Odds_Calculator_3-way'!C220="","",'True_Odds_Calculator_3-way'!C220)</f>
        <v>6.24</v>
      </c>
      <c r="D219" s="4">
        <f t="shared" si="15"/>
        <v>4.2856578370728204E-2</v>
      </c>
      <c r="E219" s="4">
        <f t="shared" si="16"/>
        <v>1.7633268900457015</v>
      </c>
      <c r="F219" s="4">
        <f t="shared" si="17"/>
        <v>3.4853006537447917</v>
      </c>
      <c r="G219" s="4">
        <f t="shared" si="18"/>
        <v>6.8506812570237994</v>
      </c>
      <c r="I219" s="4">
        <f t="shared" si="19"/>
        <v>1.0428565783707282</v>
      </c>
    </row>
    <row r="220" spans="1:9" x14ac:dyDescent="0.2">
      <c r="A220" s="4">
        <f>IF('True_Odds_Calculator_3-way'!A221="","",'True_Odds_Calculator_3-way'!A221)</f>
        <v>1.68</v>
      </c>
      <c r="B220" s="4">
        <f>IF('True_Odds_Calculator_3-way'!B221="","",'True_Odds_Calculator_3-way'!B221)</f>
        <v>3.53</v>
      </c>
      <c r="C220" s="4">
        <f>IF('True_Odds_Calculator_3-way'!C221="","",'True_Odds_Calculator_3-way'!C221)</f>
        <v>6.06</v>
      </c>
      <c r="D220" s="4">
        <f t="shared" si="15"/>
        <v>4.3540715868430224E-2</v>
      </c>
      <c r="E220" s="4">
        <f t="shared" si="16"/>
        <v>1.7219868628046258</v>
      </c>
      <c r="F220" s="4">
        <f t="shared" si="17"/>
        <v>3.7206180879426141</v>
      </c>
      <c r="G220" s="4">
        <f t="shared" si="18"/>
        <v>6.6443889300563077</v>
      </c>
      <c r="I220" s="4">
        <f t="shared" si="19"/>
        <v>1.0435407158684302</v>
      </c>
    </row>
    <row r="221" spans="1:9" x14ac:dyDescent="0.2">
      <c r="A221" s="4">
        <f>IF('True_Odds_Calculator_3-way'!A222="","",'True_Odds_Calculator_3-way'!A222)</f>
        <v>1.9</v>
      </c>
      <c r="B221" s="4">
        <f>IF('True_Odds_Calculator_3-way'!B222="","",'True_Odds_Calculator_3-way'!B222)</f>
        <v>3.31</v>
      </c>
      <c r="C221" s="4">
        <f>IF('True_Odds_Calculator_3-way'!C222="","",'True_Odds_Calculator_3-way'!C222)</f>
        <v>4.66</v>
      </c>
      <c r="D221" s="4">
        <f t="shared" si="15"/>
        <v>4.3022867777173346E-2</v>
      </c>
      <c r="E221" s="4">
        <f t="shared" si="16"/>
        <v>1.9532210071148428</v>
      </c>
      <c r="F221" s="4">
        <f t="shared" si="17"/>
        <v>3.4749509310647659</v>
      </c>
      <c r="G221" s="4">
        <f t="shared" si="18"/>
        <v>4.9937249164212023</v>
      </c>
      <c r="I221" s="4">
        <f t="shared" si="19"/>
        <v>1.0430228677771733</v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1.59</v>
      </c>
      <c r="B186" s="4">
        <f>IF('True_Odds_Calculator_2-way'!B187="","",'True_Odds_Calculator_2-way'!B187)</f>
        <v>2.48</v>
      </c>
      <c r="C186" s="4">
        <f t="shared" si="22"/>
        <v>0.62893081761006286</v>
      </c>
      <c r="D186">
        <f t="shared" si="23"/>
        <v>0.40322580645161293</v>
      </c>
      <c r="E186">
        <f t="shared" si="24"/>
        <v>3.2156624061675743E-2</v>
      </c>
      <c r="F186">
        <f t="shared" si="25"/>
        <v>-0.22144451207141413</v>
      </c>
      <c r="G186">
        <v>0</v>
      </c>
      <c r="H186">
        <f t="shared" si="26"/>
        <v>0.25360113613308988</v>
      </c>
      <c r="I186">
        <f t="shared" si="27"/>
        <v>-1.0701462561817374</v>
      </c>
      <c r="J186">
        <f t="shared" si="28"/>
        <v>1.0701462561817374</v>
      </c>
      <c r="K186">
        <f t="shared" si="29"/>
        <v>0.61297560573270427</v>
      </c>
      <c r="L186">
        <f t="shared" si="30"/>
        <v>0.38702439426729596</v>
      </c>
      <c r="M186">
        <f t="shared" si="31"/>
        <v>1.6313862911472248</v>
      </c>
      <c r="N186">
        <f t="shared" si="32"/>
        <v>2.583816459148971</v>
      </c>
    </row>
    <row r="187" spans="1:14" x14ac:dyDescent="0.25">
      <c r="A187" s="4">
        <f>IF('True_Odds_Calculator_2-way'!A188="","",'True_Odds_Calculator_2-way'!A188)</f>
        <v>1.53</v>
      </c>
      <c r="B187" s="4">
        <f>IF('True_Odds_Calculator_2-way'!B188="","",'True_Odds_Calculator_2-way'!B188)</f>
        <v>2.67</v>
      </c>
      <c r="C187" s="4">
        <f t="shared" si="22"/>
        <v>0.65359477124183007</v>
      </c>
      <c r="D187">
        <f t="shared" si="23"/>
        <v>0.37453183520599254</v>
      </c>
      <c r="E187">
        <f t="shared" si="24"/>
        <v>2.81266064478225E-2</v>
      </c>
      <c r="F187">
        <f t="shared" si="25"/>
        <v>-0.21666544270642096</v>
      </c>
      <c r="G187">
        <v>0</v>
      </c>
      <c r="H187">
        <f t="shared" si="26"/>
        <v>0.24479204915424349</v>
      </c>
      <c r="I187">
        <f t="shared" si="27"/>
        <v>-1.0629279561748655</v>
      </c>
      <c r="J187">
        <f t="shared" si="28"/>
        <v>1.0629279561748655</v>
      </c>
      <c r="K187">
        <f t="shared" si="29"/>
        <v>0.63965128595581267</v>
      </c>
      <c r="L187">
        <f t="shared" si="30"/>
        <v>0.36034871404418739</v>
      </c>
      <c r="M187">
        <f t="shared" si="31"/>
        <v>1.5633518167726788</v>
      </c>
      <c r="N187">
        <f t="shared" si="32"/>
        <v>2.7750896868120249</v>
      </c>
    </row>
    <row r="188" spans="1:14" x14ac:dyDescent="0.25">
      <c r="A188" s="4">
        <f>IF('True_Odds_Calculator_2-way'!A189="","",'True_Odds_Calculator_2-way'!A189)</f>
        <v>1.81</v>
      </c>
      <c r="B188" s="4">
        <f>IF('True_Odds_Calculator_2-way'!B189="","",'True_Odds_Calculator_2-way'!B189)</f>
        <v>2.08</v>
      </c>
      <c r="C188" s="4">
        <f t="shared" si="22"/>
        <v>0.5524861878453039</v>
      </c>
      <c r="D188">
        <f t="shared" si="23"/>
        <v>0.48076923076923073</v>
      </c>
      <c r="E188">
        <f t="shared" si="24"/>
        <v>3.3255418614534626E-2</v>
      </c>
      <c r="F188">
        <f t="shared" si="25"/>
        <v>-0.23236294092647691</v>
      </c>
      <c r="G188">
        <v>0</v>
      </c>
      <c r="H188">
        <f t="shared" si="26"/>
        <v>0.26561835954101148</v>
      </c>
      <c r="I188">
        <f t="shared" si="27"/>
        <v>-1.0691671651659735</v>
      </c>
      <c r="J188">
        <f t="shared" si="28"/>
        <v>1.0691671651659735</v>
      </c>
      <c r="K188">
        <f t="shared" si="29"/>
        <v>0.5358983848622455</v>
      </c>
      <c r="L188">
        <f t="shared" si="30"/>
        <v>0.4641016151377545</v>
      </c>
      <c r="M188">
        <f t="shared" si="31"/>
        <v>1.8660254037844384</v>
      </c>
      <c r="N188">
        <f t="shared" si="32"/>
        <v>2.1547005383792519</v>
      </c>
    </row>
    <row r="189" spans="1:14" x14ac:dyDescent="0.25">
      <c r="A189" s="4">
        <f>IF('True_Odds_Calculator_2-way'!A190="","",'True_Odds_Calculator_2-way'!A190)</f>
        <v>2.19</v>
      </c>
      <c r="B189" s="4">
        <f>IF('True_Odds_Calculator_2-way'!B190="","",'True_Odds_Calculator_2-way'!B190)</f>
        <v>1.75</v>
      </c>
      <c r="C189" s="4">
        <f t="shared" si="22"/>
        <v>0.45662100456621008</v>
      </c>
      <c r="D189">
        <f t="shared" si="23"/>
        <v>0.5714285714285714</v>
      </c>
      <c r="E189">
        <f t="shared" si="24"/>
        <v>2.8049575994781417E-2</v>
      </c>
      <c r="F189">
        <f t="shared" si="25"/>
        <v>-0.23287671232876717</v>
      </c>
      <c r="G189">
        <v>0</v>
      </c>
      <c r="H189">
        <f t="shared" si="26"/>
        <v>0.26092628832354858</v>
      </c>
      <c r="I189">
        <f t="shared" si="27"/>
        <v>-1.0585122480499263</v>
      </c>
      <c r="J189">
        <f t="shared" si="28"/>
        <v>1.0585122480499263</v>
      </c>
      <c r="K189">
        <f t="shared" si="29"/>
        <v>0.44255041223763469</v>
      </c>
      <c r="L189">
        <f t="shared" si="30"/>
        <v>0.55744958776236542</v>
      </c>
      <c r="M189">
        <f t="shared" si="31"/>
        <v>2.2596295751794115</v>
      </c>
      <c r="N189">
        <f t="shared" si="32"/>
        <v>1.7938841860374448</v>
      </c>
    </row>
    <row r="190" spans="1:14" x14ac:dyDescent="0.25">
      <c r="A190" s="4">
        <f>IF('True_Odds_Calculator_2-way'!A191="","",'True_Odds_Calculator_2-way'!A191)</f>
        <v>2.1</v>
      </c>
      <c r="B190" s="4">
        <f>IF('True_Odds_Calculator_2-way'!B191="","",'True_Odds_Calculator_2-way'!B191)</f>
        <v>1.81</v>
      </c>
      <c r="C190" s="4">
        <f t="shared" si="22"/>
        <v>0.47619047619047616</v>
      </c>
      <c r="D190">
        <f t="shared" si="23"/>
        <v>0.5524861878453039</v>
      </c>
      <c r="E190">
        <f t="shared" si="24"/>
        <v>2.8676664035780064E-2</v>
      </c>
      <c r="F190">
        <f t="shared" si="25"/>
        <v>-0.23441199684293612</v>
      </c>
      <c r="G190">
        <v>0</v>
      </c>
      <c r="H190">
        <f t="shared" si="26"/>
        <v>0.26308866087871613</v>
      </c>
      <c r="I190">
        <f t="shared" si="27"/>
        <v>-1.0594028769395469</v>
      </c>
      <c r="J190">
        <f t="shared" si="28"/>
        <v>1.0594028769395469</v>
      </c>
      <c r="K190">
        <f t="shared" si="29"/>
        <v>0.46182056328667725</v>
      </c>
      <c r="L190">
        <f t="shared" si="30"/>
        <v>0.5381794367133228</v>
      </c>
      <c r="M190">
        <f t="shared" si="31"/>
        <v>2.1653431646335015</v>
      </c>
      <c r="N190">
        <f t="shared" si="32"/>
        <v>1.8581163303210331</v>
      </c>
    </row>
    <row r="191" spans="1:14" x14ac:dyDescent="0.25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2.09</v>
      </c>
      <c r="C191" s="4">
        <f t="shared" si="22"/>
        <v>0.55555555555555558</v>
      </c>
      <c r="D191">
        <f t="shared" si="23"/>
        <v>0.47846889952153115</v>
      </c>
      <c r="E191">
        <f t="shared" si="24"/>
        <v>3.4024455077086735E-2</v>
      </c>
      <c r="F191">
        <f t="shared" si="25"/>
        <v>-0.23179160021265277</v>
      </c>
      <c r="G191">
        <v>0</v>
      </c>
      <c r="H191">
        <f t="shared" si="26"/>
        <v>0.26581605528973956</v>
      </c>
      <c r="I191">
        <f t="shared" si="27"/>
        <v>-1.0708823421952987</v>
      </c>
      <c r="J191">
        <f t="shared" si="28"/>
        <v>1.0708823421952987</v>
      </c>
      <c r="K191">
        <f t="shared" si="29"/>
        <v>0.53858826760586154</v>
      </c>
      <c r="L191">
        <f t="shared" si="30"/>
        <v>0.46141173239413841</v>
      </c>
      <c r="M191">
        <f t="shared" si="31"/>
        <v>1.8567058737562385</v>
      </c>
      <c r="N191">
        <f t="shared" si="32"/>
        <v>2.1672617529928755</v>
      </c>
    </row>
    <row r="192" spans="1:14" x14ac:dyDescent="0.25">
      <c r="A192" s="4">
        <f>IF('True_Odds_Calculator_2-way'!A193="","",'True_Odds_Calculator_2-way'!A193)</f>
        <v>1.52</v>
      </c>
      <c r="B192" s="4">
        <f>IF('True_Odds_Calculator_2-way'!B193="","",'True_Odds_Calculator_2-way'!B193)</f>
        <v>2.7</v>
      </c>
      <c r="C192" s="4">
        <f t="shared" si="22"/>
        <v>0.65789473684210531</v>
      </c>
      <c r="D192">
        <f t="shared" si="23"/>
        <v>0.37037037037037035</v>
      </c>
      <c r="E192">
        <f t="shared" si="24"/>
        <v>2.8265107212475549E-2</v>
      </c>
      <c r="F192">
        <f t="shared" si="25"/>
        <v>-0.21539961013645237</v>
      </c>
      <c r="G192">
        <v>0</v>
      </c>
      <c r="H192">
        <f t="shared" si="26"/>
        <v>0.24366471734892789</v>
      </c>
      <c r="I192">
        <f t="shared" si="27"/>
        <v>-1.0635890745287924</v>
      </c>
      <c r="J192">
        <f t="shared" si="28"/>
        <v>1.0635890745287924</v>
      </c>
      <c r="K192">
        <f t="shared" si="29"/>
        <v>0.6438875068784301</v>
      </c>
      <c r="L192">
        <f t="shared" si="30"/>
        <v>0.35611249312157012</v>
      </c>
      <c r="M192">
        <f t="shared" si="31"/>
        <v>1.5530663187549718</v>
      </c>
      <c r="N192">
        <f t="shared" si="32"/>
        <v>2.808101426698947</v>
      </c>
    </row>
    <row r="193" spans="1:14" x14ac:dyDescent="0.25">
      <c r="A193" s="4">
        <f>IF('True_Odds_Calculator_2-way'!A194="","",'True_Odds_Calculator_2-way'!A194)</f>
        <v>1.75</v>
      </c>
      <c r="B193" s="4">
        <f>IF('True_Odds_Calculator_2-way'!B194="","",'True_Odds_Calculator_2-way'!B194)</f>
        <v>2.1800000000000002</v>
      </c>
      <c r="C193" s="4">
        <f t="shared" si="22"/>
        <v>0.5714285714285714</v>
      </c>
      <c r="D193">
        <f t="shared" si="23"/>
        <v>0.4587155963302752</v>
      </c>
      <c r="E193">
        <f t="shared" si="24"/>
        <v>3.0144167758846541E-2</v>
      </c>
      <c r="F193">
        <f t="shared" si="25"/>
        <v>-0.23197903014416776</v>
      </c>
      <c r="G193">
        <v>0</v>
      </c>
      <c r="H193">
        <f t="shared" si="26"/>
        <v>0.26212319790301436</v>
      </c>
      <c r="I193">
        <f t="shared" si="27"/>
        <v>-1.0629880069054676</v>
      </c>
      <c r="J193">
        <f t="shared" si="28"/>
        <v>1.0629880069054676</v>
      </c>
      <c r="K193">
        <f t="shared" si="29"/>
        <v>0.55640840439223493</v>
      </c>
      <c r="L193">
        <f t="shared" si="30"/>
        <v>0.44359159560776512</v>
      </c>
      <c r="M193">
        <f t="shared" si="31"/>
        <v>1.797241005179101</v>
      </c>
      <c r="N193">
        <f t="shared" si="32"/>
        <v>2.2543258481484516</v>
      </c>
    </row>
    <row r="194" spans="1:14" x14ac:dyDescent="0.25">
      <c r="A194" s="4">
        <f>IF('True_Odds_Calculator_2-way'!A195="","",'True_Odds_Calculator_2-way'!A195)</f>
        <v>1.42</v>
      </c>
      <c r="B194" s="4">
        <f>IF('True_Odds_Calculator_2-way'!B195="","",'True_Odds_Calculator_2-way'!B195)</f>
        <v>2.8</v>
      </c>
      <c r="C194" s="4">
        <f t="shared" si="22"/>
        <v>0.70422535211267612</v>
      </c>
      <c r="D194">
        <f t="shared" si="23"/>
        <v>0.35714285714285715</v>
      </c>
      <c r="E194">
        <f t="shared" si="24"/>
        <v>6.1368209255533213E-2</v>
      </c>
      <c r="F194">
        <f t="shared" si="25"/>
        <v>-0.1901408450704225</v>
      </c>
      <c r="G194">
        <v>0</v>
      </c>
      <c r="H194">
        <f t="shared" si="26"/>
        <v>0.25150905432595577</v>
      </c>
      <c r="I194">
        <f t="shared" si="27"/>
        <v>-1.1501092655705907</v>
      </c>
      <c r="J194">
        <f t="shared" si="28"/>
        <v>1.1501092655705907</v>
      </c>
      <c r="K194">
        <f t="shared" si="29"/>
        <v>0.67428796755698084</v>
      </c>
      <c r="L194">
        <f t="shared" si="30"/>
        <v>0.325712032443019</v>
      </c>
      <c r="M194">
        <f t="shared" si="31"/>
        <v>1.4830458915396481</v>
      </c>
      <c r="N194">
        <f t="shared" si="32"/>
        <v>3.0701966780270635</v>
      </c>
    </row>
    <row r="195" spans="1:14" x14ac:dyDescent="0.25">
      <c r="A195" s="4">
        <f>IF('True_Odds_Calculator_2-way'!A196="","",'True_Odds_Calculator_2-way'!A196)</f>
        <v>1.63</v>
      </c>
      <c r="B195" s="4">
        <f>IF('True_Odds_Calculator_2-way'!B196="","",'True_Odds_Calculator_2-way'!B196)</f>
        <v>2.39</v>
      </c>
      <c r="C195" s="4">
        <f t="shared" ref="C195:C258" si="33">1/A195</f>
        <v>0.61349693251533743</v>
      </c>
      <c r="D195">
        <f t="shared" ref="D195:D258" si="34">1/B195</f>
        <v>0.41841004184100417</v>
      </c>
      <c r="E195">
        <f t="shared" ref="E195:E258" si="35">C195+D195-1</f>
        <v>3.19069743563416E-2</v>
      </c>
      <c r="F195">
        <f t="shared" ref="F195:F258" si="36">C195+D195-(C195*D195)-1</f>
        <v>-0.22478630284672851</v>
      </c>
      <c r="G195">
        <v>0</v>
      </c>
      <c r="H195">
        <f t="shared" ref="H195:H258" si="37">C195*D195</f>
        <v>0.25669327720307006</v>
      </c>
      <c r="I195">
        <f t="shared" ref="I195:I258" si="38">((-4*F195*H195)^0.5)/(2*F195)</f>
        <v>-1.0686176060625021</v>
      </c>
      <c r="J195">
        <f t="shared" ref="J195:J258" si="39">(-((-4*F195*H195)^0.5))/(2*F195)</f>
        <v>1.0686176060625021</v>
      </c>
      <c r="K195">
        <f t="shared" ref="K195:K258" si="40">IF(A195="","",(C195/($J195+C195-($J195*C195))))</f>
        <v>0.59764679259350884</v>
      </c>
      <c r="L195">
        <f t="shared" ref="L195:L258" si="41">IF(B195="","",(D195/($J195+D195-($J195*D195))))</f>
        <v>0.40235320740649128</v>
      </c>
      <c r="M195">
        <f t="shared" ref="M195:M258" si="42">IF(A195="","",1/K195)</f>
        <v>1.6732290918193764</v>
      </c>
      <c r="N195">
        <f t="shared" ref="N195:N258" si="43">IF(B195="","",1/L195)</f>
        <v>2.4853784724268779</v>
      </c>
    </row>
    <row r="196" spans="1:14" x14ac:dyDescent="0.25">
      <c r="A196" s="4">
        <f>IF('True_Odds_Calculator_2-way'!A197="","",'True_Odds_Calculator_2-way'!A197)</f>
        <v>2.12</v>
      </c>
      <c r="B196" s="4">
        <f>IF('True_Odds_Calculator_2-way'!B197="","",'True_Odds_Calculator_2-way'!B197)</f>
        <v>1.74</v>
      </c>
      <c r="C196" s="4">
        <f t="shared" si="33"/>
        <v>0.47169811320754712</v>
      </c>
      <c r="D196">
        <f t="shared" si="34"/>
        <v>0.57471264367816088</v>
      </c>
      <c r="E196">
        <f t="shared" si="35"/>
        <v>4.6410756885707949E-2</v>
      </c>
      <c r="F196">
        <f t="shared" si="36"/>
        <v>-0.22468011277380184</v>
      </c>
      <c r="G196">
        <v>0</v>
      </c>
      <c r="H196">
        <f t="shared" si="37"/>
        <v>0.27109086965950985</v>
      </c>
      <c r="I196">
        <f t="shared" si="38"/>
        <v>-1.0984369379093668</v>
      </c>
      <c r="J196">
        <f t="shared" si="39"/>
        <v>1.0984369379093668</v>
      </c>
      <c r="K196">
        <f t="shared" si="40"/>
        <v>0.44838035299811413</v>
      </c>
      <c r="L196">
        <f t="shared" si="41"/>
        <v>0.55161964700188582</v>
      </c>
      <c r="M196">
        <f t="shared" si="42"/>
        <v>2.2302493704584911</v>
      </c>
      <c r="N196">
        <f t="shared" si="43"/>
        <v>1.8128433340529317</v>
      </c>
    </row>
    <row r="197" spans="1:14" x14ac:dyDescent="0.25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1.68</v>
      </c>
      <c r="C197" s="4">
        <f t="shared" si="33"/>
        <v>0.4504504504504504</v>
      </c>
      <c r="D197">
        <f t="shared" si="34"/>
        <v>0.59523809523809523</v>
      </c>
      <c r="E197">
        <f t="shared" si="35"/>
        <v>4.5688545688545634E-2</v>
      </c>
      <c r="F197">
        <f t="shared" si="36"/>
        <v>-0.22243672243672252</v>
      </c>
      <c r="G197">
        <v>0</v>
      </c>
      <c r="H197">
        <f t="shared" si="37"/>
        <v>0.2681252681252681</v>
      </c>
      <c r="I197">
        <f t="shared" si="38"/>
        <v>-1.0979071877276467</v>
      </c>
      <c r="J197">
        <f t="shared" si="39"/>
        <v>1.0979071877276467</v>
      </c>
      <c r="K197">
        <f t="shared" si="40"/>
        <v>0.42745148692380741</v>
      </c>
      <c r="L197">
        <f t="shared" si="41"/>
        <v>0.57254851307619281</v>
      </c>
      <c r="M197">
        <f t="shared" si="42"/>
        <v>2.3394467690277296</v>
      </c>
      <c r="N197">
        <f t="shared" si="43"/>
        <v>1.7465768876547993</v>
      </c>
    </row>
    <row r="198" spans="1:14" x14ac:dyDescent="0.25">
      <c r="A198" s="4">
        <f>IF('True_Odds_Calculator_2-way'!A199="","",'True_Odds_Calculator_2-way'!A199)</f>
        <v>1.52</v>
      </c>
      <c r="B198" s="4">
        <f>IF('True_Odds_Calculator_2-way'!B199="","",'True_Odds_Calculator_2-way'!B199)</f>
        <v>2.57</v>
      </c>
      <c r="C198" s="4">
        <f t="shared" si="33"/>
        <v>0.65789473684210531</v>
      </c>
      <c r="D198">
        <f t="shared" si="34"/>
        <v>0.38910505836575876</v>
      </c>
      <c r="E198">
        <f t="shared" si="35"/>
        <v>4.6999795207864015E-2</v>
      </c>
      <c r="F198">
        <f t="shared" si="36"/>
        <v>-0.20899037476960891</v>
      </c>
      <c r="G198">
        <v>0</v>
      </c>
      <c r="H198">
        <f t="shared" si="37"/>
        <v>0.25599016997747287</v>
      </c>
      <c r="I198">
        <f t="shared" si="38"/>
        <v>-1.1067473785474293</v>
      </c>
      <c r="J198">
        <f t="shared" si="39"/>
        <v>1.1067473785474293</v>
      </c>
      <c r="K198">
        <f t="shared" si="40"/>
        <v>0.63471565728940826</v>
      </c>
      <c r="L198">
        <f t="shared" si="41"/>
        <v>0.3652843427105919</v>
      </c>
      <c r="M198">
        <f t="shared" si="42"/>
        <v>1.5755086368446631</v>
      </c>
      <c r="N198">
        <f t="shared" si="43"/>
        <v>2.7375933843194633</v>
      </c>
    </row>
    <row r="199" spans="1:14" x14ac:dyDescent="0.25">
      <c r="A199" s="4">
        <f>IF('True_Odds_Calculator_2-way'!A200="","",'True_Odds_Calculator_2-way'!A200)</f>
        <v>1.74</v>
      </c>
      <c r="B199" s="4">
        <f>IF('True_Odds_Calculator_2-way'!B200="","",'True_Odds_Calculator_2-way'!B200)</f>
        <v>2.12</v>
      </c>
      <c r="C199" s="4">
        <f t="shared" si="33"/>
        <v>0.57471264367816088</v>
      </c>
      <c r="D199">
        <f t="shared" si="34"/>
        <v>0.47169811320754712</v>
      </c>
      <c r="E199">
        <f t="shared" si="35"/>
        <v>4.6410756885707949E-2</v>
      </c>
      <c r="F199">
        <f t="shared" si="36"/>
        <v>-0.22468011277380184</v>
      </c>
      <c r="G199">
        <v>0</v>
      </c>
      <c r="H199">
        <f t="shared" si="37"/>
        <v>0.27109086965950985</v>
      </c>
      <c r="I199">
        <f t="shared" si="38"/>
        <v>-1.0984369379093668</v>
      </c>
      <c r="J199">
        <f t="shared" si="39"/>
        <v>1.0984369379093668</v>
      </c>
      <c r="K199">
        <f t="shared" si="40"/>
        <v>0.55161964700188582</v>
      </c>
      <c r="L199">
        <f t="shared" si="41"/>
        <v>0.44838035299811413</v>
      </c>
      <c r="M199">
        <f t="shared" si="42"/>
        <v>1.8128433340529317</v>
      </c>
      <c r="N199">
        <f t="shared" si="43"/>
        <v>2.2302493704584911</v>
      </c>
    </row>
    <row r="200" spans="1:14" x14ac:dyDescent="0.25">
      <c r="A200" s="4">
        <f>IF('True_Odds_Calculator_2-way'!A201="","",'True_Odds_Calculator_2-way'!A201)</f>
        <v>1.59</v>
      </c>
      <c r="B200" s="4">
        <f>IF('True_Odds_Calculator_2-way'!B201="","",'True_Odds_Calculator_2-way'!B201)</f>
        <v>2.4</v>
      </c>
      <c r="C200" s="4">
        <f t="shared" si="33"/>
        <v>0.62893081761006286</v>
      </c>
      <c r="D200">
        <f t="shared" si="34"/>
        <v>0.41666666666666669</v>
      </c>
      <c r="E200">
        <f t="shared" si="35"/>
        <v>4.5597484276729494E-2</v>
      </c>
      <c r="F200">
        <f t="shared" si="36"/>
        <v>-0.21645702306079673</v>
      </c>
      <c r="G200">
        <v>0</v>
      </c>
      <c r="H200">
        <f t="shared" si="37"/>
        <v>0.26205450733752622</v>
      </c>
      <c r="I200">
        <f t="shared" si="38"/>
        <v>-1.1002971203391536</v>
      </c>
      <c r="J200">
        <f t="shared" si="39"/>
        <v>1.1002971203391536</v>
      </c>
      <c r="K200">
        <f t="shared" si="40"/>
        <v>0.60636367728377649</v>
      </c>
      <c r="L200">
        <f t="shared" si="41"/>
        <v>0.39363632271622356</v>
      </c>
      <c r="M200">
        <f t="shared" si="42"/>
        <v>1.6491753010001007</v>
      </c>
      <c r="N200">
        <f t="shared" si="43"/>
        <v>2.5404159684748153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2.25</v>
      </c>
      <c r="C201" s="4">
        <f t="shared" si="33"/>
        <v>0.58479532163742687</v>
      </c>
      <c r="D201">
        <f t="shared" si="34"/>
        <v>0.44444444444444442</v>
      </c>
      <c r="E201">
        <f t="shared" si="35"/>
        <v>2.9239766081871288E-2</v>
      </c>
      <c r="F201">
        <f t="shared" si="36"/>
        <v>-0.2306692657569851</v>
      </c>
      <c r="G201">
        <v>0</v>
      </c>
      <c r="H201">
        <f t="shared" si="37"/>
        <v>0.25990903183885639</v>
      </c>
      <c r="I201">
        <f t="shared" si="38"/>
        <v>-1.0614897848685503</v>
      </c>
      <c r="J201">
        <f t="shared" si="39"/>
        <v>1.0614897848685503</v>
      </c>
      <c r="K201">
        <f t="shared" si="40"/>
        <v>0.57023669616511363</v>
      </c>
      <c r="L201">
        <f t="shared" si="41"/>
        <v>0.42976330383488626</v>
      </c>
      <c r="M201">
        <f t="shared" si="42"/>
        <v>1.753657747256671</v>
      </c>
      <c r="N201">
        <f t="shared" si="43"/>
        <v>2.3268622310856886</v>
      </c>
    </row>
    <row r="202" spans="1:14" x14ac:dyDescent="0.25">
      <c r="A202" s="4">
        <f>IF('True_Odds_Calculator_2-way'!A203="","",'True_Odds_Calculator_2-way'!A203)</f>
        <v>2</v>
      </c>
      <c r="B202" s="4">
        <f>IF('True_Odds_Calculator_2-way'!B203="","",'True_Odds_Calculator_2-way'!B203)</f>
        <v>1.89</v>
      </c>
      <c r="C202" s="4">
        <f t="shared" si="33"/>
        <v>0.5</v>
      </c>
      <c r="D202">
        <f t="shared" si="34"/>
        <v>0.52910052910052918</v>
      </c>
      <c r="E202">
        <f t="shared" si="35"/>
        <v>2.9100529100529293E-2</v>
      </c>
      <c r="F202">
        <f t="shared" si="36"/>
        <v>-0.23544973544973535</v>
      </c>
      <c r="G202">
        <v>0</v>
      </c>
      <c r="H202">
        <f t="shared" si="37"/>
        <v>0.26455026455026459</v>
      </c>
      <c r="I202">
        <f t="shared" si="38"/>
        <v>-1.0599978800063603</v>
      </c>
      <c r="J202">
        <f t="shared" si="39"/>
        <v>1.0599978800063603</v>
      </c>
      <c r="K202">
        <f t="shared" si="40"/>
        <v>0.48543739277873066</v>
      </c>
      <c r="L202">
        <f t="shared" si="41"/>
        <v>0.51456260722126923</v>
      </c>
      <c r="M202">
        <f t="shared" si="42"/>
        <v>2.0599978800063603</v>
      </c>
      <c r="N202">
        <f t="shared" si="43"/>
        <v>1.9433981132056606</v>
      </c>
    </row>
    <row r="203" spans="1:14" x14ac:dyDescent="0.25">
      <c r="A203" s="4">
        <f>IF('True_Odds_Calculator_2-way'!A204="","",'True_Odds_Calculator_2-way'!A204)</f>
        <v>1.59</v>
      </c>
      <c r="B203" s="4">
        <f>IF('True_Odds_Calculator_2-way'!B204="","",'True_Odds_Calculator_2-way'!B204)</f>
        <v>2.39</v>
      </c>
      <c r="C203" s="4">
        <f t="shared" si="33"/>
        <v>0.62893081761006286</v>
      </c>
      <c r="D203">
        <f t="shared" si="34"/>
        <v>0.41841004184100417</v>
      </c>
      <c r="E203">
        <f t="shared" si="35"/>
        <v>4.7340859451066919E-2</v>
      </c>
      <c r="F203">
        <f t="shared" si="36"/>
        <v>-0.21581011026025643</v>
      </c>
      <c r="G203">
        <v>0</v>
      </c>
      <c r="H203">
        <f t="shared" si="37"/>
        <v>0.26315096971132335</v>
      </c>
      <c r="I203">
        <f t="shared" si="38"/>
        <v>-1.1042479306102597</v>
      </c>
      <c r="J203">
        <f t="shared" si="39"/>
        <v>1.1042479306102597</v>
      </c>
      <c r="K203">
        <f t="shared" si="40"/>
        <v>0.60550784013315706</v>
      </c>
      <c r="L203">
        <f t="shared" si="41"/>
        <v>0.394492159866843</v>
      </c>
      <c r="M203">
        <f t="shared" si="42"/>
        <v>1.6515062790600537</v>
      </c>
      <c r="N203">
        <f t="shared" si="43"/>
        <v>2.5349046235482611</v>
      </c>
    </row>
    <row r="204" spans="1:14" x14ac:dyDescent="0.25">
      <c r="A204" s="4">
        <f>IF('True_Odds_Calculator_2-way'!A205="","",'True_Odds_Calculator_2-way'!A205)</f>
        <v>1.93</v>
      </c>
      <c r="B204" s="4">
        <f>IF('True_Odds_Calculator_2-way'!B205="","",'True_Odds_Calculator_2-way'!B205)</f>
        <v>1.93</v>
      </c>
      <c r="C204" s="4">
        <f t="shared" si="33"/>
        <v>0.5181347150259068</v>
      </c>
      <c r="D204">
        <f t="shared" si="34"/>
        <v>0.5181347150259068</v>
      </c>
      <c r="E204">
        <f t="shared" si="35"/>
        <v>3.62694300518136E-2</v>
      </c>
      <c r="F204">
        <f t="shared" si="36"/>
        <v>-0.23219415286316403</v>
      </c>
      <c r="G204">
        <v>0</v>
      </c>
      <c r="H204">
        <f t="shared" si="37"/>
        <v>0.26846358291497763</v>
      </c>
      <c r="I204">
        <f t="shared" si="38"/>
        <v>-1.0752688172043015</v>
      </c>
      <c r="J204">
        <f t="shared" si="39"/>
        <v>1.0752688172043015</v>
      </c>
      <c r="K204">
        <f t="shared" si="40"/>
        <v>0.5</v>
      </c>
      <c r="L204">
        <f t="shared" si="41"/>
        <v>0.5</v>
      </c>
      <c r="M204">
        <f t="shared" si="42"/>
        <v>2</v>
      </c>
      <c r="N204">
        <f t="shared" si="43"/>
        <v>2</v>
      </c>
    </row>
    <row r="205" spans="1:14" x14ac:dyDescent="0.25">
      <c r="A205" s="4">
        <f>IF('True_Odds_Calculator_2-way'!A206="","",'True_Odds_Calculator_2-way'!A206)</f>
        <v>1.8</v>
      </c>
      <c r="B205" s="4">
        <f>IF('True_Odds_Calculator_2-way'!B206="","",'True_Odds_Calculator_2-way'!B206)</f>
        <v>2.0499999999999998</v>
      </c>
      <c r="C205" s="4">
        <f t="shared" si="33"/>
        <v>0.55555555555555558</v>
      </c>
      <c r="D205">
        <f t="shared" si="34"/>
        <v>0.48780487804878053</v>
      </c>
      <c r="E205">
        <f t="shared" si="35"/>
        <v>4.3360433604336057E-2</v>
      </c>
      <c r="F205">
        <f t="shared" si="36"/>
        <v>-0.22764227642276424</v>
      </c>
      <c r="G205">
        <v>0</v>
      </c>
      <c r="H205">
        <f t="shared" si="37"/>
        <v>0.2710027100271003</v>
      </c>
      <c r="I205">
        <f t="shared" si="38"/>
        <v>-1.091089451179962</v>
      </c>
      <c r="J205">
        <f t="shared" si="39"/>
        <v>1.091089451179962</v>
      </c>
      <c r="K205">
        <f t="shared" si="40"/>
        <v>0.533939444035328</v>
      </c>
      <c r="L205">
        <f t="shared" si="41"/>
        <v>0.466060555964672</v>
      </c>
      <c r="M205">
        <f t="shared" si="42"/>
        <v>1.8728715609439694</v>
      </c>
      <c r="N205">
        <f t="shared" si="43"/>
        <v>2.1456439237389602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1.88</v>
      </c>
      <c r="C206" s="4">
        <f t="shared" si="33"/>
        <v>0.50761421319796951</v>
      </c>
      <c r="D206">
        <f t="shared" si="34"/>
        <v>0.53191489361702127</v>
      </c>
      <c r="E206">
        <f t="shared" si="35"/>
        <v>3.9529106814990778E-2</v>
      </c>
      <c r="F206">
        <f t="shared" si="36"/>
        <v>-0.23047845339669515</v>
      </c>
      <c r="G206">
        <v>0</v>
      </c>
      <c r="H206">
        <f t="shared" si="37"/>
        <v>0.27000756021168593</v>
      </c>
      <c r="I206">
        <f t="shared" si="38"/>
        <v>-1.0823626487770475</v>
      </c>
      <c r="J206">
        <f t="shared" si="39"/>
        <v>1.0823626487770475</v>
      </c>
      <c r="K206">
        <f t="shared" si="40"/>
        <v>0.48783063328986415</v>
      </c>
      <c r="L206">
        <f t="shared" si="41"/>
        <v>0.5121693667101358</v>
      </c>
      <c r="M206">
        <f t="shared" si="42"/>
        <v>2.049891769313736</v>
      </c>
      <c r="N206">
        <f t="shared" si="43"/>
        <v>1.9524791309238021</v>
      </c>
    </row>
    <row r="207" spans="1:14" x14ac:dyDescent="0.25">
      <c r="A207" s="4">
        <f>IF('True_Odds_Calculator_2-way'!A208="","",'True_Odds_Calculator_2-way'!A208)</f>
        <v>2</v>
      </c>
      <c r="B207" s="4">
        <f>IF('True_Odds_Calculator_2-way'!B208="","",'True_Odds_Calculator_2-way'!B208)</f>
        <v>1.86</v>
      </c>
      <c r="C207" s="4">
        <f t="shared" si="33"/>
        <v>0.5</v>
      </c>
      <c r="D207">
        <f t="shared" si="34"/>
        <v>0.5376344086021505</v>
      </c>
      <c r="E207">
        <f t="shared" si="35"/>
        <v>3.7634408602150504E-2</v>
      </c>
      <c r="F207">
        <f t="shared" si="36"/>
        <v>-0.23118279569892475</v>
      </c>
      <c r="G207">
        <v>0</v>
      </c>
      <c r="H207">
        <f t="shared" si="37"/>
        <v>0.26881720430107525</v>
      </c>
      <c r="I207">
        <f t="shared" si="38"/>
        <v>-1.078327732034384</v>
      </c>
      <c r="J207">
        <f t="shared" si="39"/>
        <v>1.078327732034384</v>
      </c>
      <c r="K207">
        <f t="shared" si="40"/>
        <v>0.48115606821121698</v>
      </c>
      <c r="L207">
        <f t="shared" si="41"/>
        <v>0.51884393178878296</v>
      </c>
      <c r="M207">
        <f t="shared" si="42"/>
        <v>2.078327732034384</v>
      </c>
      <c r="N207">
        <f t="shared" si="43"/>
        <v>1.9273618495495706</v>
      </c>
    </row>
    <row r="208" spans="1:14" x14ac:dyDescent="0.25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1.97</v>
      </c>
      <c r="C208" s="4">
        <f t="shared" si="33"/>
        <v>0.53191489361702127</v>
      </c>
      <c r="D208">
        <f t="shared" si="34"/>
        <v>0.50761421319796951</v>
      </c>
      <c r="E208">
        <f t="shared" si="35"/>
        <v>3.9529106814990778E-2</v>
      </c>
      <c r="F208">
        <f t="shared" si="36"/>
        <v>-0.23047845339669515</v>
      </c>
      <c r="G208">
        <v>0</v>
      </c>
      <c r="H208">
        <f t="shared" si="37"/>
        <v>0.27000756021168593</v>
      </c>
      <c r="I208">
        <f t="shared" si="38"/>
        <v>-1.0823626487770475</v>
      </c>
      <c r="J208">
        <f t="shared" si="39"/>
        <v>1.0823626487770475</v>
      </c>
      <c r="K208">
        <f t="shared" si="40"/>
        <v>0.5121693667101358</v>
      </c>
      <c r="L208">
        <f t="shared" si="41"/>
        <v>0.48783063328986415</v>
      </c>
      <c r="M208">
        <f t="shared" si="42"/>
        <v>1.9524791309238021</v>
      </c>
      <c r="N208">
        <f t="shared" si="43"/>
        <v>2.049891769313736</v>
      </c>
    </row>
    <row r="209" spans="1:14" x14ac:dyDescent="0.25">
      <c r="A209" s="4">
        <f>IF('True_Odds_Calculator_2-way'!A210="","",'True_Odds_Calculator_2-way'!A210)</f>
        <v>2.09</v>
      </c>
      <c r="B209" s="4">
        <f>IF('True_Odds_Calculator_2-way'!B210="","",'True_Odds_Calculator_2-way'!B210)</f>
        <v>1.77</v>
      </c>
      <c r="C209" s="4">
        <f t="shared" si="33"/>
        <v>0.47846889952153115</v>
      </c>
      <c r="D209">
        <f t="shared" si="34"/>
        <v>0.56497175141242939</v>
      </c>
      <c r="E209">
        <f t="shared" si="35"/>
        <v>4.3440650933960434E-2</v>
      </c>
      <c r="F209">
        <f t="shared" si="36"/>
        <v>-0.22688076122509671</v>
      </c>
      <c r="G209">
        <v>0</v>
      </c>
      <c r="H209">
        <f t="shared" si="37"/>
        <v>0.27032141215905714</v>
      </c>
      <c r="I209">
        <f t="shared" si="38"/>
        <v>-1.09154435611996</v>
      </c>
      <c r="J209">
        <f t="shared" si="39"/>
        <v>1.09154435611996</v>
      </c>
      <c r="K209">
        <f t="shared" si="40"/>
        <v>0.4566661815358829</v>
      </c>
      <c r="L209">
        <f t="shared" si="41"/>
        <v>0.54333381846411721</v>
      </c>
      <c r="M209">
        <f t="shared" si="42"/>
        <v>2.189783348170756</v>
      </c>
      <c r="N209">
        <f t="shared" si="43"/>
        <v>1.8404891542123691</v>
      </c>
    </row>
    <row r="210" spans="1:14" x14ac:dyDescent="0.25">
      <c r="A210" s="4">
        <f>IF('True_Odds_Calculator_2-way'!A211="","",'True_Odds_Calculator_2-way'!A211)</f>
        <v>1.72</v>
      </c>
      <c r="B210" s="4">
        <f>IF('True_Odds_Calculator_2-way'!B211="","",'True_Odds_Calculator_2-way'!B211)</f>
        <v>2.17</v>
      </c>
      <c r="C210" s="4">
        <f t="shared" si="33"/>
        <v>0.58139534883720934</v>
      </c>
      <c r="D210">
        <f t="shared" si="34"/>
        <v>0.46082949308755761</v>
      </c>
      <c r="E210">
        <f t="shared" si="35"/>
        <v>4.2224841924766832E-2</v>
      </c>
      <c r="F210">
        <f t="shared" si="36"/>
        <v>-0.2256992819633481</v>
      </c>
      <c r="G210">
        <v>0</v>
      </c>
      <c r="H210">
        <f t="shared" si="37"/>
        <v>0.26792412388811493</v>
      </c>
      <c r="I210">
        <f t="shared" si="38"/>
        <v>-1.0895340841010224</v>
      </c>
      <c r="J210">
        <f t="shared" si="39"/>
        <v>1.0895340841010224</v>
      </c>
      <c r="K210">
        <f t="shared" si="40"/>
        <v>0.56039219456288614</v>
      </c>
      <c r="L210">
        <f t="shared" si="41"/>
        <v>0.43960780543711397</v>
      </c>
      <c r="M210">
        <f t="shared" si="42"/>
        <v>1.784464540552736</v>
      </c>
      <c r="N210">
        <f t="shared" si="43"/>
        <v>2.2747548783981961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1.72</v>
      </c>
      <c r="C211" s="4">
        <f t="shared" si="33"/>
        <v>0.45454545454545453</v>
      </c>
      <c r="D211">
        <f t="shared" si="34"/>
        <v>0.58139534883720934</v>
      </c>
      <c r="E211">
        <f t="shared" si="35"/>
        <v>3.5940803382663811E-2</v>
      </c>
      <c r="F211">
        <f t="shared" si="36"/>
        <v>-0.22832980972515859</v>
      </c>
      <c r="G211">
        <v>0</v>
      </c>
      <c r="H211">
        <f t="shared" si="37"/>
        <v>0.26427061310782241</v>
      </c>
      <c r="I211">
        <f t="shared" si="38"/>
        <v>-1.075828707279838</v>
      </c>
      <c r="J211">
        <f t="shared" si="39"/>
        <v>1.075828707279838</v>
      </c>
      <c r="K211">
        <f t="shared" si="40"/>
        <v>0.4364916731037084</v>
      </c>
      <c r="L211">
        <f t="shared" si="41"/>
        <v>0.5635083268962916</v>
      </c>
      <c r="M211">
        <f t="shared" si="42"/>
        <v>2.2909944487358058</v>
      </c>
      <c r="N211">
        <f t="shared" si="43"/>
        <v>1.7745966692414832</v>
      </c>
    </row>
    <row r="212" spans="1:14" x14ac:dyDescent="0.25">
      <c r="A212" s="4">
        <f>IF('True_Odds_Calculator_2-way'!A213="","",'True_Odds_Calculator_2-way'!A213)</f>
        <v>2.75</v>
      </c>
      <c r="B212" s="4">
        <f>IF('True_Odds_Calculator_2-way'!B213="","",'True_Odds_Calculator_2-way'!B213)</f>
        <v>1.49</v>
      </c>
      <c r="C212" s="4">
        <f t="shared" si="33"/>
        <v>0.36363636363636365</v>
      </c>
      <c r="D212">
        <f t="shared" si="34"/>
        <v>0.67114093959731547</v>
      </c>
      <c r="E212">
        <f t="shared" si="35"/>
        <v>3.4777303233679113E-2</v>
      </c>
      <c r="F212">
        <f t="shared" si="36"/>
        <v>-0.2092739475289811</v>
      </c>
      <c r="G212">
        <v>0</v>
      </c>
      <c r="H212">
        <f t="shared" si="37"/>
        <v>0.24405125076266018</v>
      </c>
      <c r="I212">
        <f t="shared" si="38"/>
        <v>-1.0798984943120777</v>
      </c>
      <c r="J212">
        <f t="shared" si="39"/>
        <v>1.0798984943120777</v>
      </c>
      <c r="K212">
        <f t="shared" si="40"/>
        <v>0.34604203085127527</v>
      </c>
      <c r="L212">
        <f t="shared" si="41"/>
        <v>0.65395796914872473</v>
      </c>
      <c r="M212">
        <f t="shared" si="42"/>
        <v>2.8898223650461352</v>
      </c>
      <c r="N212">
        <f t="shared" si="43"/>
        <v>1.5291502622129183</v>
      </c>
    </row>
    <row r="213" spans="1:14" x14ac:dyDescent="0.25">
      <c r="A213" s="4">
        <f>IF('True_Odds_Calculator_2-way'!A214="","",'True_Odds_Calculator_2-way'!A214)</f>
        <v>2.2000000000000002</v>
      </c>
      <c r="B213" s="4">
        <f>IF('True_Odds_Calculator_2-way'!B214="","",'True_Odds_Calculator_2-way'!B214)</f>
        <v>1.73</v>
      </c>
      <c r="C213" s="4">
        <f t="shared" si="33"/>
        <v>0.45454545454545453</v>
      </c>
      <c r="D213">
        <f t="shared" si="34"/>
        <v>0.5780346820809249</v>
      </c>
      <c r="E213">
        <f t="shared" si="35"/>
        <v>3.2580136626379375E-2</v>
      </c>
      <c r="F213">
        <f t="shared" si="36"/>
        <v>-0.23016290068313194</v>
      </c>
      <c r="G213">
        <v>0</v>
      </c>
      <c r="H213">
        <f t="shared" si="37"/>
        <v>0.26274303730951132</v>
      </c>
      <c r="I213">
        <f t="shared" si="38"/>
        <v>-1.0684346079267204</v>
      </c>
      <c r="J213">
        <f t="shared" si="39"/>
        <v>1.0684346079267204</v>
      </c>
      <c r="K213">
        <f t="shared" si="40"/>
        <v>0.43818875860384515</v>
      </c>
      <c r="L213">
        <f t="shared" si="41"/>
        <v>0.5618112413961549</v>
      </c>
      <c r="M213">
        <f t="shared" si="42"/>
        <v>2.2821215295120645</v>
      </c>
      <c r="N213">
        <f t="shared" si="43"/>
        <v>1.7799572637865058</v>
      </c>
    </row>
    <row r="214" spans="1:14" x14ac:dyDescent="0.25">
      <c r="A214" s="4">
        <f>IF('True_Odds_Calculator_2-way'!A215="","",'True_Odds_Calculator_2-way'!A215)</f>
        <v>2.94</v>
      </c>
      <c r="B214" s="4">
        <f>IF('True_Odds_Calculator_2-way'!B215="","",'True_Odds_Calculator_2-way'!B215)</f>
        <v>1.42</v>
      </c>
      <c r="C214" s="4">
        <f t="shared" si="33"/>
        <v>0.3401360544217687</v>
      </c>
      <c r="D214">
        <f t="shared" si="34"/>
        <v>0.70422535211267612</v>
      </c>
      <c r="E214">
        <f t="shared" si="35"/>
        <v>4.4361406534444869E-2</v>
      </c>
      <c r="F214">
        <f t="shared" si="36"/>
        <v>-0.1951710261569416</v>
      </c>
      <c r="G214">
        <v>0</v>
      </c>
      <c r="H214">
        <f t="shared" si="37"/>
        <v>0.23953243269138644</v>
      </c>
      <c r="I214">
        <f t="shared" si="38"/>
        <v>-1.1078334900733195</v>
      </c>
      <c r="J214">
        <f t="shared" si="39"/>
        <v>1.1078334900733195</v>
      </c>
      <c r="K214">
        <f t="shared" si="40"/>
        <v>0.31754126823140827</v>
      </c>
      <c r="L214">
        <f t="shared" si="41"/>
        <v>0.68245873176859184</v>
      </c>
      <c r="M214">
        <f t="shared" si="42"/>
        <v>3.1491969707422398</v>
      </c>
      <c r="N214">
        <f t="shared" si="43"/>
        <v>1.4652900658307939</v>
      </c>
    </row>
    <row r="215" spans="1:14" x14ac:dyDescent="0.25">
      <c r="A215" s="4">
        <f>IF('True_Odds_Calculator_2-way'!A216="","",'True_Odds_Calculator_2-way'!A216)</f>
        <v>2.8</v>
      </c>
      <c r="B215" s="4">
        <f>IF('True_Odds_Calculator_2-way'!B216="","",'True_Odds_Calculator_2-way'!B216)</f>
        <v>1.47</v>
      </c>
      <c r="C215" s="4">
        <f t="shared" si="33"/>
        <v>0.35714285714285715</v>
      </c>
      <c r="D215">
        <f t="shared" si="34"/>
        <v>0.68027210884353739</v>
      </c>
      <c r="E215">
        <f t="shared" si="35"/>
        <v>3.7414965986394488E-2</v>
      </c>
      <c r="F215">
        <f t="shared" si="36"/>
        <v>-0.20553935860058314</v>
      </c>
      <c r="G215">
        <v>0</v>
      </c>
      <c r="H215">
        <f t="shared" si="37"/>
        <v>0.24295432458697763</v>
      </c>
      <c r="I215">
        <f t="shared" si="38"/>
        <v>-1.0872134550890702</v>
      </c>
      <c r="J215">
        <f t="shared" si="39"/>
        <v>1.0872134550890702</v>
      </c>
      <c r="K215">
        <f t="shared" si="40"/>
        <v>0.33818239323710791</v>
      </c>
      <c r="L215">
        <f t="shared" si="41"/>
        <v>0.66181760676289225</v>
      </c>
      <c r="M215">
        <f t="shared" si="42"/>
        <v>2.9569842191603266</v>
      </c>
      <c r="N215">
        <f t="shared" si="43"/>
        <v>1.5109903238918627</v>
      </c>
    </row>
    <row r="216" spans="1:14" x14ac:dyDescent="0.25">
      <c r="A216" s="4">
        <f>IF('True_Odds_Calculator_2-way'!A217="","",'True_Odds_Calculator_2-way'!A217)</f>
        <v>2.64</v>
      </c>
      <c r="B216" s="4">
        <f>IF('True_Odds_Calculator_2-way'!B217="","",'True_Odds_Calculator_2-way'!B217)</f>
        <v>1.52</v>
      </c>
      <c r="C216" s="4">
        <f t="shared" si="33"/>
        <v>0.37878787878787878</v>
      </c>
      <c r="D216">
        <f t="shared" si="34"/>
        <v>0.65789473684210531</v>
      </c>
      <c r="E216">
        <f t="shared" si="35"/>
        <v>3.6682615629984205E-2</v>
      </c>
      <c r="F216">
        <f t="shared" si="36"/>
        <v>-0.21251993620414655</v>
      </c>
      <c r="G216">
        <v>0</v>
      </c>
      <c r="H216">
        <f t="shared" si="37"/>
        <v>0.24920255183413079</v>
      </c>
      <c r="I216">
        <f t="shared" si="38"/>
        <v>-1.0828702045605254</v>
      </c>
      <c r="J216">
        <f t="shared" si="39"/>
        <v>1.0828702045605254</v>
      </c>
      <c r="K216">
        <f t="shared" si="40"/>
        <v>0.360242598615371</v>
      </c>
      <c r="L216">
        <f t="shared" si="41"/>
        <v>0.63975740138462889</v>
      </c>
      <c r="M216">
        <f t="shared" si="42"/>
        <v>2.7759071354792617</v>
      </c>
      <c r="N216">
        <f t="shared" si="43"/>
        <v>1.5630925063714729</v>
      </c>
    </row>
    <row r="217" spans="1:14" x14ac:dyDescent="0.25">
      <c r="A217" s="4">
        <f>IF('True_Odds_Calculator_2-way'!A218="","",'True_Odds_Calculator_2-way'!A218)</f>
        <v>2.93</v>
      </c>
      <c r="B217" s="4">
        <f>IF('True_Odds_Calculator_2-way'!B218="","",'True_Odds_Calculator_2-way'!B218)</f>
        <v>1.43</v>
      </c>
      <c r="C217" s="4">
        <f t="shared" si="33"/>
        <v>0.34129692832764502</v>
      </c>
      <c r="D217">
        <f t="shared" si="34"/>
        <v>0.69930069930069938</v>
      </c>
      <c r="E217">
        <f t="shared" si="35"/>
        <v>4.0597627628344402E-2</v>
      </c>
      <c r="F217">
        <f t="shared" si="36"/>
        <v>-0.1980715530203585</v>
      </c>
      <c r="G217">
        <v>0</v>
      </c>
      <c r="H217">
        <f t="shared" si="37"/>
        <v>0.23866918064870285</v>
      </c>
      <c r="I217">
        <f t="shared" si="38"/>
        <v>-1.0977087289206642</v>
      </c>
      <c r="J217">
        <f t="shared" si="39"/>
        <v>1.0977087289206642</v>
      </c>
      <c r="K217">
        <f t="shared" si="40"/>
        <v>0.32065898275417282</v>
      </c>
      <c r="L217">
        <f t="shared" si="41"/>
        <v>0.67934101724582718</v>
      </c>
      <c r="M217">
        <f t="shared" si="42"/>
        <v>3.1185778468168821</v>
      </c>
      <c r="N217">
        <f t="shared" si="43"/>
        <v>1.4720147534358856</v>
      </c>
    </row>
    <row r="218" spans="1:14" x14ac:dyDescent="0.25">
      <c r="A218" s="4">
        <f>IF('True_Odds_Calculator_2-way'!A219="","",'True_Odds_Calculator_2-way'!A219)</f>
        <v>2.65</v>
      </c>
      <c r="B218" s="4">
        <f>IF('True_Odds_Calculator_2-way'!B219="","",'True_Odds_Calculator_2-way'!B219)</f>
        <v>1.51</v>
      </c>
      <c r="C218" s="4">
        <f t="shared" si="33"/>
        <v>0.37735849056603776</v>
      </c>
      <c r="D218">
        <f t="shared" si="34"/>
        <v>0.66225165562913912</v>
      </c>
      <c r="E218">
        <f t="shared" si="35"/>
        <v>3.9610146195176998E-2</v>
      </c>
      <c r="F218">
        <f t="shared" si="36"/>
        <v>-0.21029613894789434</v>
      </c>
      <c r="G218">
        <v>0</v>
      </c>
      <c r="H218">
        <f t="shared" si="37"/>
        <v>0.24990628514307139</v>
      </c>
      <c r="I218">
        <f t="shared" si="38"/>
        <v>-1.0901165669462149</v>
      </c>
      <c r="J218">
        <f t="shared" si="39"/>
        <v>1.0901165669462149</v>
      </c>
      <c r="K218">
        <f t="shared" si="40"/>
        <v>0.35730972902213964</v>
      </c>
      <c r="L218">
        <f t="shared" si="41"/>
        <v>0.64269027097786013</v>
      </c>
      <c r="M218">
        <f t="shared" si="42"/>
        <v>2.7986923354612547</v>
      </c>
      <c r="N218">
        <f t="shared" si="43"/>
        <v>1.5559594491425695</v>
      </c>
    </row>
    <row r="219" spans="1:14" x14ac:dyDescent="0.25">
      <c r="A219" s="4">
        <f>IF('True_Odds_Calculator_2-way'!A220="","",'True_Odds_Calculator_2-way'!A220)</f>
        <v>2.56</v>
      </c>
      <c r="B219" s="4">
        <f>IF('True_Odds_Calculator_2-way'!B220="","",'True_Odds_Calculator_2-way'!B220)</f>
        <v>1.54</v>
      </c>
      <c r="C219" s="4">
        <f t="shared" si="33"/>
        <v>0.390625</v>
      </c>
      <c r="D219">
        <f t="shared" si="34"/>
        <v>0.64935064935064934</v>
      </c>
      <c r="E219">
        <f t="shared" si="35"/>
        <v>3.9975649350649345E-2</v>
      </c>
      <c r="F219">
        <f t="shared" si="36"/>
        <v>-0.21367694805194803</v>
      </c>
      <c r="G219">
        <v>0</v>
      </c>
      <c r="H219">
        <f t="shared" si="37"/>
        <v>0.25365259740259738</v>
      </c>
      <c r="I219">
        <f t="shared" si="38"/>
        <v>-1.0895340841010224</v>
      </c>
      <c r="J219">
        <f t="shared" si="39"/>
        <v>1.0895340841010224</v>
      </c>
      <c r="K219">
        <f t="shared" si="40"/>
        <v>0.37041520828107966</v>
      </c>
      <c r="L219">
        <f t="shared" si="41"/>
        <v>0.62958479171892034</v>
      </c>
      <c r="M219">
        <f t="shared" si="42"/>
        <v>2.699673171197595</v>
      </c>
      <c r="N219">
        <f t="shared" si="43"/>
        <v>1.588348405414552</v>
      </c>
    </row>
    <row r="220" spans="1:14" x14ac:dyDescent="0.25">
      <c r="A220" s="4">
        <f>IF('True_Odds_Calculator_2-way'!A221="","",'True_Odds_Calculator_2-way'!A221)</f>
        <v>2.5099999999999998</v>
      </c>
      <c r="B220" s="4">
        <f>IF('True_Odds_Calculator_2-way'!B221="","",'True_Odds_Calculator_2-way'!B221)</f>
        <v>1.56</v>
      </c>
      <c r="C220" s="4">
        <f t="shared" si="33"/>
        <v>0.39840637450199207</v>
      </c>
      <c r="D220">
        <f t="shared" si="34"/>
        <v>0.64102564102564097</v>
      </c>
      <c r="E220">
        <f t="shared" si="35"/>
        <v>3.9432015527633091E-2</v>
      </c>
      <c r="F220">
        <f t="shared" si="36"/>
        <v>-0.21595668607620788</v>
      </c>
      <c r="G220">
        <v>0</v>
      </c>
      <c r="H220">
        <f t="shared" si="37"/>
        <v>0.25538870160384103</v>
      </c>
      <c r="I220">
        <f t="shared" si="38"/>
        <v>-1.0874705707258894</v>
      </c>
      <c r="J220">
        <f t="shared" si="39"/>
        <v>1.0874705707258894</v>
      </c>
      <c r="K220">
        <f t="shared" si="40"/>
        <v>0.37848959432190721</v>
      </c>
      <c r="L220">
        <f t="shared" si="41"/>
        <v>0.62151040567809257</v>
      </c>
      <c r="M220">
        <f t="shared" si="42"/>
        <v>2.6420805617960932</v>
      </c>
      <c r="N220">
        <f t="shared" si="43"/>
        <v>1.6089835196064983</v>
      </c>
    </row>
    <row r="221" spans="1:14" x14ac:dyDescent="0.25">
      <c r="A221" s="4">
        <f>IF('True_Odds_Calculator_2-way'!A222="","",'True_Odds_Calculator_2-way'!A222)</f>
        <v>2.63</v>
      </c>
      <c r="B221" s="4">
        <f>IF('True_Odds_Calculator_2-way'!B222="","",'True_Odds_Calculator_2-way'!B222)</f>
        <v>1.52</v>
      </c>
      <c r="C221" s="4">
        <f t="shared" si="33"/>
        <v>0.38022813688212931</v>
      </c>
      <c r="D221">
        <f t="shared" si="34"/>
        <v>0.65789473684210531</v>
      </c>
      <c r="E221">
        <f t="shared" si="35"/>
        <v>3.8122873724234729E-2</v>
      </c>
      <c r="F221">
        <f t="shared" si="36"/>
        <v>-0.21202721632979771</v>
      </c>
      <c r="G221">
        <v>0</v>
      </c>
      <c r="H221">
        <f t="shared" si="37"/>
        <v>0.25015009005403244</v>
      </c>
      <c r="I221">
        <f t="shared" si="38"/>
        <v>-1.0861868132594534</v>
      </c>
      <c r="J221">
        <f t="shared" si="39"/>
        <v>1.0861868132594534</v>
      </c>
      <c r="K221">
        <f t="shared" si="40"/>
        <v>0.36094769632316426</v>
      </c>
      <c r="L221">
        <f t="shared" si="41"/>
        <v>0.63905230367683563</v>
      </c>
      <c r="M221">
        <f t="shared" si="42"/>
        <v>2.7704845056129086</v>
      </c>
      <c r="N221">
        <f t="shared" si="43"/>
        <v>1.5648171428949158</v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5" activePane="bottomLeft" state="frozen"/>
      <selection pane="bottomLeft" activeCell="X187" sqref="X187:X2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201</v>
      </c>
      <c r="M1" s="7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85" customFormat="1" ht="15" x14ac:dyDescent="0.25">
      <c r="A186" s="77">
        <v>1.96</v>
      </c>
      <c r="B186" s="77">
        <v>1.89</v>
      </c>
      <c r="C186" s="78">
        <f t="shared" si="26"/>
        <v>3.9304610733182255E-2</v>
      </c>
      <c r="D186" s="79">
        <f>IF(OR($A186="",$B186=""),"",A186*'MPTO_working_2-way'!$G185)</f>
        <v>2.0370370370370372</v>
      </c>
      <c r="E186" s="80">
        <f>IF(OR($A186="",$B186=""),"",B186*'MPTO_working_2-way'!$G185)</f>
        <v>1.9642857142857144</v>
      </c>
      <c r="F186" s="79">
        <f>IF(OR($A186="",$B186=""),"",'MPTO_working_2-way'!D185)</f>
        <v>2.0385208012326657</v>
      </c>
      <c r="G186" s="80">
        <f>IF(OR($A186="",$B186=""),"",'MPTO_working_2-way'!E185)</f>
        <v>1.9629080118694364</v>
      </c>
      <c r="H186" s="79">
        <f>IF(OR($A186="",$B186=""),"",'OddsRatio_working_2-way'!M185)</f>
        <v>2.0385815737789974</v>
      </c>
      <c r="I186" s="79">
        <f>IF(OR($A186="",$B186=""),"",'OddsRatio_working_2-way'!N185)</f>
        <v>1.9628516673576117</v>
      </c>
      <c r="J186" s="79">
        <f>IF('Log_working_2-way'!$D185="","",A186^('Log_working_2-way'!$D185))</f>
        <v>2.0392611823308071</v>
      </c>
      <c r="K186" s="80">
        <f>IF('Log_working_2-way'!$D185="","",B186^('Log_working_2-way'!$D185))</f>
        <v>1.9622220256096747</v>
      </c>
      <c r="L186" s="81">
        <f t="shared" si="27"/>
        <v>0.49090909090909085</v>
      </c>
      <c r="M186" s="81">
        <f t="shared" si="28"/>
        <v>0.50909090909090904</v>
      </c>
      <c r="N186" s="82">
        <v>100</v>
      </c>
      <c r="O186" s="82">
        <f t="shared" si="29"/>
        <v>48.979591836734699</v>
      </c>
      <c r="P186" s="82">
        <f t="shared" si="30"/>
        <v>47.089947089947096</v>
      </c>
      <c r="Q186" s="82">
        <f t="shared" si="31"/>
        <v>52.910052910052919</v>
      </c>
      <c r="R186" s="82">
        <f t="shared" si="32"/>
        <v>51.020408163265309</v>
      </c>
      <c r="S186" s="83">
        <f t="shared" si="33"/>
        <v>-3.9304610733182201</v>
      </c>
      <c r="T186" s="83">
        <f t="shared" si="34"/>
        <v>-3.930461073318213</v>
      </c>
      <c r="U186" s="77" t="s">
        <v>126</v>
      </c>
      <c r="V186" s="77" t="s">
        <v>65</v>
      </c>
      <c r="W186" s="77" t="s">
        <v>442</v>
      </c>
      <c r="X186" s="77" t="s">
        <v>477</v>
      </c>
      <c r="Y186" s="84" t="s">
        <v>484</v>
      </c>
    </row>
    <row r="187" spans="1:25" ht="15" x14ac:dyDescent="0.25">
      <c r="A187">
        <v>1.59</v>
      </c>
      <c r="B187">
        <v>2.48</v>
      </c>
      <c r="C187" s="43">
        <f t="shared" si="26"/>
        <v>3.2156624061675743E-2</v>
      </c>
      <c r="D187" s="44">
        <f>IF(OR($A187="",$B187=""),"",A187*'MPTO_working_2-way'!$G186)</f>
        <v>1.6411290322580645</v>
      </c>
      <c r="E187" s="46">
        <f>IF(OR($A187="",$B187=""),"",B187*'MPTO_working_2-way'!$G186)</f>
        <v>2.5597484276729556</v>
      </c>
      <c r="F187" s="44">
        <f>IF(OR($A187="",$B187=""),"",'MPTO_working_2-way'!D186)</f>
        <v>1.6317139783166432</v>
      </c>
      <c r="G187" s="46">
        <f>IF(OR($A187="",$B187=""),"",'MPTO_working_2-way'!E186)</f>
        <v>2.5829948906065767</v>
      </c>
      <c r="H187" s="44">
        <f>IF(OR($A187="",$B187=""),"",'OddsRatio_working_2-way'!M186)</f>
        <v>1.6313862911472248</v>
      </c>
      <c r="I187" s="44">
        <f>IF(OR($A187="",$B187=""),"",'OddsRatio_working_2-way'!N186)</f>
        <v>2.583816459148971</v>
      </c>
      <c r="J187" s="44">
        <f>IF('Log_working_2-way'!$D186="","",A187^('Log_working_2-way'!$D186))</f>
        <v>1.6271068176815173</v>
      </c>
      <c r="K187" s="46">
        <f>IF('Log_working_2-way'!$D186="","",B187^('Log_working_2-way'!$D186))</f>
        <v>2.5946246664914949</v>
      </c>
      <c r="L187" s="53">
        <f t="shared" ref="L187:L222" si="35">(1/D187)</f>
        <v>0.60933660933660938</v>
      </c>
      <c r="M187" s="53">
        <f t="shared" ref="M187:M222" si="36">(1/E187)</f>
        <v>0.39066339066339073</v>
      </c>
      <c r="N187" s="54">
        <v>101</v>
      </c>
      <c r="O187" s="54">
        <f t="shared" ref="O187:O222" si="37">(1/A187)*((N187*A187)-N187)</f>
        <v>37.477987421383645</v>
      </c>
      <c r="P187" s="54">
        <f t="shared" ref="P187:P222" si="38">(1/B187)*((N187*B187)-N187)</f>
        <v>60.274193548387096</v>
      </c>
      <c r="Q187" s="54">
        <f t="shared" ref="Q187:Q222" si="39">(1/B187)*N187</f>
        <v>40.725806451612904</v>
      </c>
      <c r="R187" s="54">
        <f t="shared" ref="R187:R222" si="40">(1/A187)*N187</f>
        <v>63.522012578616348</v>
      </c>
      <c r="S187" s="55">
        <f t="shared" ref="S187:S222" si="41">O187-Q187</f>
        <v>-3.2478190302292589</v>
      </c>
      <c r="T187" s="55">
        <f t="shared" ref="T187:T222" si="42">P187-R187</f>
        <v>-3.2478190302292518</v>
      </c>
      <c r="U187" t="s">
        <v>137</v>
      </c>
      <c r="V187" t="s">
        <v>41</v>
      </c>
      <c r="W187" t="s">
        <v>443</v>
      </c>
      <c r="X187" s="38">
        <v>44334</v>
      </c>
      <c r="Y187" s="66"/>
    </row>
    <row r="188" spans="1:25" s="50" customFormat="1" ht="15" x14ac:dyDescent="0.25">
      <c r="A188">
        <v>1.53</v>
      </c>
      <c r="B188">
        <v>2.67</v>
      </c>
      <c r="C188" s="43">
        <f t="shared" si="26"/>
        <v>2.81266064478225E-2</v>
      </c>
      <c r="D188" s="44">
        <f>IF(OR($A188="",$B188=""),"",A188*'MPTO_working_2-way'!$G187)</f>
        <v>1.5730337078651684</v>
      </c>
      <c r="E188" s="46">
        <f>IF(OR($A188="",$B188=""),"",B188*'MPTO_working_2-way'!$G187)</f>
        <v>2.7450980392156858</v>
      </c>
      <c r="F188" s="44">
        <f>IF(OR($A188="",$B188=""),"",'MPTO_working_2-way'!D187)</f>
        <v>1.5636447149336854</v>
      </c>
      <c r="G188" s="46">
        <f>IF(OR($A188="",$B188=""),"",'MPTO_working_2-way'!E187)</f>
        <v>2.7741672608739938</v>
      </c>
      <c r="H188" s="44">
        <f>IF(OR($A188="",$B188=""),"",'OddsRatio_working_2-way'!M187)</f>
        <v>1.5633518167726788</v>
      </c>
      <c r="I188" s="44">
        <f>IF(OR($A188="",$B188=""),"",'OddsRatio_working_2-way'!N187)</f>
        <v>2.7750896868120249</v>
      </c>
      <c r="J188" s="44">
        <f>IF('Log_working_2-way'!$D187="","",A188^('Log_working_2-way'!$D187))</f>
        <v>1.5590799638918429</v>
      </c>
      <c r="K188" s="46">
        <f>IF('Log_working_2-way'!$D187="","",B188^('Log_working_2-way'!$D187))</f>
        <v>2.7886529022410445</v>
      </c>
      <c r="L188" s="53">
        <f t="shared" si="35"/>
        <v>0.63571428571428579</v>
      </c>
      <c r="M188" s="53">
        <f t="shared" si="36"/>
        <v>0.36428571428571432</v>
      </c>
      <c r="N188" s="54">
        <v>102</v>
      </c>
      <c r="O188" s="54">
        <f t="shared" si="37"/>
        <v>35.333333333333336</v>
      </c>
      <c r="P188" s="54">
        <f t="shared" si="38"/>
        <v>63.797752808988761</v>
      </c>
      <c r="Q188" s="54">
        <f t="shared" si="39"/>
        <v>38.202247191011239</v>
      </c>
      <c r="R188" s="54">
        <f t="shared" si="40"/>
        <v>66.666666666666671</v>
      </c>
      <c r="S188" s="55">
        <f t="shared" si="41"/>
        <v>-2.868913857677903</v>
      </c>
      <c r="T188" s="55">
        <f t="shared" si="42"/>
        <v>-2.8689138576779101</v>
      </c>
      <c r="U188" t="s">
        <v>135</v>
      </c>
      <c r="V188" t="s">
        <v>138</v>
      </c>
      <c r="W188" t="s">
        <v>443</v>
      </c>
      <c r="X188" s="38">
        <v>44334</v>
      </c>
      <c r="Y188" s="66"/>
    </row>
    <row r="189" spans="1:25" s="50" customFormat="1" ht="15" x14ac:dyDescent="0.25">
      <c r="A189">
        <v>1.81</v>
      </c>
      <c r="B189">
        <v>2.08</v>
      </c>
      <c r="C189" s="43">
        <f t="shared" si="26"/>
        <v>3.3255418614534626E-2</v>
      </c>
      <c r="D189" s="44">
        <f>IF(OR($A189="",$B189=""),"",A189*'MPTO_working_2-way'!$G188)</f>
        <v>1.8701923076923077</v>
      </c>
      <c r="E189" s="46">
        <f>IF(OR($A189="",$B189=""),"",B189*'MPTO_working_2-way'!$G188)</f>
        <v>2.1491712707182322</v>
      </c>
      <c r="F189" s="44">
        <f>IF(OR($A189="",$B189=""),"",'MPTO_working_2-way'!D188)</f>
        <v>1.8661643699811639</v>
      </c>
      <c r="G189" s="46">
        <f>IF(OR($A189="",$B189=""),"",'MPTO_working_2-way'!E188)</f>
        <v>2.1545152798443401</v>
      </c>
      <c r="H189" s="44">
        <f>IF(OR($A189="",$B189=""),"",'OddsRatio_working_2-way'!M188)</f>
        <v>1.8660254037844384</v>
      </c>
      <c r="I189" s="44">
        <f>IF(OR($A189="",$B189=""),"",'OddsRatio_working_2-way'!N188)</f>
        <v>2.1547005383792519</v>
      </c>
      <c r="J189" s="44">
        <f>IF('Log_working_2-way'!$D188="","",A189^('Log_working_2-way'!$D188))</f>
        <v>1.8641966683390954</v>
      </c>
      <c r="K189" s="46">
        <f>IF('Log_working_2-way'!$D188="","",B189^('Log_working_2-way'!$D188))</f>
        <v>2.1571440120474694</v>
      </c>
      <c r="L189" s="53">
        <f t="shared" si="35"/>
        <v>0.53470437017994854</v>
      </c>
      <c r="M189" s="53">
        <f t="shared" si="36"/>
        <v>0.46529562982005135</v>
      </c>
      <c r="N189" s="54">
        <v>103</v>
      </c>
      <c r="O189" s="54">
        <f t="shared" si="37"/>
        <v>46.09392265193371</v>
      </c>
      <c r="P189" s="54">
        <f t="shared" si="38"/>
        <v>53.480769230769234</v>
      </c>
      <c r="Q189" s="54">
        <f t="shared" si="39"/>
        <v>49.519230769230766</v>
      </c>
      <c r="R189" s="54">
        <f t="shared" si="40"/>
        <v>56.906077348066304</v>
      </c>
      <c r="S189" s="55">
        <f t="shared" si="41"/>
        <v>-3.4253081172970568</v>
      </c>
      <c r="T189" s="55">
        <f t="shared" si="42"/>
        <v>-3.425308117297071</v>
      </c>
      <c r="U189" t="s">
        <v>74</v>
      </c>
      <c r="V189" t="s">
        <v>68</v>
      </c>
      <c r="W189" t="s">
        <v>443</v>
      </c>
      <c r="X189" s="38">
        <v>44334</v>
      </c>
      <c r="Y189" s="66"/>
    </row>
    <row r="190" spans="1:25" s="50" customFormat="1" ht="15" x14ac:dyDescent="0.25">
      <c r="A190">
        <v>2.19</v>
      </c>
      <c r="B190">
        <v>1.75</v>
      </c>
      <c r="C190" s="43">
        <f t="shared" si="26"/>
        <v>2.8049575994781417E-2</v>
      </c>
      <c r="D190" s="44">
        <f>IF(OR($A190="",$B190=""),"",A190*'MPTO_working_2-way'!$G189)</f>
        <v>2.2514285714285713</v>
      </c>
      <c r="E190" s="46">
        <f>IF(OR($A190="",$B190=""),"",B190*'MPTO_working_2-way'!$G189)</f>
        <v>1.7990867579908674</v>
      </c>
      <c r="F190" s="44">
        <f>IF(OR($A190="",$B190=""),"",'MPTO_working_2-way'!D189)</f>
        <v>2.2593957258658803</v>
      </c>
      <c r="G190" s="46">
        <f>IF(OR($A190="",$B190=""),"",'MPTO_working_2-way'!E189)</f>
        <v>1.7940315974253949</v>
      </c>
      <c r="H190" s="44">
        <f>IF(OR($A190="",$B190=""),"",'OddsRatio_working_2-way'!M189)</f>
        <v>2.2596295751794115</v>
      </c>
      <c r="I190" s="44">
        <f>IF(OR($A190="",$B190=""),"",'OddsRatio_working_2-way'!N189)</f>
        <v>1.7938841860374448</v>
      </c>
      <c r="J190" s="44">
        <f>IF('Log_working_2-way'!$D189="","",A190^('Log_working_2-way'!$D189))</f>
        <v>2.2632669083588914</v>
      </c>
      <c r="K190" s="46">
        <f>IF('Log_working_2-way'!$D189="","",B190^('Log_working_2-way'!$D189))</f>
        <v>1.7915983497890287</v>
      </c>
      <c r="L190" s="53">
        <f t="shared" si="35"/>
        <v>0.44416243654822335</v>
      </c>
      <c r="M190" s="53">
        <f t="shared" si="36"/>
        <v>0.55583756345177671</v>
      </c>
      <c r="N190" s="54">
        <v>104</v>
      </c>
      <c r="O190" s="54">
        <f t="shared" si="37"/>
        <v>56.511415525114153</v>
      </c>
      <c r="P190" s="54">
        <f t="shared" si="38"/>
        <v>44.571428571428569</v>
      </c>
      <c r="Q190" s="54">
        <f t="shared" si="39"/>
        <v>59.428571428571423</v>
      </c>
      <c r="R190" s="54">
        <f t="shared" si="40"/>
        <v>47.488584474885847</v>
      </c>
      <c r="S190" s="55">
        <f t="shared" si="41"/>
        <v>-2.9171559034572709</v>
      </c>
      <c r="T190" s="55">
        <f t="shared" si="42"/>
        <v>-2.917155903457278</v>
      </c>
      <c r="U190" t="s">
        <v>35</v>
      </c>
      <c r="V190" t="s">
        <v>39</v>
      </c>
      <c r="W190" t="s">
        <v>443</v>
      </c>
      <c r="X190" s="38">
        <v>44334</v>
      </c>
      <c r="Y190" s="66"/>
    </row>
    <row r="191" spans="1:25" ht="15" x14ac:dyDescent="0.25">
      <c r="A191">
        <v>2.1</v>
      </c>
      <c r="B191">
        <v>1.81</v>
      </c>
      <c r="C191" s="43">
        <f t="shared" si="26"/>
        <v>2.8676664035780064E-2</v>
      </c>
      <c r="D191" s="44">
        <f>IF(OR($A191="",$B191=""),"",A191*'MPTO_working_2-way'!$G190)</f>
        <v>2.160220994475138</v>
      </c>
      <c r="E191" s="46">
        <f>IF(OR($A191="",$B191=""),"",B191*'MPTO_working_2-way'!$G190)</f>
        <v>1.861904761904762</v>
      </c>
      <c r="F191" s="44">
        <f>IF(OR($A191="",$B191=""),"",'MPTO_working_2-way'!D190)</f>
        <v>2.1651951011107946</v>
      </c>
      <c r="G191" s="46">
        <f>IF(OR($A191="",$B191=""),"",'MPTO_working_2-way'!E190)</f>
        <v>1.858225372769494</v>
      </c>
      <c r="H191" s="44">
        <f>IF(OR($A191="",$B191=""),"",'OddsRatio_working_2-way'!M190)</f>
        <v>2.1653431646335015</v>
      </c>
      <c r="I191" s="44">
        <f>IF(OR($A191="",$B191=""),"",'OddsRatio_working_2-way'!N190)</f>
        <v>1.8581163303210331</v>
      </c>
      <c r="J191" s="44">
        <f>IF('Log_working_2-way'!$D190="","",A191^('Log_working_2-way'!$D190))</f>
        <v>2.1676082555034109</v>
      </c>
      <c r="K191" s="46">
        <f>IF('Log_working_2-way'!$D190="","",B191^('Log_working_2-way'!$D190))</f>
        <v>1.8564516354578522</v>
      </c>
      <c r="L191" s="53">
        <f t="shared" si="35"/>
        <v>0.46291560102301793</v>
      </c>
      <c r="M191" s="53">
        <f t="shared" si="36"/>
        <v>0.53708439897698212</v>
      </c>
      <c r="N191" s="54">
        <v>105</v>
      </c>
      <c r="O191" s="54">
        <f t="shared" si="37"/>
        <v>55</v>
      </c>
      <c r="P191" s="54">
        <f t="shared" si="38"/>
        <v>46.988950276243102</v>
      </c>
      <c r="Q191" s="54">
        <f t="shared" si="39"/>
        <v>58.011049723756912</v>
      </c>
      <c r="R191" s="54">
        <f t="shared" si="40"/>
        <v>50</v>
      </c>
      <c r="S191" s="55">
        <f t="shared" si="41"/>
        <v>-3.011049723756912</v>
      </c>
      <c r="T191" s="55">
        <f t="shared" si="42"/>
        <v>-3.0110497237568978</v>
      </c>
      <c r="U191" t="s">
        <v>134</v>
      </c>
      <c r="V191" t="s">
        <v>71</v>
      </c>
      <c r="W191" t="s">
        <v>443</v>
      </c>
      <c r="X191" s="38">
        <v>44335</v>
      </c>
      <c r="Y191" s="66"/>
    </row>
    <row r="192" spans="1:25" s="50" customFormat="1" ht="15" x14ac:dyDescent="0.25">
      <c r="A192">
        <v>1.8</v>
      </c>
      <c r="B192">
        <v>2.09</v>
      </c>
      <c r="C192" s="43">
        <f t="shared" si="26"/>
        <v>3.4024455077086735E-2</v>
      </c>
      <c r="D192" s="44">
        <f>IF(OR($A192="",$B192=""),"",A192*'MPTO_working_2-way'!$G191)</f>
        <v>1.8612440191387563</v>
      </c>
      <c r="E192" s="46">
        <f>IF(OR($A192="",$B192=""),"",B192*'MPTO_working_2-way'!$G191)</f>
        <v>2.161111111111111</v>
      </c>
      <c r="F192" s="44">
        <f>IF(OR($A192="",$B192=""),"",'MPTO_working_2-way'!D191)</f>
        <v>1.8568608094768018</v>
      </c>
      <c r="G192" s="46">
        <f>IF(OR($A192="",$B192=""),"",'MPTO_working_2-way'!E191)</f>
        <v>2.1670506912442398</v>
      </c>
      <c r="H192" s="44">
        <f>IF(OR($A192="",$B192=""),"",'OddsRatio_working_2-way'!M191)</f>
        <v>1.8567058737562385</v>
      </c>
      <c r="I192" s="44">
        <f>IF(OR($A192="",$B192=""),"",'OddsRatio_working_2-way'!N191)</f>
        <v>2.1672617529928755</v>
      </c>
      <c r="J192" s="44">
        <f>IF('Log_working_2-way'!$D191="","",A192^('Log_working_2-way'!$D191))</f>
        <v>1.8547149010332622</v>
      </c>
      <c r="K192" s="46">
        <f>IF('Log_working_2-way'!$D191="","",B192^('Log_working_2-way'!$D191))</f>
        <v>2.1699807722915003</v>
      </c>
      <c r="L192" s="53">
        <f t="shared" si="35"/>
        <v>0.53727506426735205</v>
      </c>
      <c r="M192" s="53">
        <f t="shared" si="36"/>
        <v>0.46272493573264784</v>
      </c>
      <c r="N192" s="54">
        <v>106</v>
      </c>
      <c r="O192" s="54">
        <f t="shared" si="37"/>
        <v>47.111111111111121</v>
      </c>
      <c r="P192" s="54">
        <f t="shared" si="38"/>
        <v>55.282296650717704</v>
      </c>
      <c r="Q192" s="54">
        <f t="shared" si="39"/>
        <v>50.717703349282303</v>
      </c>
      <c r="R192" s="54">
        <f t="shared" si="40"/>
        <v>58.888888888888893</v>
      </c>
      <c r="S192" s="55">
        <f t="shared" si="41"/>
        <v>-3.6065922381711815</v>
      </c>
      <c r="T192" s="55">
        <f t="shared" si="42"/>
        <v>-3.6065922381711886</v>
      </c>
      <c r="U192" t="s">
        <v>69</v>
      </c>
      <c r="V192" t="s">
        <v>70</v>
      </c>
      <c r="W192" t="s">
        <v>443</v>
      </c>
      <c r="X192" s="38">
        <v>44335</v>
      </c>
      <c r="Y192" s="66"/>
    </row>
    <row r="193" spans="1:25" ht="15" x14ac:dyDescent="0.25">
      <c r="A193">
        <v>1.52</v>
      </c>
      <c r="B193">
        <v>2.7</v>
      </c>
      <c r="C193" s="43">
        <f t="shared" si="26"/>
        <v>2.8265107212475549E-2</v>
      </c>
      <c r="D193" s="44">
        <f>IF(OR($A193="",$B193=""),"",A193*'MPTO_working_2-way'!$G192)</f>
        <v>1.5629629629629629</v>
      </c>
      <c r="E193" s="46">
        <f>IF(OR($A193="",$B193=""),"",B193*'MPTO_working_2-way'!$G192)</f>
        <v>2.7763157894736841</v>
      </c>
      <c r="F193" s="44">
        <f>IF(OR($A193="",$B193=""),"",'MPTO_working_2-way'!D192)</f>
        <v>1.5533686601059802</v>
      </c>
      <c r="G193" s="46">
        <f>IF(OR($A193="",$B193=""),"",'MPTO_working_2-way'!E192)</f>
        <v>2.807113543091655</v>
      </c>
      <c r="H193" s="44">
        <f>IF(OR($A193="",$B193=""),"",'OddsRatio_working_2-way'!M192)</f>
        <v>1.5530663187549718</v>
      </c>
      <c r="I193" s="44">
        <f>IF(OR($A193="",$B193=""),"",'OddsRatio_working_2-way'!N192)</f>
        <v>2.808101426698947</v>
      </c>
      <c r="J193" s="44">
        <f>IF('Log_working_2-way'!$D192="","",A193^('Log_working_2-way'!$D192))</f>
        <v>1.5486980941165203</v>
      </c>
      <c r="K193" s="46">
        <f>IF('Log_working_2-way'!$D192="","",B193^('Log_working_2-way'!$D192))</f>
        <v>2.8224958510382603</v>
      </c>
      <c r="L193" s="53">
        <f t="shared" si="35"/>
        <v>0.63981042654028442</v>
      </c>
      <c r="M193" s="53">
        <f t="shared" si="36"/>
        <v>0.36018957345971564</v>
      </c>
      <c r="N193" s="54">
        <v>107</v>
      </c>
      <c r="O193" s="54">
        <f t="shared" si="37"/>
        <v>36.605263157894747</v>
      </c>
      <c r="P193" s="54">
        <f t="shared" si="38"/>
        <v>67.370370370370381</v>
      </c>
      <c r="Q193" s="54">
        <f t="shared" si="39"/>
        <v>39.629629629629626</v>
      </c>
      <c r="R193" s="54">
        <f t="shared" si="40"/>
        <v>70.394736842105274</v>
      </c>
      <c r="S193" s="55">
        <f t="shared" si="41"/>
        <v>-3.0243664717348793</v>
      </c>
      <c r="T193" s="55">
        <f t="shared" si="42"/>
        <v>-3.0243664717348935</v>
      </c>
      <c r="U193" t="s">
        <v>133</v>
      </c>
      <c r="V193" t="s">
        <v>136</v>
      </c>
      <c r="W193" t="s">
        <v>443</v>
      </c>
      <c r="X193" s="38">
        <v>44335</v>
      </c>
      <c r="Y193" s="66"/>
    </row>
    <row r="194" spans="1:25" ht="15" x14ac:dyDescent="0.25">
      <c r="A194">
        <v>1.75</v>
      </c>
      <c r="B194">
        <v>2.1800000000000002</v>
      </c>
      <c r="C194" s="43">
        <f t="shared" si="26"/>
        <v>3.0144167758846541E-2</v>
      </c>
      <c r="D194" s="44">
        <f>IF(OR($A194="",$B194=""),"",A194*'MPTO_working_2-way'!$G193)</f>
        <v>1.8027522935779814</v>
      </c>
      <c r="E194" s="46">
        <f>IF(OR($A194="",$B194=""),"",B194*'MPTO_working_2-way'!$G193)</f>
        <v>2.2457142857142856</v>
      </c>
      <c r="F194" s="44">
        <f>IF(OR($A194="",$B194=""),"",'MPTO_working_2-way'!D193)</f>
        <v>1.797408716136631</v>
      </c>
      <c r="G194" s="46">
        <f>IF(OR($A194="",$B194=""),"",'MPTO_working_2-way'!E193)</f>
        <v>2.2540620384047267</v>
      </c>
      <c r="H194" s="44">
        <f>IF(OR($A194="",$B194=""),"",'OddsRatio_working_2-way'!M193)</f>
        <v>1.797241005179101</v>
      </c>
      <c r="I194" s="44">
        <f>IF(OR($A194="",$B194=""),"",'OddsRatio_working_2-way'!N193)</f>
        <v>2.2543258481484516</v>
      </c>
      <c r="J194" s="44">
        <f>IF('Log_working_2-way'!$D193="","",A194^('Log_working_2-way'!$D193))</f>
        <v>1.7948212842092994</v>
      </c>
      <c r="K194" s="46">
        <f>IF('Log_working_2-way'!$D193="","",B194^('Log_working_2-way'!$D193))</f>
        <v>2.2581444657647705</v>
      </c>
      <c r="L194" s="53">
        <f t="shared" si="35"/>
        <v>0.55470737913486012</v>
      </c>
      <c r="M194" s="53">
        <f t="shared" si="36"/>
        <v>0.44529262086513999</v>
      </c>
      <c r="N194" s="54">
        <v>108</v>
      </c>
      <c r="O194" s="54">
        <f t="shared" si="37"/>
        <v>46.285714285714285</v>
      </c>
      <c r="P194" s="54">
        <f t="shared" si="38"/>
        <v>58.458715596330286</v>
      </c>
      <c r="Q194" s="54">
        <f t="shared" si="39"/>
        <v>49.541284403669721</v>
      </c>
      <c r="R194" s="54">
        <f t="shared" si="40"/>
        <v>61.714285714285708</v>
      </c>
      <c r="S194" s="55">
        <f t="shared" si="41"/>
        <v>-3.2555701179554362</v>
      </c>
      <c r="T194" s="55">
        <f t="shared" si="42"/>
        <v>-3.2555701179554219</v>
      </c>
      <c r="U194" t="s">
        <v>34</v>
      </c>
      <c r="V194" t="s">
        <v>38</v>
      </c>
      <c r="W194" t="s">
        <v>443</v>
      </c>
      <c r="X194" s="38">
        <v>44335</v>
      </c>
      <c r="Y194" s="66"/>
    </row>
    <row r="195" spans="1:25" ht="15" x14ac:dyDescent="0.25">
      <c r="A195">
        <v>1.42</v>
      </c>
      <c r="B195">
        <v>2.8</v>
      </c>
      <c r="C195" s="43">
        <f t="shared" ref="C195:C222" si="43">IF(OR($A195="",$B195=""),"",(1/A195)+(1/B195)-1)</f>
        <v>6.1368209255533213E-2</v>
      </c>
      <c r="D195" s="44">
        <f>IF(OR($A195="",$B195=""),"",A195*'MPTO_working_2-way'!$G194)</f>
        <v>1.5071428571428571</v>
      </c>
      <c r="E195" s="46">
        <f>IF(OR($A195="",$B195=""),"",B195*'MPTO_working_2-way'!$G194)</f>
        <v>2.971830985915493</v>
      </c>
      <c r="F195" s="44">
        <f>IF(OR($A195="",$B195=""),"",'MPTO_working_2-way'!D194)</f>
        <v>1.484690067214339</v>
      </c>
      <c r="G195" s="46">
        <f>IF(OR($A195="",$B195=""),"",'MPTO_working_2-way'!E194)</f>
        <v>3.0631741140215714</v>
      </c>
      <c r="H195" s="44">
        <f>IF(OR($A195="",$B195=""),"",'OddsRatio_working_2-way'!M194)</f>
        <v>1.4830458915396481</v>
      </c>
      <c r="I195" s="44">
        <f>IF(OR($A195="",$B195=""),"",'OddsRatio_working_2-way'!N194)</f>
        <v>3.0701966780270635</v>
      </c>
      <c r="J195" s="44">
        <f>IF('Log_working_2-way'!$D194="","",A195^('Log_working_2-way'!$D194))</f>
        <v>1.472633942814815</v>
      </c>
      <c r="K195" s="46">
        <f>IF('Log_working_2-way'!$D194="","",B195^('Log_working_2-way'!$D194))</f>
        <v>3.115802335336944</v>
      </c>
      <c r="L195" s="53">
        <f t="shared" si="35"/>
        <v>0.6635071090047393</v>
      </c>
      <c r="M195" s="53">
        <f t="shared" si="36"/>
        <v>0.33649289099526064</v>
      </c>
      <c r="N195" s="54">
        <v>109</v>
      </c>
      <c r="O195" s="54">
        <f t="shared" si="37"/>
        <v>32.239436619718312</v>
      </c>
      <c r="P195" s="54">
        <f t="shared" si="38"/>
        <v>70.071428571428569</v>
      </c>
      <c r="Q195" s="54">
        <f t="shared" si="39"/>
        <v>38.928571428571431</v>
      </c>
      <c r="R195" s="54">
        <f t="shared" si="40"/>
        <v>76.760563380281695</v>
      </c>
      <c r="S195" s="55">
        <f t="shared" si="41"/>
        <v>-6.6891348088531188</v>
      </c>
      <c r="T195" s="55">
        <f t="shared" si="42"/>
        <v>-6.6891348088531259</v>
      </c>
      <c r="U195" t="s">
        <v>73</v>
      </c>
      <c r="V195" t="s">
        <v>75</v>
      </c>
      <c r="W195" t="s">
        <v>443</v>
      </c>
      <c r="X195" s="38">
        <v>44335</v>
      </c>
      <c r="Y195" s="66"/>
    </row>
    <row r="196" spans="1:25" ht="15" x14ac:dyDescent="0.25">
      <c r="A196">
        <v>1.63</v>
      </c>
      <c r="B196">
        <v>2.39</v>
      </c>
      <c r="C196" s="43">
        <f t="shared" si="43"/>
        <v>3.19069743563416E-2</v>
      </c>
      <c r="D196" s="44">
        <f>IF(OR($A196="",$B196=""),"",A196*'MPTO_working_2-way'!$G195)</f>
        <v>1.6820083682008367</v>
      </c>
      <c r="E196" s="46">
        <f>IF(OR($A196="",$B196=""),"",B196*'MPTO_working_2-way'!$G195)</f>
        <v>2.4662576687116564</v>
      </c>
      <c r="F196" s="44">
        <f>IF(OR($A196="",$B196=""),"",'MPTO_working_2-way'!D195)</f>
        <v>1.6735184827201064</v>
      </c>
      <c r="G196" s="46">
        <f>IF(OR($A196="",$B196=""),"",'MPTO_working_2-way'!E195)</f>
        <v>2.4847402493861024</v>
      </c>
      <c r="H196" s="44">
        <f>IF(OR($A196="",$B196=""),"",'OddsRatio_working_2-way'!M195)</f>
        <v>1.6732290918193764</v>
      </c>
      <c r="I196" s="44">
        <f>IF(OR($A196="",$B196=""),"",'OddsRatio_working_2-way'!N195)</f>
        <v>2.4853784724268779</v>
      </c>
      <c r="J196" s="44">
        <f>IF('Log_working_2-way'!$D195="","",A196^('Log_working_2-way'!$D195))</f>
        <v>1.6693751275261461</v>
      </c>
      <c r="K196" s="46">
        <f>IF('Log_working_2-way'!$D195="","",B196^('Log_working_2-way'!$D195))</f>
        <v>2.4939306210789667</v>
      </c>
      <c r="L196" s="53">
        <f t="shared" si="35"/>
        <v>0.59452736318407962</v>
      </c>
      <c r="M196" s="53">
        <f t="shared" si="36"/>
        <v>0.40547263681592038</v>
      </c>
      <c r="N196" s="54">
        <v>110</v>
      </c>
      <c r="O196" s="54">
        <f t="shared" si="37"/>
        <v>42.515337423312872</v>
      </c>
      <c r="P196" s="54">
        <f t="shared" si="38"/>
        <v>63.974895397489554</v>
      </c>
      <c r="Q196" s="54">
        <f t="shared" si="39"/>
        <v>46.02510460251046</v>
      </c>
      <c r="R196" s="54">
        <f t="shared" si="40"/>
        <v>67.484662576687114</v>
      </c>
      <c r="S196" s="55">
        <f t="shared" si="41"/>
        <v>-3.5097671791975884</v>
      </c>
      <c r="T196" s="55">
        <f t="shared" si="42"/>
        <v>-3.50976717919756</v>
      </c>
      <c r="U196" t="s">
        <v>78</v>
      </c>
      <c r="V196" t="s">
        <v>72</v>
      </c>
      <c r="W196" t="s">
        <v>443</v>
      </c>
      <c r="X196" s="38">
        <v>44335</v>
      </c>
      <c r="Y196" s="66"/>
    </row>
    <row r="197" spans="1:25" ht="15" x14ac:dyDescent="0.25">
      <c r="A197">
        <v>2.12</v>
      </c>
      <c r="B197">
        <v>1.74</v>
      </c>
      <c r="C197" s="43">
        <f t="shared" si="43"/>
        <v>4.6410756885707949E-2</v>
      </c>
      <c r="D197" s="44">
        <f>IF(OR($A197="",$B197=""),"",A197*'MPTO_working_2-way'!$G196)</f>
        <v>2.2183908045977008</v>
      </c>
      <c r="E197" s="46">
        <f>IF(OR($A197="",$B197=""),"",B197*'MPTO_working_2-way'!$G196)</f>
        <v>1.8207547169811318</v>
      </c>
      <c r="F197" s="44">
        <f>IF(OR($A197="",$B197=""),"",'MPTO_working_2-way'!D196)</f>
        <v>2.2296905222437133</v>
      </c>
      <c r="G197" s="46">
        <f>IF(OR($A197="",$B197=""),"",'MPTO_working_2-way'!E196)</f>
        <v>1.8132127408572549</v>
      </c>
      <c r="H197" s="44">
        <f>IF(OR($A197="",$B197=""),"",'OddsRatio_working_2-way'!M196)</f>
        <v>2.2302493704584911</v>
      </c>
      <c r="I197" s="44">
        <f>IF(OR($A197="",$B197=""),"",'OddsRatio_working_2-way'!N196)</f>
        <v>1.8128433340529317</v>
      </c>
      <c r="J197" s="44">
        <f>IF('Log_working_2-way'!$D196="","",A197^('Log_working_2-way'!$D196))</f>
        <v>2.235500887736106</v>
      </c>
      <c r="K197" s="46">
        <f>IF('Log_working_2-way'!$D196="","",B197^('Log_working_2-way'!$D196))</f>
        <v>1.8093883298066613</v>
      </c>
      <c r="L197" s="53">
        <f t="shared" si="35"/>
        <v>0.45077720207253896</v>
      </c>
      <c r="M197" s="53">
        <f t="shared" si="36"/>
        <v>0.5492227979274612</v>
      </c>
      <c r="N197" s="54">
        <v>111</v>
      </c>
      <c r="O197" s="54">
        <f t="shared" si="37"/>
        <v>58.64150943396227</v>
      </c>
      <c r="P197" s="54">
        <f t="shared" si="38"/>
        <v>47.206896551724128</v>
      </c>
      <c r="Q197" s="54">
        <f t="shared" si="39"/>
        <v>63.793103448275858</v>
      </c>
      <c r="R197" s="54">
        <f t="shared" si="40"/>
        <v>52.35849056603773</v>
      </c>
      <c r="S197" s="55">
        <f t="shared" si="41"/>
        <v>-5.1515940143135879</v>
      </c>
      <c r="T197" s="55">
        <f t="shared" si="42"/>
        <v>-5.1515940143136021</v>
      </c>
      <c r="U197" t="s">
        <v>312</v>
      </c>
      <c r="V197" t="s">
        <v>502</v>
      </c>
      <c r="W197" t="s">
        <v>445</v>
      </c>
      <c r="X197" s="38">
        <v>44334</v>
      </c>
      <c r="Y197" s="66"/>
    </row>
    <row r="198" spans="1:25" ht="15" x14ac:dyDescent="0.25">
      <c r="A198">
        <v>2.2200000000000002</v>
      </c>
      <c r="B198">
        <v>1.68</v>
      </c>
      <c r="C198" s="43">
        <f t="shared" si="43"/>
        <v>4.5688545688545634E-2</v>
      </c>
      <c r="D198" s="44">
        <f>IF(OR($A198="",$B198=""),"",A198*'MPTO_working_2-way'!$G197)</f>
        <v>2.3214285714285716</v>
      </c>
      <c r="E198" s="46">
        <f>IF(OR($A198="",$B198=""),"",B198*'MPTO_working_2-way'!$G197)</f>
        <v>1.7567567567567566</v>
      </c>
      <c r="F198" s="44">
        <f>IF(OR($A198="",$B198=""),"",'MPTO_working_2-way'!D197)</f>
        <v>2.3386004514672689</v>
      </c>
      <c r="G198" s="46">
        <f>IF(OR($A198="",$B198=""),"",'MPTO_working_2-way'!E197)</f>
        <v>1.7470489038785832</v>
      </c>
      <c r="H198" s="44">
        <f>IF(OR($A198="",$B198=""),"",'OddsRatio_working_2-way'!M197)</f>
        <v>2.3394467690277296</v>
      </c>
      <c r="I198" s="44">
        <f>IF(OR($A198="",$B198=""),"",'OddsRatio_working_2-way'!N197)</f>
        <v>1.7465768876547993</v>
      </c>
      <c r="J198" s="44">
        <f>IF('Log_working_2-way'!$D197="","",A198^('Log_working_2-way'!$D197))</f>
        <v>2.3474640771287958</v>
      </c>
      <c r="K198" s="46">
        <f>IF('Log_working_2-way'!$D197="","",B198^('Log_working_2-way'!$D197))</f>
        <v>1.7421348123284788</v>
      </c>
      <c r="L198" s="53">
        <f t="shared" si="35"/>
        <v>0.43076923076923074</v>
      </c>
      <c r="M198" s="53">
        <f t="shared" si="36"/>
        <v>0.56923076923076932</v>
      </c>
      <c r="N198" s="54">
        <v>112</v>
      </c>
      <c r="O198" s="54">
        <f t="shared" si="37"/>
        <v>61.549549549549546</v>
      </c>
      <c r="P198" s="54">
        <f t="shared" si="38"/>
        <v>45.333333333333329</v>
      </c>
      <c r="Q198" s="54">
        <f t="shared" si="39"/>
        <v>66.666666666666671</v>
      </c>
      <c r="R198" s="54">
        <f t="shared" si="40"/>
        <v>50.450450450450447</v>
      </c>
      <c r="S198" s="55">
        <f t="shared" si="41"/>
        <v>-5.1171171171171252</v>
      </c>
      <c r="T198" s="55">
        <f t="shared" si="42"/>
        <v>-5.1171171171171181</v>
      </c>
      <c r="U198" t="s">
        <v>500</v>
      </c>
      <c r="V198" t="s">
        <v>503</v>
      </c>
      <c r="W198" t="s">
        <v>445</v>
      </c>
      <c r="X198" s="38">
        <v>44334</v>
      </c>
      <c r="Y198" s="66"/>
    </row>
    <row r="199" spans="1:25" ht="15" x14ac:dyDescent="0.25">
      <c r="A199">
        <v>1.52</v>
      </c>
      <c r="B199">
        <v>2.57</v>
      </c>
      <c r="C199" s="43">
        <f t="shared" si="43"/>
        <v>4.6999795207864015E-2</v>
      </c>
      <c r="D199" s="44">
        <f>IF(OR($A199="",$B199=""),"",A199*'MPTO_working_2-way'!$G198)</f>
        <v>1.5914396887159534</v>
      </c>
      <c r="E199" s="46">
        <f>IF(OR($A199="",$B199=""),"",B199*'MPTO_working_2-way'!$G198)</f>
        <v>2.6907894736842102</v>
      </c>
      <c r="F199" s="44">
        <f>IF(OR($A199="",$B199=""),"",'MPTO_working_2-way'!D198)</f>
        <v>1.5763053829392302</v>
      </c>
      <c r="G199" s="46">
        <f>IF(OR($A199="",$B199=""),"",'MPTO_working_2-way'!E198)</f>
        <v>2.7351911496989216</v>
      </c>
      <c r="H199" s="44">
        <f>IF(OR($A199="",$B199=""),"",'OddsRatio_working_2-way'!M198)</f>
        <v>1.5755086368446631</v>
      </c>
      <c r="I199" s="44">
        <f>IF(OR($A199="",$B199=""),"",'OddsRatio_working_2-way'!N198)</f>
        <v>2.7375933843194633</v>
      </c>
      <c r="J199" s="44">
        <f>IF('Log_working_2-way'!$D198="","",A199^('Log_working_2-way'!$D198))</f>
        <v>1.5685629387111448</v>
      </c>
      <c r="K199" s="46">
        <f>IF('Log_working_2-way'!$D198="","",B199^('Log_working_2-way'!$D198))</f>
        <v>2.7588202324003004</v>
      </c>
      <c r="L199" s="53">
        <f t="shared" si="35"/>
        <v>0.628361858190709</v>
      </c>
      <c r="M199" s="53">
        <f t="shared" si="36"/>
        <v>0.371638141809291</v>
      </c>
      <c r="N199" s="54">
        <v>113</v>
      </c>
      <c r="O199" s="54">
        <f t="shared" si="37"/>
        <v>38.657894736842103</v>
      </c>
      <c r="P199" s="54">
        <f t="shared" si="38"/>
        <v>69.031128404669246</v>
      </c>
      <c r="Q199" s="54">
        <f t="shared" si="39"/>
        <v>43.968871595330739</v>
      </c>
      <c r="R199" s="54">
        <f t="shared" si="40"/>
        <v>74.342105263157904</v>
      </c>
      <c r="S199" s="55">
        <f t="shared" si="41"/>
        <v>-5.3109768584886368</v>
      </c>
      <c r="T199" s="55">
        <f t="shared" si="42"/>
        <v>-5.3109768584886581</v>
      </c>
      <c r="U199" t="s">
        <v>313</v>
      </c>
      <c r="V199" t="s">
        <v>308</v>
      </c>
      <c r="W199" t="s">
        <v>445</v>
      </c>
      <c r="X199" s="38">
        <v>44334</v>
      </c>
      <c r="Y199" s="66"/>
    </row>
    <row r="200" spans="1:25" ht="15" x14ac:dyDescent="0.25">
      <c r="A200">
        <v>1.74</v>
      </c>
      <c r="B200">
        <v>2.12</v>
      </c>
      <c r="C200" s="43">
        <f t="shared" si="43"/>
        <v>4.6410756885707949E-2</v>
      </c>
      <c r="D200" s="44">
        <f>IF(OR($A200="",$B200=""),"",A200*'MPTO_working_2-way'!$G199)</f>
        <v>1.8207547169811318</v>
      </c>
      <c r="E200" s="46">
        <f>IF(OR($A200="",$B200=""),"",B200*'MPTO_working_2-way'!$G199)</f>
        <v>2.2183908045977008</v>
      </c>
      <c r="F200" s="44">
        <f>IF(OR($A200="",$B200=""),"",'MPTO_working_2-way'!D199)</f>
        <v>1.8132127408572549</v>
      </c>
      <c r="G200" s="46">
        <f>IF(OR($A200="",$B200=""),"",'MPTO_working_2-way'!E199)</f>
        <v>2.2296905222437133</v>
      </c>
      <c r="H200" s="44">
        <f>IF(OR($A200="",$B200=""),"",'OddsRatio_working_2-way'!M199)</f>
        <v>1.8128433340529317</v>
      </c>
      <c r="I200" s="44">
        <f>IF(OR($A200="",$B200=""),"",'OddsRatio_working_2-way'!N199)</f>
        <v>2.2302493704584911</v>
      </c>
      <c r="J200" s="44">
        <f>IF('Log_working_2-way'!$D199="","",A200^('Log_working_2-way'!$D199))</f>
        <v>1.8093883298066613</v>
      </c>
      <c r="K200" s="46">
        <f>IF('Log_working_2-way'!$D199="","",B200^('Log_working_2-way'!$D199))</f>
        <v>2.235500887736106</v>
      </c>
      <c r="L200" s="53">
        <f t="shared" si="35"/>
        <v>0.5492227979274612</v>
      </c>
      <c r="M200" s="53">
        <f t="shared" si="36"/>
        <v>0.45077720207253896</v>
      </c>
      <c r="N200" s="54">
        <v>114</v>
      </c>
      <c r="O200" s="54">
        <f t="shared" si="37"/>
        <v>48.482758620689644</v>
      </c>
      <c r="P200" s="54">
        <f t="shared" si="38"/>
        <v>60.226415094339622</v>
      </c>
      <c r="Q200" s="54">
        <f t="shared" si="39"/>
        <v>53.773584905660371</v>
      </c>
      <c r="R200" s="54">
        <f t="shared" si="40"/>
        <v>65.517241379310335</v>
      </c>
      <c r="S200" s="55">
        <f t="shared" si="41"/>
        <v>-5.290826284970727</v>
      </c>
      <c r="T200" s="55">
        <f t="shared" si="42"/>
        <v>-5.2908262849707128</v>
      </c>
      <c r="U200" t="s">
        <v>315</v>
      </c>
      <c r="V200" t="s">
        <v>309</v>
      </c>
      <c r="W200" t="s">
        <v>445</v>
      </c>
      <c r="X200" s="38">
        <v>44334</v>
      </c>
      <c r="Y200" s="66"/>
    </row>
    <row r="201" spans="1:25" ht="15" x14ac:dyDescent="0.25">
      <c r="A201">
        <v>1.59</v>
      </c>
      <c r="B201">
        <v>2.4</v>
      </c>
      <c r="C201" s="43">
        <f t="shared" si="43"/>
        <v>4.5597484276729494E-2</v>
      </c>
      <c r="D201" s="44">
        <f>IF(OR($A201="",$B201=""),"",A201*'MPTO_working_2-way'!$G200)</f>
        <v>1.6625000000000001</v>
      </c>
      <c r="E201" s="46">
        <f>IF(OR($A201="",$B201=""),"",B201*'MPTO_working_2-way'!$G200)</f>
        <v>2.5094339622641506</v>
      </c>
      <c r="F201" s="44">
        <f>IF(OR($A201="",$B201=""),"",'MPTO_working_2-way'!D200)</f>
        <v>1.649805447470817</v>
      </c>
      <c r="G201" s="46">
        <f>IF(OR($A201="",$B201=""),"",'MPTO_working_2-way'!E200)</f>
        <v>2.5389221556886223</v>
      </c>
      <c r="H201" s="44">
        <f>IF(OR($A201="",$B201=""),"",'OddsRatio_working_2-way'!M200)</f>
        <v>1.6491753010001007</v>
      </c>
      <c r="I201" s="44">
        <f>IF(OR($A201="",$B201=""),"",'OddsRatio_working_2-way'!N200)</f>
        <v>2.5404159684748153</v>
      </c>
      <c r="J201" s="44">
        <f>IF('Log_working_2-way'!$D200="","",A201^('Log_working_2-way'!$D200))</f>
        <v>1.6433640821646023</v>
      </c>
      <c r="K201" s="46">
        <f>IF('Log_working_2-way'!$D200="","",B201^('Log_working_2-way'!$D200))</f>
        <v>2.5543298541543464</v>
      </c>
      <c r="L201" s="53">
        <f t="shared" si="35"/>
        <v>0.60150375939849621</v>
      </c>
      <c r="M201" s="53">
        <f t="shared" si="36"/>
        <v>0.39849624060150379</v>
      </c>
      <c r="N201" s="54">
        <v>115</v>
      </c>
      <c r="O201" s="54">
        <f t="shared" si="37"/>
        <v>42.672955974842779</v>
      </c>
      <c r="P201" s="54">
        <f t="shared" si="38"/>
        <v>67.083333333333343</v>
      </c>
      <c r="Q201" s="54">
        <f t="shared" si="39"/>
        <v>47.916666666666671</v>
      </c>
      <c r="R201" s="54">
        <f t="shared" si="40"/>
        <v>72.327044025157235</v>
      </c>
      <c r="S201" s="55">
        <f t="shared" si="41"/>
        <v>-5.2437106918238925</v>
      </c>
      <c r="T201" s="55">
        <f t="shared" si="42"/>
        <v>-5.2437106918238925</v>
      </c>
      <c r="U201" t="s">
        <v>317</v>
      </c>
      <c r="V201" t="s">
        <v>501</v>
      </c>
      <c r="W201" t="s">
        <v>445</v>
      </c>
      <c r="X201" s="38">
        <v>44334</v>
      </c>
      <c r="Y201" s="66"/>
    </row>
    <row r="202" spans="1:25" ht="15" x14ac:dyDescent="0.25">
      <c r="A202">
        <v>1.71</v>
      </c>
      <c r="B202">
        <v>2.25</v>
      </c>
      <c r="C202" s="43">
        <f t="shared" si="43"/>
        <v>2.9239766081871288E-2</v>
      </c>
      <c r="D202" s="44">
        <f>IF(OR($A202="",$B202=""),"",A202*'MPTO_working_2-way'!$G201)</f>
        <v>1.7599999999999998</v>
      </c>
      <c r="E202" s="46">
        <f>IF(OR($A202="",$B202=""),"",B202*'MPTO_working_2-way'!$G201)</f>
        <v>2.3157894736842106</v>
      </c>
      <c r="F202" s="44">
        <f>IF(OR($A202="",$B202=""),"",'MPTO_working_2-way'!D201)</f>
        <v>1.7538461538461536</v>
      </c>
      <c r="G202" s="46">
        <f>IF(OR($A202="",$B202=""),"",'MPTO_working_2-way'!E201)</f>
        <v>2.3265306122448979</v>
      </c>
      <c r="H202" s="44">
        <f>IF(OR($A202="",$B202=""),"",'OddsRatio_working_2-way'!M201)</f>
        <v>1.753657747256671</v>
      </c>
      <c r="I202" s="44">
        <f>IF(OR($A202="",$B202=""),"",'OddsRatio_working_2-way'!N201)</f>
        <v>2.3268622310856886</v>
      </c>
      <c r="J202" s="44">
        <f>IF('Log_working_2-way'!$D201="","",A202^('Log_working_2-way'!$D201))</f>
        <v>1.7508722508087184</v>
      </c>
      <c r="K202" s="46">
        <f>IF('Log_working_2-way'!$D201="","",B202^('Log_working_2-way'!$D201))</f>
        <v>2.331784466562643</v>
      </c>
      <c r="L202" s="53">
        <f t="shared" si="35"/>
        <v>0.56818181818181823</v>
      </c>
      <c r="M202" s="53">
        <f t="shared" si="36"/>
        <v>0.43181818181818182</v>
      </c>
      <c r="N202" s="54">
        <v>116</v>
      </c>
      <c r="O202" s="54">
        <f t="shared" si="37"/>
        <v>48.16374269005847</v>
      </c>
      <c r="P202" s="54">
        <f t="shared" si="38"/>
        <v>64.444444444444443</v>
      </c>
      <c r="Q202" s="54">
        <f t="shared" si="39"/>
        <v>51.55555555555555</v>
      </c>
      <c r="R202" s="54">
        <f t="shared" si="40"/>
        <v>67.836257309941516</v>
      </c>
      <c r="S202" s="55">
        <f t="shared" si="41"/>
        <v>-3.3918128654970801</v>
      </c>
      <c r="T202" s="55">
        <f t="shared" si="42"/>
        <v>-3.3918128654970729</v>
      </c>
      <c r="U202" t="s">
        <v>51</v>
      </c>
      <c r="V202" t="s">
        <v>104</v>
      </c>
      <c r="W202" t="s">
        <v>441</v>
      </c>
      <c r="X202" s="38">
        <v>44334</v>
      </c>
      <c r="Y202" s="66"/>
    </row>
    <row r="203" spans="1:25" ht="15" x14ac:dyDescent="0.25">
      <c r="A203">
        <v>2</v>
      </c>
      <c r="B203">
        <v>1.89</v>
      </c>
      <c r="C203" s="43">
        <f t="shared" si="43"/>
        <v>2.9100529100529293E-2</v>
      </c>
      <c r="D203" s="44">
        <f>IF(OR($A203="",$B203=""),"",A203*'MPTO_working_2-way'!$G202)</f>
        <v>2.0582010582010586</v>
      </c>
      <c r="E203" s="46">
        <f>IF(OR($A203="",$B203=""),"",B203*'MPTO_working_2-way'!$G202)</f>
        <v>1.9450000000000003</v>
      </c>
      <c r="F203" s="44">
        <f>IF(OR($A203="",$B203=""),"",'MPTO_working_2-way'!D202)</f>
        <v>2.0599455040871937</v>
      </c>
      <c r="G203" s="46">
        <f>IF(OR($A203="",$B203=""),"",'MPTO_working_2-way'!E202)</f>
        <v>1.9434447300771212</v>
      </c>
      <c r="H203" s="44">
        <f>IF(OR($A203="",$B203=""),"",'OddsRatio_working_2-way'!M202)</f>
        <v>2.0599978800063603</v>
      </c>
      <c r="I203" s="44">
        <f>IF(OR($A203="",$B203=""),"",'OddsRatio_working_2-way'!N202)</f>
        <v>1.9433981132056606</v>
      </c>
      <c r="J203" s="44">
        <f>IF('Log_working_2-way'!$D202="","",A203^('Log_working_2-way'!$D202))</f>
        <v>2.0607901501181232</v>
      </c>
      <c r="K203" s="46">
        <f>IF('Log_working_2-way'!$D202="","",B203^('Log_working_2-way'!$D202))</f>
        <v>1.9426935194379702</v>
      </c>
      <c r="L203" s="53">
        <f t="shared" si="35"/>
        <v>0.48586118251928012</v>
      </c>
      <c r="M203" s="53">
        <f t="shared" si="36"/>
        <v>0.51413881748071977</v>
      </c>
      <c r="N203" s="54">
        <v>117</v>
      </c>
      <c r="O203" s="54">
        <f t="shared" si="37"/>
        <v>58.5</v>
      </c>
      <c r="P203" s="54">
        <f t="shared" si="38"/>
        <v>55.095238095238102</v>
      </c>
      <c r="Q203" s="54">
        <f t="shared" si="39"/>
        <v>61.904761904761912</v>
      </c>
      <c r="R203" s="54">
        <f t="shared" si="40"/>
        <v>58.5</v>
      </c>
      <c r="S203" s="55">
        <f t="shared" si="41"/>
        <v>-3.4047619047619122</v>
      </c>
      <c r="T203" s="55">
        <f t="shared" si="42"/>
        <v>-3.404761904761898</v>
      </c>
      <c r="U203" t="s">
        <v>146</v>
      </c>
      <c r="V203" t="s">
        <v>174</v>
      </c>
      <c r="W203" t="s">
        <v>435</v>
      </c>
      <c r="X203" s="38">
        <v>44334</v>
      </c>
      <c r="Y203" s="66"/>
    </row>
    <row r="204" spans="1:25" ht="15" x14ac:dyDescent="0.25">
      <c r="A204">
        <v>1.59</v>
      </c>
      <c r="B204">
        <v>2.39</v>
      </c>
      <c r="C204" s="43">
        <f t="shared" si="43"/>
        <v>4.7340859451066919E-2</v>
      </c>
      <c r="D204" s="44">
        <f>IF(OR($A204="",$B204=""),"",A204*'MPTO_working_2-way'!$G203)</f>
        <v>1.6652719665271964</v>
      </c>
      <c r="E204" s="46">
        <f>IF(OR($A204="",$B204=""),"",B204*'MPTO_working_2-way'!$G203)</f>
        <v>2.5031446540880502</v>
      </c>
      <c r="F204" s="44">
        <f>IF(OR($A204="",$B204=""),"",'MPTO_working_2-way'!D203)</f>
        <v>1.6521814743157757</v>
      </c>
      <c r="G204" s="46">
        <f>IF(OR($A204="",$B204=""),"",'MPTO_working_2-way'!E203)</f>
        <v>2.533315556148128</v>
      </c>
      <c r="H204" s="44">
        <f>IF(OR($A204="",$B204=""),"",'OddsRatio_working_2-way'!M203)</f>
        <v>1.6515062790600537</v>
      </c>
      <c r="I204" s="44">
        <f>IF(OR($A204="",$B204=""),"",'OddsRatio_working_2-way'!N203)</f>
        <v>2.5349046235482611</v>
      </c>
      <c r="J204" s="44">
        <f>IF('Log_working_2-way'!$D203="","",A204^('Log_working_2-way'!$D203))</f>
        <v>1.6455079869288787</v>
      </c>
      <c r="K204" s="46">
        <f>IF('Log_working_2-way'!$D203="","",B204^('Log_working_2-way'!$D203))</f>
        <v>2.5491675087653465</v>
      </c>
      <c r="L204" s="53">
        <f t="shared" si="35"/>
        <v>0.60050251256281417</v>
      </c>
      <c r="M204" s="53">
        <f t="shared" si="36"/>
        <v>0.39949748743718594</v>
      </c>
      <c r="N204" s="54">
        <v>118</v>
      </c>
      <c r="O204" s="54">
        <f t="shared" si="37"/>
        <v>43.786163522012579</v>
      </c>
      <c r="P204" s="54">
        <f t="shared" si="38"/>
        <v>68.627615062761521</v>
      </c>
      <c r="Q204" s="54">
        <f t="shared" si="39"/>
        <v>49.372384937238493</v>
      </c>
      <c r="R204" s="54">
        <f t="shared" si="40"/>
        <v>74.213836477987414</v>
      </c>
      <c r="S204" s="55">
        <f t="shared" si="41"/>
        <v>-5.5862214152259142</v>
      </c>
      <c r="T204" s="55">
        <f t="shared" si="42"/>
        <v>-5.5862214152258929</v>
      </c>
      <c r="U204" t="s">
        <v>147</v>
      </c>
      <c r="V204" t="s">
        <v>185</v>
      </c>
      <c r="W204" t="s">
        <v>435</v>
      </c>
      <c r="X204" s="38">
        <v>44335</v>
      </c>
      <c r="Y204" s="66"/>
    </row>
    <row r="205" spans="1:25" ht="15" x14ac:dyDescent="0.25">
      <c r="A205">
        <v>1.93</v>
      </c>
      <c r="B205">
        <v>1.93</v>
      </c>
      <c r="C205" s="43">
        <f t="shared" si="43"/>
        <v>3.62694300518136E-2</v>
      </c>
      <c r="D205" s="44">
        <f>IF(OR($A205="",$B205=""),"",A205*'MPTO_working_2-way'!$G204)</f>
        <v>2</v>
      </c>
      <c r="E205" s="46">
        <f>IF(OR($A205="",$B205=""),"",B205*'MPTO_working_2-way'!$G204)</f>
        <v>2</v>
      </c>
      <c r="F205" s="44">
        <f>IF(OR($A205="",$B205=""),"",'MPTO_working_2-way'!D204)</f>
        <v>2.0000000000000004</v>
      </c>
      <c r="G205" s="46">
        <f>IF(OR($A205="",$B205=""),"",'MPTO_working_2-way'!E204)</f>
        <v>2.0000000000000004</v>
      </c>
      <c r="H205" s="44">
        <f>IF(OR($A205="",$B205=""),"",'OddsRatio_working_2-way'!M204)</f>
        <v>2</v>
      </c>
      <c r="I205" s="44">
        <f>IF(OR($A205="",$B205=""),"",'OddsRatio_working_2-way'!N204)</f>
        <v>2</v>
      </c>
      <c r="J205" s="44">
        <f>IF('Log_working_2-way'!$D204="","",A205^('Log_working_2-way'!$D204))</f>
        <v>1.9999999999999618</v>
      </c>
      <c r="K205" s="46">
        <f>IF('Log_working_2-way'!$D204="","",B205^('Log_working_2-way'!$D204))</f>
        <v>1.9999999999999618</v>
      </c>
      <c r="L205" s="53">
        <f t="shared" si="35"/>
        <v>0.5</v>
      </c>
      <c r="M205" s="53">
        <f t="shared" si="36"/>
        <v>0.5</v>
      </c>
      <c r="N205" s="54">
        <v>119</v>
      </c>
      <c r="O205" s="54">
        <f t="shared" si="37"/>
        <v>57.3419689119171</v>
      </c>
      <c r="P205" s="54">
        <f t="shared" si="38"/>
        <v>57.3419689119171</v>
      </c>
      <c r="Q205" s="54">
        <f t="shared" si="39"/>
        <v>61.658031088082907</v>
      </c>
      <c r="R205" s="54">
        <f t="shared" si="40"/>
        <v>61.658031088082907</v>
      </c>
      <c r="S205" s="55">
        <f t="shared" si="41"/>
        <v>-4.3160621761658078</v>
      </c>
      <c r="T205" s="55">
        <f t="shared" si="42"/>
        <v>-4.3160621761658078</v>
      </c>
      <c r="U205" t="s">
        <v>171</v>
      </c>
      <c r="V205" t="s">
        <v>106</v>
      </c>
      <c r="W205" t="s">
        <v>435</v>
      </c>
      <c r="X205" s="38">
        <v>44335</v>
      </c>
      <c r="Y205" s="66"/>
    </row>
    <row r="206" spans="1:25" ht="15" x14ac:dyDescent="0.25">
      <c r="A206">
        <v>1.8</v>
      </c>
      <c r="B206">
        <v>2.0499999999999998</v>
      </c>
      <c r="C206" s="43">
        <f t="shared" si="43"/>
        <v>4.3360433604336057E-2</v>
      </c>
      <c r="D206" s="44">
        <f>IF(OR($A206="",$B206=""),"",A206*'MPTO_working_2-way'!$G205)</f>
        <v>1.878048780487805</v>
      </c>
      <c r="E206" s="46">
        <f>IF(OR($A206="",$B206=""),"",B206*'MPTO_working_2-way'!$G205)</f>
        <v>2.1388888888888888</v>
      </c>
      <c r="F206" s="44">
        <f>IF(OR($A206="",$B206=""),"",'MPTO_working_2-way'!D205)</f>
        <v>1.8730964467005078</v>
      </c>
      <c r="G206" s="46">
        <f>IF(OR($A206="",$B206=""),"",'MPTO_working_2-way'!E205)</f>
        <v>2.1453488372093021</v>
      </c>
      <c r="H206" s="44">
        <f>IF(OR($A206="",$B206=""),"",'OddsRatio_working_2-way'!M205)</f>
        <v>1.8728715609439694</v>
      </c>
      <c r="I206" s="44">
        <f>IF(OR($A206="",$B206=""),"",'OddsRatio_working_2-way'!N205)</f>
        <v>2.1456439237389602</v>
      </c>
      <c r="J206" s="44">
        <f>IF('Log_working_2-way'!$D205="","",A206^('Log_working_2-way'!$D205))</f>
        <v>1.8706056173612808</v>
      </c>
      <c r="K206" s="46">
        <f>IF('Log_working_2-way'!$D205="","",B206^('Log_working_2-way'!$D205))</f>
        <v>2.1486257153159274</v>
      </c>
      <c r="L206" s="53">
        <f t="shared" si="35"/>
        <v>0.53246753246753242</v>
      </c>
      <c r="M206" s="53">
        <f t="shared" si="36"/>
        <v>0.46753246753246752</v>
      </c>
      <c r="N206" s="54">
        <v>120</v>
      </c>
      <c r="O206" s="54">
        <f t="shared" si="37"/>
        <v>53.333333333333336</v>
      </c>
      <c r="P206" s="54">
        <f t="shared" si="38"/>
        <v>61.463414634146332</v>
      </c>
      <c r="Q206" s="54">
        <f t="shared" si="39"/>
        <v>58.536585365853661</v>
      </c>
      <c r="R206" s="54">
        <f t="shared" si="40"/>
        <v>66.666666666666671</v>
      </c>
      <c r="S206" s="55">
        <f t="shared" si="41"/>
        <v>-5.2032520325203251</v>
      </c>
      <c r="T206" s="55">
        <f t="shared" si="42"/>
        <v>-5.2032520325203393</v>
      </c>
      <c r="U206" t="s">
        <v>430</v>
      </c>
      <c r="V206" t="s">
        <v>149</v>
      </c>
      <c r="W206" t="s">
        <v>435</v>
      </c>
      <c r="X206" s="38">
        <v>44335</v>
      </c>
      <c r="Y206" s="66"/>
    </row>
    <row r="207" spans="1:25" ht="15" x14ac:dyDescent="0.25">
      <c r="A207">
        <v>1.97</v>
      </c>
      <c r="B207">
        <v>1.88</v>
      </c>
      <c r="C207" s="43">
        <f t="shared" si="43"/>
        <v>3.9529106814990778E-2</v>
      </c>
      <c r="D207" s="44">
        <f>IF(OR($A207="",$B207=""),"",A207*'MPTO_working_2-way'!$G206)</f>
        <v>2.0478723404255317</v>
      </c>
      <c r="E207" s="46">
        <f>IF(OR($A207="",$B207=""),"",B207*'MPTO_working_2-way'!$G206)</f>
        <v>1.9543147208121825</v>
      </c>
      <c r="F207" s="44">
        <f>IF(OR($A207="",$B207=""),"",'MPTO_working_2-way'!D206)</f>
        <v>2.049811822005756</v>
      </c>
      <c r="G207" s="46">
        <f>IF(OR($A207="",$B207=""),"",'MPTO_working_2-way'!E206)</f>
        <v>1.9525516659637281</v>
      </c>
      <c r="H207" s="44">
        <f>IF(OR($A207="",$B207=""),"",'OddsRatio_working_2-way'!M206)</f>
        <v>2.049891769313736</v>
      </c>
      <c r="I207" s="44">
        <f>IF(OR($A207="",$B207=""),"",'OddsRatio_working_2-way'!N206)</f>
        <v>1.9524791309238021</v>
      </c>
      <c r="J207" s="44">
        <f>IF('Log_working_2-way'!$D206="","",A207^('Log_working_2-way'!$D206))</f>
        <v>2.0507806142198279</v>
      </c>
      <c r="K207" s="46">
        <f>IF('Log_working_2-way'!$D206="","",B207^('Log_working_2-way'!$D206))</f>
        <v>1.9516734382679068</v>
      </c>
      <c r="L207" s="53">
        <f t="shared" si="35"/>
        <v>0.48831168831168836</v>
      </c>
      <c r="M207" s="53">
        <f t="shared" si="36"/>
        <v>0.51168831168831175</v>
      </c>
      <c r="N207" s="54">
        <v>121</v>
      </c>
      <c r="O207" s="54">
        <f t="shared" si="37"/>
        <v>59.578680203045685</v>
      </c>
      <c r="P207" s="54">
        <f t="shared" si="38"/>
        <v>56.638297872340416</v>
      </c>
      <c r="Q207" s="54">
        <f t="shared" si="39"/>
        <v>64.361702127659569</v>
      </c>
      <c r="R207" s="54">
        <f t="shared" si="40"/>
        <v>61.421319796954307</v>
      </c>
      <c r="S207" s="55">
        <f t="shared" si="41"/>
        <v>-4.7830219246138839</v>
      </c>
      <c r="T207" s="55">
        <f t="shared" si="42"/>
        <v>-4.783021924613891</v>
      </c>
      <c r="U207" t="s">
        <v>182</v>
      </c>
      <c r="V207" t="s">
        <v>148</v>
      </c>
      <c r="W207" t="s">
        <v>435</v>
      </c>
      <c r="X207" s="38">
        <v>44335</v>
      </c>
      <c r="Y207" s="66"/>
    </row>
    <row r="208" spans="1:25" ht="15" x14ac:dyDescent="0.25">
      <c r="A208">
        <v>2</v>
      </c>
      <c r="B208">
        <v>1.86</v>
      </c>
      <c r="C208" s="43">
        <f t="shared" si="43"/>
        <v>3.7634408602150504E-2</v>
      </c>
      <c r="D208" s="44">
        <f>IF(OR($A208="",$B208=""),"",A208*'MPTO_working_2-way'!$G207)</f>
        <v>2.075268817204301</v>
      </c>
      <c r="E208" s="46">
        <f>IF(OR($A208="",$B208=""),"",B208*'MPTO_working_2-way'!$G207)</f>
        <v>1.93</v>
      </c>
      <c r="F208" s="44">
        <f>IF(OR($A208="",$B208=""),"",'MPTO_working_2-way'!D207)</f>
        <v>2.0782122905027931</v>
      </c>
      <c r="G208" s="46">
        <f>IF(OR($A208="",$B208=""),"",'MPTO_working_2-way'!E207)</f>
        <v>1.927461139896373</v>
      </c>
      <c r="H208" s="44">
        <f>IF(OR($A208="",$B208=""),"",'OddsRatio_working_2-way'!M207)</f>
        <v>2.078327732034384</v>
      </c>
      <c r="I208" s="44">
        <f>IF(OR($A208="",$B208=""),"",'OddsRatio_working_2-way'!N207)</f>
        <v>1.9273618495495706</v>
      </c>
      <c r="J208" s="44">
        <f>IF('Log_working_2-way'!$D207="","",A208^('Log_working_2-way'!$D207))</f>
        <v>2.079675649103816</v>
      </c>
      <c r="K208" s="46">
        <f>IF('Log_working_2-way'!$D207="","",B208^('Log_working_2-way'!$D207))</f>
        <v>1.9262040880795479</v>
      </c>
      <c r="L208" s="53">
        <f t="shared" si="35"/>
        <v>0.48186528497409326</v>
      </c>
      <c r="M208" s="53">
        <f t="shared" si="36"/>
        <v>0.5181347150259068</v>
      </c>
      <c r="N208" s="54">
        <v>122</v>
      </c>
      <c r="O208" s="54">
        <f t="shared" si="37"/>
        <v>61</v>
      </c>
      <c r="P208" s="54">
        <f t="shared" si="38"/>
        <v>56.408602150537639</v>
      </c>
      <c r="Q208" s="54">
        <f t="shared" si="39"/>
        <v>65.591397849462368</v>
      </c>
      <c r="R208" s="54">
        <f t="shared" si="40"/>
        <v>61</v>
      </c>
      <c r="S208" s="55">
        <f t="shared" si="41"/>
        <v>-4.5913978494623677</v>
      </c>
      <c r="T208" s="55">
        <f t="shared" si="42"/>
        <v>-4.5913978494623606</v>
      </c>
      <c r="U208" t="s">
        <v>364</v>
      </c>
      <c r="V208" t="s">
        <v>144</v>
      </c>
      <c r="W208" t="s">
        <v>435</v>
      </c>
      <c r="X208" s="38">
        <v>44335</v>
      </c>
      <c r="Y208" s="66"/>
    </row>
    <row r="209" spans="1:25" ht="15" x14ac:dyDescent="0.25">
      <c r="A209">
        <v>1.88</v>
      </c>
      <c r="B209">
        <v>1.97</v>
      </c>
      <c r="C209" s="43">
        <f t="shared" si="43"/>
        <v>3.9529106814990778E-2</v>
      </c>
      <c r="D209" s="44">
        <f>IF(OR($A209="",$B209=""),"",A209*'MPTO_working_2-way'!$G208)</f>
        <v>1.9543147208121825</v>
      </c>
      <c r="E209" s="46">
        <f>IF(OR($A209="",$B209=""),"",B209*'MPTO_working_2-way'!$G208)</f>
        <v>2.0478723404255317</v>
      </c>
      <c r="F209" s="44">
        <f>IF(OR($A209="",$B209=""),"",'MPTO_working_2-way'!D208)</f>
        <v>1.9525516659637281</v>
      </c>
      <c r="G209" s="46">
        <f>IF(OR($A209="",$B209=""),"",'MPTO_working_2-way'!E208)</f>
        <v>2.049811822005756</v>
      </c>
      <c r="H209" s="44">
        <f>IF(OR($A209="",$B209=""),"",'OddsRatio_working_2-way'!M208)</f>
        <v>1.9524791309238021</v>
      </c>
      <c r="I209" s="44">
        <f>IF(OR($A209="",$B209=""),"",'OddsRatio_working_2-way'!N208)</f>
        <v>2.049891769313736</v>
      </c>
      <c r="J209" s="44">
        <f>IF('Log_working_2-way'!$D208="","",A209^('Log_working_2-way'!$D208))</f>
        <v>1.9516734382679068</v>
      </c>
      <c r="K209" s="46">
        <f>IF('Log_working_2-way'!$D208="","",B209^('Log_working_2-way'!$D208))</f>
        <v>2.0507806142198279</v>
      </c>
      <c r="L209" s="53">
        <f t="shared" si="35"/>
        <v>0.51168831168831175</v>
      </c>
      <c r="M209" s="53">
        <f t="shared" si="36"/>
        <v>0.48831168831168836</v>
      </c>
      <c r="N209" s="54">
        <v>123</v>
      </c>
      <c r="O209" s="54">
        <f t="shared" si="37"/>
        <v>57.574468085106375</v>
      </c>
      <c r="P209" s="54">
        <f t="shared" si="38"/>
        <v>60.563451776649742</v>
      </c>
      <c r="Q209" s="54">
        <f t="shared" si="39"/>
        <v>62.43654822335025</v>
      </c>
      <c r="R209" s="54">
        <f t="shared" si="40"/>
        <v>65.425531914893611</v>
      </c>
      <c r="S209" s="55">
        <f t="shared" si="41"/>
        <v>-4.8620801382438756</v>
      </c>
      <c r="T209" s="55">
        <f t="shared" si="42"/>
        <v>-4.8620801382438685</v>
      </c>
      <c r="U209" t="s">
        <v>145</v>
      </c>
      <c r="V209" t="s">
        <v>175</v>
      </c>
      <c r="W209" t="s">
        <v>435</v>
      </c>
      <c r="X209" s="38">
        <v>44335</v>
      </c>
      <c r="Y209" s="66"/>
    </row>
    <row r="210" spans="1:25" ht="15" x14ac:dyDescent="0.25">
      <c r="A210">
        <v>2.09</v>
      </c>
      <c r="B210">
        <v>1.77</v>
      </c>
      <c r="C210" s="43">
        <f t="shared" si="43"/>
        <v>4.3440650933960434E-2</v>
      </c>
      <c r="D210" s="44">
        <f>IF(OR($A210="",$B210=""),"",A210*'MPTO_working_2-way'!$G209)</f>
        <v>2.1807909604519771</v>
      </c>
      <c r="E210" s="46">
        <f>IF(OR($A210="",$B210=""),"",B210*'MPTO_working_2-way'!$G209)</f>
        <v>1.8468899521531099</v>
      </c>
      <c r="F210" s="44">
        <f>IF(OR($A210="",$B210=""),"",'MPTO_working_2-way'!D209)</f>
        <v>2.1893883348622492</v>
      </c>
      <c r="G210" s="46">
        <f>IF(OR($A210="",$B210=""),"",'MPTO_working_2-way'!E209)</f>
        <v>1.8407682929863407</v>
      </c>
      <c r="H210" s="44">
        <f>IF(OR($A210="",$B210=""),"",'OddsRatio_working_2-way'!M209)</f>
        <v>2.189783348170756</v>
      </c>
      <c r="I210" s="44">
        <f>IF(OR($A210="",$B210=""),"",'OddsRatio_working_2-way'!N209)</f>
        <v>1.8404891542123691</v>
      </c>
      <c r="J210" s="44">
        <f>IF('Log_working_2-way'!$D209="","",A210^('Log_working_2-way'!$D209))</f>
        <v>2.1937595056671091</v>
      </c>
      <c r="K210" s="46">
        <f>IF('Log_working_2-way'!$D209="","",B210^('Log_working_2-way'!$D209))</f>
        <v>1.8376896646706193</v>
      </c>
      <c r="L210" s="53">
        <f t="shared" si="35"/>
        <v>0.45854922279792754</v>
      </c>
      <c r="M210" s="53">
        <f t="shared" si="36"/>
        <v>0.54145077720207258</v>
      </c>
      <c r="N210" s="54">
        <v>124</v>
      </c>
      <c r="O210" s="54">
        <f t="shared" si="37"/>
        <v>64.669856459330134</v>
      </c>
      <c r="P210" s="54">
        <f t="shared" si="38"/>
        <v>53.943502824858754</v>
      </c>
      <c r="Q210" s="54">
        <f t="shared" si="39"/>
        <v>70.056497175141246</v>
      </c>
      <c r="R210" s="54">
        <f t="shared" si="40"/>
        <v>59.330143540669866</v>
      </c>
      <c r="S210" s="55">
        <f t="shared" si="41"/>
        <v>-5.3866407158111116</v>
      </c>
      <c r="T210" s="55">
        <f t="shared" si="42"/>
        <v>-5.3866407158111116</v>
      </c>
      <c r="U210" t="s">
        <v>173</v>
      </c>
      <c r="V210" t="s">
        <v>365</v>
      </c>
      <c r="W210" t="s">
        <v>435</v>
      </c>
      <c r="X210" s="38">
        <v>44335</v>
      </c>
      <c r="Y210" s="66"/>
    </row>
    <row r="211" spans="1:25" ht="15" x14ac:dyDescent="0.25">
      <c r="A211">
        <v>1.72</v>
      </c>
      <c r="B211">
        <v>2.17</v>
      </c>
      <c r="C211" s="43">
        <f t="shared" si="43"/>
        <v>4.2224841924766832E-2</v>
      </c>
      <c r="D211" s="44">
        <f>IF(OR($A211="",$B211=""),"",A211*'MPTO_working_2-way'!$G210)</f>
        <v>1.792626728110599</v>
      </c>
      <c r="E211" s="46">
        <f>IF(OR($A211="",$B211=""),"",B211*'MPTO_working_2-way'!$G210)</f>
        <v>2.2616279069767438</v>
      </c>
      <c r="F211" s="44">
        <f>IF(OR($A211="",$B211=""),"",'MPTO_working_2-way'!D210)</f>
        <v>1.7848125478194337</v>
      </c>
      <c r="G211" s="46">
        <f>IF(OR($A211="",$B211=""),"",'MPTO_working_2-way'!E210)</f>
        <v>2.2741896173531559</v>
      </c>
      <c r="H211" s="44">
        <f>IF(OR($A211="",$B211=""),"",'OddsRatio_working_2-way'!M210)</f>
        <v>1.784464540552736</v>
      </c>
      <c r="I211" s="44">
        <f>IF(OR($A211="",$B211=""),"",'OddsRatio_working_2-way'!N210)</f>
        <v>2.2747548783981961</v>
      </c>
      <c r="J211" s="44">
        <f>IF('Log_working_2-way'!$D210="","",A211^('Log_working_2-way'!$D210))</f>
        <v>1.7808965459020807</v>
      </c>
      <c r="K211" s="46">
        <f>IF('Log_working_2-way'!$D210="","",B211^('Log_working_2-way'!$D210))</f>
        <v>2.2805793613089871</v>
      </c>
      <c r="L211" s="53">
        <f t="shared" si="35"/>
        <v>0.55784061696658105</v>
      </c>
      <c r="M211" s="53">
        <f t="shared" si="36"/>
        <v>0.44215938303341912</v>
      </c>
      <c r="N211" s="54">
        <v>125</v>
      </c>
      <c r="O211" s="54">
        <f t="shared" si="37"/>
        <v>52.325581395348841</v>
      </c>
      <c r="P211" s="54">
        <f t="shared" si="38"/>
        <v>67.396313364055302</v>
      </c>
      <c r="Q211" s="54">
        <f t="shared" si="39"/>
        <v>57.603686635944698</v>
      </c>
      <c r="R211" s="54">
        <f t="shared" si="40"/>
        <v>72.674418604651166</v>
      </c>
      <c r="S211" s="55">
        <f t="shared" si="41"/>
        <v>-5.2781052405958562</v>
      </c>
      <c r="T211" s="55">
        <f t="shared" si="42"/>
        <v>-5.2781052405958633</v>
      </c>
      <c r="U211" t="s">
        <v>172</v>
      </c>
      <c r="V211" t="s">
        <v>107</v>
      </c>
      <c r="W211" t="s">
        <v>435</v>
      </c>
      <c r="X211" s="38">
        <v>44335</v>
      </c>
      <c r="Y211" s="66"/>
    </row>
    <row r="212" spans="1:25" ht="15" x14ac:dyDescent="0.25">
      <c r="A212">
        <v>2.2000000000000002</v>
      </c>
      <c r="B212">
        <v>1.72</v>
      </c>
      <c r="C212" s="43">
        <f t="shared" si="43"/>
        <v>3.5940803382663811E-2</v>
      </c>
      <c r="D212" s="44">
        <f>IF(OR($A212="",$B212=""),"",A212*'MPTO_working_2-way'!$G211)</f>
        <v>2.2790697674418605</v>
      </c>
      <c r="E212" s="46">
        <f>IF(OR($A212="",$B212=""),"",B212*'MPTO_working_2-way'!$G211)</f>
        <v>1.7818181818181817</v>
      </c>
      <c r="F212" s="44">
        <f>IF(OR($A212="",$B212=""),"",'MPTO_working_2-way'!D211)</f>
        <v>2.2905569007263922</v>
      </c>
      <c r="G212" s="46">
        <f>IF(OR($A212="",$B212=""),"",'MPTO_working_2-way'!E211)</f>
        <v>1.7748592870544089</v>
      </c>
      <c r="H212" s="44">
        <f>IF(OR($A212="",$B212=""),"",'OddsRatio_working_2-way'!M211)</f>
        <v>2.2909944487358058</v>
      </c>
      <c r="I212" s="44">
        <f>IF(OR($A212="",$B212=""),"",'OddsRatio_working_2-way'!N211)</f>
        <v>1.7745966692414832</v>
      </c>
      <c r="J212" s="44">
        <f>IF('Log_working_2-way'!$D211="","",A212^('Log_working_2-way'!$D211))</f>
        <v>2.2962889076273294</v>
      </c>
      <c r="K212" s="46">
        <f>IF('Log_working_2-way'!$D211="","",B212^('Log_working_2-way'!$D211))</f>
        <v>1.7714329684655428</v>
      </c>
      <c r="L212" s="53">
        <f t="shared" si="35"/>
        <v>0.43877551020408162</v>
      </c>
      <c r="M212" s="53">
        <f t="shared" si="36"/>
        <v>0.56122448979591844</v>
      </c>
      <c r="N212" s="54">
        <v>126</v>
      </c>
      <c r="O212" s="54">
        <f t="shared" si="37"/>
        <v>68.727272727272748</v>
      </c>
      <c r="P212" s="54">
        <f t="shared" si="38"/>
        <v>52.744186046511629</v>
      </c>
      <c r="Q212" s="54">
        <f t="shared" si="39"/>
        <v>73.255813953488371</v>
      </c>
      <c r="R212" s="54">
        <f t="shared" si="40"/>
        <v>57.272727272727273</v>
      </c>
      <c r="S212" s="55">
        <f t="shared" si="41"/>
        <v>-4.5285412262156228</v>
      </c>
      <c r="T212" s="55">
        <f t="shared" si="42"/>
        <v>-4.5285412262156441</v>
      </c>
      <c r="U212" t="s">
        <v>431</v>
      </c>
      <c r="V212" t="s">
        <v>161</v>
      </c>
      <c r="W212" t="s">
        <v>437</v>
      </c>
      <c r="X212" s="38">
        <v>44334</v>
      </c>
      <c r="Y212" s="66"/>
    </row>
    <row r="213" spans="1:25" ht="15" x14ac:dyDescent="0.25">
      <c r="A213">
        <v>2.75</v>
      </c>
      <c r="B213">
        <v>1.49</v>
      </c>
      <c r="C213" s="43">
        <f t="shared" si="43"/>
        <v>3.4777303233679113E-2</v>
      </c>
      <c r="D213" s="44">
        <f>IF(OR($A213="",$B213=""),"",A213*'MPTO_working_2-way'!$G212)</f>
        <v>2.8456375838926178</v>
      </c>
      <c r="E213" s="46">
        <f>IF(OR($A213="",$B213=""),"",B213*'MPTO_working_2-way'!$G212)</f>
        <v>1.541818181818182</v>
      </c>
      <c r="F213" s="44">
        <f>IF(OR($A213="",$B213=""),"",'MPTO_working_2-way'!D212)</f>
        <v>2.8881057268722468</v>
      </c>
      <c r="G213" s="46">
        <f>IF(OR($A213="",$B213=""),"",'MPTO_working_2-way'!E212)</f>
        <v>1.5296313579094729</v>
      </c>
      <c r="H213" s="44">
        <f>IF(OR($A213="",$B213=""),"",'OddsRatio_working_2-way'!M212)</f>
        <v>2.8898223650461352</v>
      </c>
      <c r="I213" s="44">
        <f>IF(OR($A213="",$B213=""),"",'OddsRatio_working_2-way'!N212)</f>
        <v>1.5291502622129183</v>
      </c>
      <c r="J213" s="44">
        <f>IF('Log_working_2-way'!$D212="","",A213^('Log_working_2-way'!$D212))</f>
        <v>2.9099387548526887</v>
      </c>
      <c r="K213" s="46">
        <f>IF('Log_working_2-way'!$D212="","",B213^('Log_working_2-way'!$D212))</f>
        <v>1.523576998193785</v>
      </c>
      <c r="L213" s="53">
        <f t="shared" si="35"/>
        <v>0.35141509433962259</v>
      </c>
      <c r="M213" s="53">
        <f t="shared" si="36"/>
        <v>0.6485849056603773</v>
      </c>
      <c r="N213" s="54">
        <v>127</v>
      </c>
      <c r="O213" s="54">
        <f t="shared" si="37"/>
        <v>80.818181818181827</v>
      </c>
      <c r="P213" s="54">
        <f t="shared" si="38"/>
        <v>41.765100671140935</v>
      </c>
      <c r="Q213" s="54">
        <f t="shared" si="39"/>
        <v>85.234899328859058</v>
      </c>
      <c r="R213" s="54">
        <f t="shared" si="40"/>
        <v>46.18181818181818</v>
      </c>
      <c r="S213" s="55">
        <f t="shared" si="41"/>
        <v>-4.4167175106772305</v>
      </c>
      <c r="T213" s="55">
        <f t="shared" si="42"/>
        <v>-4.4167175106772447</v>
      </c>
      <c r="U213" t="s">
        <v>156</v>
      </c>
      <c r="V213" t="s">
        <v>123</v>
      </c>
      <c r="W213" t="s">
        <v>437</v>
      </c>
      <c r="X213" s="38">
        <v>44334</v>
      </c>
      <c r="Y213" s="66"/>
    </row>
    <row r="214" spans="1:25" ht="15" x14ac:dyDescent="0.25">
      <c r="A214">
        <v>2.2000000000000002</v>
      </c>
      <c r="B214">
        <v>1.73</v>
      </c>
      <c r="C214" s="43">
        <f t="shared" si="43"/>
        <v>3.2580136626379375E-2</v>
      </c>
      <c r="D214" s="44">
        <f>IF(OR($A214="",$B214=""),"",A214*'MPTO_working_2-way'!$G213)</f>
        <v>2.2716763005780347</v>
      </c>
      <c r="E214" s="46">
        <f>IF(OR($A214="",$B214=""),"",B214*'MPTO_working_2-way'!$G213)</f>
        <v>1.7863636363636364</v>
      </c>
      <c r="F214" s="44">
        <f>IF(OR($A214="",$B214=""),"",'MPTO_working_2-way'!D213)</f>
        <v>2.2817745803357314</v>
      </c>
      <c r="G214" s="46">
        <f>IF(OR($A214="",$B214=""),"",'MPTO_working_2-way'!E213)</f>
        <v>1.7801683816651075</v>
      </c>
      <c r="H214" s="44">
        <f>IF(OR($A214="",$B214=""),"",'OddsRatio_working_2-way'!M213)</f>
        <v>2.2821215295120645</v>
      </c>
      <c r="I214" s="44">
        <f>IF(OR($A214="",$B214=""),"",'OddsRatio_working_2-way'!N213)</f>
        <v>1.7799572637865058</v>
      </c>
      <c r="J214" s="44">
        <f>IF('Log_working_2-way'!$D213="","",A214^('Log_working_2-way'!$D213))</f>
        <v>2.2867575998445693</v>
      </c>
      <c r="K214" s="46">
        <f>IF('Log_working_2-way'!$D213="","",B214^('Log_working_2-way'!$D213))</f>
        <v>1.7771471488652957</v>
      </c>
      <c r="L214" s="53">
        <f t="shared" si="35"/>
        <v>0.44020356234096691</v>
      </c>
      <c r="M214" s="53">
        <f t="shared" si="36"/>
        <v>0.55979643765903309</v>
      </c>
      <c r="N214" s="54">
        <v>128</v>
      </c>
      <c r="O214" s="54">
        <f t="shared" si="37"/>
        <v>69.818181818181827</v>
      </c>
      <c r="P214" s="54">
        <f t="shared" si="38"/>
        <v>54.01156069364162</v>
      </c>
      <c r="Q214" s="54">
        <f t="shared" si="39"/>
        <v>73.988439306358387</v>
      </c>
      <c r="R214" s="54">
        <f t="shared" si="40"/>
        <v>58.18181818181818</v>
      </c>
      <c r="S214" s="55">
        <f t="shared" si="41"/>
        <v>-4.1702574881765599</v>
      </c>
      <c r="T214" s="55">
        <f t="shared" si="42"/>
        <v>-4.1702574881765599</v>
      </c>
      <c r="U214" t="s">
        <v>122</v>
      </c>
      <c r="V214" t="s">
        <v>115</v>
      </c>
      <c r="W214" t="s">
        <v>437</v>
      </c>
      <c r="X214" s="38">
        <v>44334</v>
      </c>
      <c r="Y214" s="66"/>
    </row>
    <row r="215" spans="1:25" ht="15" x14ac:dyDescent="0.25">
      <c r="A215">
        <v>2.94</v>
      </c>
      <c r="B215">
        <v>1.42</v>
      </c>
      <c r="C215" s="43">
        <f t="shared" si="43"/>
        <v>4.4361406534444869E-2</v>
      </c>
      <c r="D215" s="44">
        <f>IF(OR($A215="",$B215=""),"",A215*'MPTO_working_2-way'!$G214)</f>
        <v>3.070422535211268</v>
      </c>
      <c r="E215" s="46">
        <f>IF(OR($A215="",$B215=""),"",B215*'MPTO_working_2-way'!$G214)</f>
        <v>1.4829931972789117</v>
      </c>
      <c r="F215" s="44">
        <f>IF(OR($A215="",$B215=""),"",'MPTO_working_2-way'!D214)</f>
        <v>3.14509567575712</v>
      </c>
      <c r="G215" s="46">
        <f>IF(OR($A215="",$B215=""),"",'MPTO_working_2-way'!E214)</f>
        <v>1.4661796726838521</v>
      </c>
      <c r="H215" s="44">
        <f>IF(OR($A215="",$B215=""),"",'OddsRatio_working_2-way'!M214)</f>
        <v>3.1491969707422398</v>
      </c>
      <c r="I215" s="44">
        <f>IF(OR($A215="",$B215=""),"",'OddsRatio_working_2-way'!N214)</f>
        <v>1.4652900658307939</v>
      </c>
      <c r="J215" s="44">
        <f>IF('Log_working_2-way'!$D214="","",A215^('Log_working_2-way'!$D214))</f>
        <v>3.1856218416253927</v>
      </c>
      <c r="K215" s="46">
        <f>IF('Log_working_2-way'!$D214="","",B215^('Log_working_2-way'!$D214))</f>
        <v>1.4575356911940116</v>
      </c>
      <c r="L215" s="53">
        <f t="shared" si="35"/>
        <v>0.3256880733944954</v>
      </c>
      <c r="M215" s="53">
        <f t="shared" si="36"/>
        <v>0.67431192660550454</v>
      </c>
      <c r="N215" s="54">
        <v>129</v>
      </c>
      <c r="O215" s="54">
        <f t="shared" si="37"/>
        <v>85.122448979591837</v>
      </c>
      <c r="P215" s="54">
        <f t="shared" si="38"/>
        <v>38.154929577464777</v>
      </c>
      <c r="Q215" s="54">
        <f t="shared" si="39"/>
        <v>90.845070422535215</v>
      </c>
      <c r="R215" s="54">
        <f t="shared" si="40"/>
        <v>43.877551020408163</v>
      </c>
      <c r="S215" s="55">
        <f t="shared" si="41"/>
        <v>-5.7226214429433782</v>
      </c>
      <c r="T215" s="55">
        <f t="shared" si="42"/>
        <v>-5.7226214429433853</v>
      </c>
      <c r="U215" t="s">
        <v>121</v>
      </c>
      <c r="V215" t="s">
        <v>236</v>
      </c>
      <c r="W215" t="s">
        <v>437</v>
      </c>
      <c r="X215" s="38">
        <v>44335</v>
      </c>
      <c r="Y215" s="66"/>
    </row>
    <row r="216" spans="1:25" ht="15" x14ac:dyDescent="0.25">
      <c r="A216">
        <v>2.8</v>
      </c>
      <c r="B216">
        <v>1.47</v>
      </c>
      <c r="C216" s="43">
        <f t="shared" si="43"/>
        <v>3.7414965986394488E-2</v>
      </c>
      <c r="D216" s="44">
        <f>IF(OR($A216="",$B216=""),"",A216*'MPTO_working_2-way'!$G215)</f>
        <v>2.9047619047619042</v>
      </c>
      <c r="E216" s="46">
        <f>IF(OR($A216="",$B216=""),"",B216*'MPTO_working_2-way'!$G215)</f>
        <v>1.5249999999999999</v>
      </c>
      <c r="F216" s="44">
        <f>IF(OR($A216="",$B216=""),"",'MPTO_working_2-way'!D215)</f>
        <v>2.9547738693467331</v>
      </c>
      <c r="G216" s="46">
        <f>IF(OR($A216="",$B216=""),"",'MPTO_working_2-way'!E215)</f>
        <v>1.511568123393316</v>
      </c>
      <c r="H216" s="44">
        <f>IF(OR($A216="",$B216=""),"",'OddsRatio_working_2-way'!M215)</f>
        <v>2.9569842191603266</v>
      </c>
      <c r="I216" s="44">
        <f>IF(OR($A216="",$B216=""),"",'OddsRatio_working_2-way'!N215)</f>
        <v>1.5109903238918627</v>
      </c>
      <c r="J216" s="44">
        <f>IF('Log_working_2-way'!$D215="","",A216^('Log_working_2-way'!$D215))</f>
        <v>2.9808517071870684</v>
      </c>
      <c r="K216" s="46">
        <f>IF('Log_working_2-way'!$D215="","",B216^('Log_working_2-way'!$D215))</f>
        <v>1.5048333483880685</v>
      </c>
      <c r="L216" s="53">
        <f t="shared" si="35"/>
        <v>0.34426229508196726</v>
      </c>
      <c r="M216" s="53">
        <f t="shared" si="36"/>
        <v>0.65573770491803285</v>
      </c>
      <c r="N216" s="54">
        <v>130</v>
      </c>
      <c r="O216" s="54">
        <f t="shared" si="37"/>
        <v>83.571428571428569</v>
      </c>
      <c r="P216" s="54">
        <f t="shared" si="38"/>
        <v>41.564625850340128</v>
      </c>
      <c r="Q216" s="54">
        <f t="shared" si="39"/>
        <v>88.435374149659864</v>
      </c>
      <c r="R216" s="54">
        <f t="shared" si="40"/>
        <v>46.428571428571431</v>
      </c>
      <c r="S216" s="55">
        <f t="shared" si="41"/>
        <v>-4.863945578231295</v>
      </c>
      <c r="T216" s="55">
        <f t="shared" si="42"/>
        <v>-4.8639455782313021</v>
      </c>
      <c r="U216" t="s">
        <v>237</v>
      </c>
      <c r="V216" t="s">
        <v>60</v>
      </c>
      <c r="W216" t="s">
        <v>437</v>
      </c>
      <c r="X216" s="38">
        <v>44335</v>
      </c>
      <c r="Y216" s="66"/>
    </row>
    <row r="217" spans="1:25" ht="15" x14ac:dyDescent="0.25">
      <c r="A217">
        <v>2.64</v>
      </c>
      <c r="B217">
        <v>1.52</v>
      </c>
      <c r="C217" s="43">
        <f t="shared" si="43"/>
        <v>3.6682615629984205E-2</v>
      </c>
      <c r="D217" s="44">
        <f>IF(OR($A217="",$B217=""),"",A217*'MPTO_working_2-way'!$G216)</f>
        <v>2.7368421052631584</v>
      </c>
      <c r="E217" s="46">
        <f>IF(OR($A217="",$B217=""),"",B217*'MPTO_working_2-way'!$G216)</f>
        <v>1.5757575757575759</v>
      </c>
      <c r="F217" s="44">
        <f>IF(OR($A217="",$B217=""),"",'MPTO_working_2-way'!D216)</f>
        <v>2.7743362831858414</v>
      </c>
      <c r="G217" s="46">
        <f>IF(OR($A217="",$B217=""),"",'MPTO_working_2-way'!E216)</f>
        <v>1.5635910224438905</v>
      </c>
      <c r="H217" s="44">
        <f>IF(OR($A217="",$B217=""),"",'OddsRatio_working_2-way'!M216)</f>
        <v>2.7759071354792617</v>
      </c>
      <c r="I217" s="44">
        <f>IF(OR($A217="",$B217=""),"",'OddsRatio_working_2-way'!N216)</f>
        <v>1.5630925063714729</v>
      </c>
      <c r="J217" s="44">
        <f>IF('Log_working_2-way'!$D216="","",A217^('Log_working_2-way'!$D216))</f>
        <v>2.793612000650485</v>
      </c>
      <c r="K217" s="46">
        <f>IF('Log_working_2-way'!$D216="","",B217^('Log_working_2-way'!$D216))</f>
        <v>1.5575341822183606</v>
      </c>
      <c r="L217" s="53">
        <f t="shared" si="35"/>
        <v>0.36538461538461531</v>
      </c>
      <c r="M217" s="53">
        <f t="shared" si="36"/>
        <v>0.63461538461538458</v>
      </c>
      <c r="N217" s="54">
        <v>131</v>
      </c>
      <c r="O217" s="54">
        <f t="shared" si="37"/>
        <v>81.37878787878789</v>
      </c>
      <c r="P217" s="54">
        <f t="shared" si="38"/>
        <v>44.81578947368422</v>
      </c>
      <c r="Q217" s="54">
        <f t="shared" si="39"/>
        <v>86.184210526315795</v>
      </c>
      <c r="R217" s="54">
        <f t="shared" si="40"/>
        <v>49.621212121212118</v>
      </c>
      <c r="S217" s="55">
        <f t="shared" si="41"/>
        <v>-4.8054226475279052</v>
      </c>
      <c r="T217" s="55">
        <f t="shared" si="42"/>
        <v>-4.8054226475278981</v>
      </c>
      <c r="U217" t="s">
        <v>58</v>
      </c>
      <c r="V217" t="s">
        <v>151</v>
      </c>
      <c r="W217" t="s">
        <v>437</v>
      </c>
      <c r="X217" s="38">
        <v>44335</v>
      </c>
      <c r="Y217" s="66"/>
    </row>
    <row r="218" spans="1:25" ht="15" x14ac:dyDescent="0.25">
      <c r="A218">
        <v>2.93</v>
      </c>
      <c r="B218">
        <v>1.43</v>
      </c>
      <c r="C218" s="43">
        <f t="shared" si="43"/>
        <v>4.0597627628344402E-2</v>
      </c>
      <c r="D218" s="44">
        <f>IF(OR($A218="",$B218=""),"",A218*'MPTO_working_2-way'!$G217)</f>
        <v>3.0489510489510492</v>
      </c>
      <c r="E218" s="46">
        <f>IF(OR($A218="",$B218=""),"",B218*'MPTO_working_2-way'!$G217)</f>
        <v>1.4880546075085324</v>
      </c>
      <c r="F218" s="44">
        <f>IF(OR($A218="",$B218=""),"",'MPTO_working_2-way'!D217)</f>
        <v>3.1152830960258751</v>
      </c>
      <c r="G218" s="46">
        <f>IF(OR($A218="",$B218=""),"",'MPTO_working_2-way'!E217)</f>
        <v>1.4727499604562471</v>
      </c>
      <c r="H218" s="44">
        <f>IF(OR($A218="",$B218=""),"",'OddsRatio_working_2-way'!M217)</f>
        <v>3.1185778468168821</v>
      </c>
      <c r="I218" s="44">
        <f>IF(OR($A218="",$B218=""),"",'OddsRatio_working_2-way'!N217)</f>
        <v>1.4720147534358856</v>
      </c>
      <c r="J218" s="44">
        <f>IF('Log_working_2-way'!$D217="","",A218^('Log_working_2-way'!$D217))</f>
        <v>3.150676271791061</v>
      </c>
      <c r="K218" s="46">
        <f>IF('Log_working_2-way'!$D217="","",B218^('Log_working_2-way'!$D217))</f>
        <v>1.4649700250636637</v>
      </c>
      <c r="L218" s="53">
        <f t="shared" si="35"/>
        <v>0.32798165137614677</v>
      </c>
      <c r="M218" s="53">
        <f t="shared" si="36"/>
        <v>0.67201834862385323</v>
      </c>
      <c r="N218" s="54">
        <v>132</v>
      </c>
      <c r="O218" s="54">
        <f t="shared" si="37"/>
        <v>86.948805460750862</v>
      </c>
      <c r="P218" s="54">
        <f t="shared" si="38"/>
        <v>39.692307692307693</v>
      </c>
      <c r="Q218" s="54">
        <f t="shared" si="39"/>
        <v>92.307692307692321</v>
      </c>
      <c r="R218" s="54">
        <f t="shared" si="40"/>
        <v>45.051194539249146</v>
      </c>
      <c r="S218" s="55">
        <f t="shared" si="41"/>
        <v>-5.3588868469414592</v>
      </c>
      <c r="T218" s="55">
        <f t="shared" si="42"/>
        <v>-5.3588868469414521</v>
      </c>
      <c r="U218" t="s">
        <v>162</v>
      </c>
      <c r="V218" t="s">
        <v>152</v>
      </c>
      <c r="W218" t="s">
        <v>437</v>
      </c>
      <c r="X218" s="38">
        <v>44335</v>
      </c>
      <c r="Y218" s="66"/>
    </row>
    <row r="219" spans="1:25" ht="15" x14ac:dyDescent="0.25">
      <c r="A219">
        <v>2.65</v>
      </c>
      <c r="B219">
        <v>1.51</v>
      </c>
      <c r="C219" s="43">
        <f t="shared" si="43"/>
        <v>3.9610146195176998E-2</v>
      </c>
      <c r="D219" s="44">
        <f>IF(OR($A219="",$B219=""),"",A219*'MPTO_working_2-way'!$G218)</f>
        <v>2.7549668874172188</v>
      </c>
      <c r="E219" s="46">
        <f>IF(OR($A219="",$B219=""),"",B219*'MPTO_working_2-way'!$G218)</f>
        <v>1.5698113207547173</v>
      </c>
      <c r="F219" s="44">
        <f>IF(OR($A219="",$B219=""),"",'MPTO_working_2-way'!D218)</f>
        <v>2.7967849030228904</v>
      </c>
      <c r="G219" s="46">
        <f>IF(OR($A219="",$B219=""),"",'MPTO_working_2-way'!E218)</f>
        <v>1.5565496450452205</v>
      </c>
      <c r="H219" s="44">
        <f>IF(OR($A219="",$B219=""),"",'OddsRatio_working_2-way'!M218)</f>
        <v>2.7986923354612547</v>
      </c>
      <c r="I219" s="44">
        <f>IF(OR($A219="",$B219=""),"",'OddsRatio_working_2-way'!N218)</f>
        <v>1.5559594491425695</v>
      </c>
      <c r="J219" s="44">
        <f>IF('Log_working_2-way'!$D218="","",A219^('Log_working_2-way'!$D218))</f>
        <v>2.8185447427650114</v>
      </c>
      <c r="K219" s="46">
        <f>IF('Log_working_2-way'!$D218="","",B219^('Log_working_2-way'!$D218))</f>
        <v>1.5498902372228578</v>
      </c>
      <c r="L219" s="53">
        <f t="shared" si="35"/>
        <v>0.36298076923076922</v>
      </c>
      <c r="M219" s="53">
        <f t="shared" si="36"/>
        <v>0.63701923076923062</v>
      </c>
      <c r="N219" s="54">
        <v>133</v>
      </c>
      <c r="O219" s="54">
        <f t="shared" si="37"/>
        <v>82.811320754716988</v>
      </c>
      <c r="P219" s="54">
        <f t="shared" si="38"/>
        <v>44.920529801324513</v>
      </c>
      <c r="Q219" s="54">
        <f t="shared" si="39"/>
        <v>88.079470198675509</v>
      </c>
      <c r="R219" s="54">
        <f t="shared" si="40"/>
        <v>50.188679245283019</v>
      </c>
      <c r="S219" s="55">
        <f t="shared" si="41"/>
        <v>-5.2681494439585208</v>
      </c>
      <c r="T219" s="55">
        <f t="shared" si="42"/>
        <v>-5.2681494439585066</v>
      </c>
      <c r="U219" t="s">
        <v>116</v>
      </c>
      <c r="V219" t="s">
        <v>160</v>
      </c>
      <c r="W219" t="s">
        <v>437</v>
      </c>
      <c r="X219" s="38">
        <v>44336</v>
      </c>
      <c r="Y219" s="66"/>
    </row>
    <row r="220" spans="1:25" ht="15" x14ac:dyDescent="0.25">
      <c r="A220">
        <v>2.56</v>
      </c>
      <c r="B220">
        <v>1.54</v>
      </c>
      <c r="C220" s="43">
        <f t="shared" si="43"/>
        <v>3.9975649350649345E-2</v>
      </c>
      <c r="D220" s="44">
        <f>IF(OR($A220="",$B220=""),"",A220*'MPTO_working_2-way'!$G219)</f>
        <v>2.6623376623376624</v>
      </c>
      <c r="E220" s="46">
        <f>IF(OR($A220="",$B220=""),"",B220*'MPTO_working_2-way'!$G219)</f>
        <v>1.6015625</v>
      </c>
      <c r="F220" s="44">
        <f>IF(OR($A220="",$B220=""),"",'MPTO_working_2-way'!D219)</f>
        <v>2.6980563920065701</v>
      </c>
      <c r="G220" s="46">
        <f>IF(OR($A220="",$B220=""),"",'MPTO_working_2-way'!E219)</f>
        <v>1.5889085926164759</v>
      </c>
      <c r="H220" s="44">
        <f>IF(OR($A220="",$B220=""),"",'OddsRatio_working_2-way'!M219)</f>
        <v>2.699673171197595</v>
      </c>
      <c r="I220" s="44">
        <f>IF(OR($A220="",$B220=""),"",'OddsRatio_working_2-way'!N219)</f>
        <v>1.588348405414552</v>
      </c>
      <c r="J220" s="44">
        <f>IF('Log_working_2-way'!$D219="","",A220^('Log_working_2-way'!$D219))</f>
        <v>2.7165487520876641</v>
      </c>
      <c r="K220" s="46">
        <f>IF('Log_working_2-way'!$D219="","",B220^('Log_working_2-way'!$D219))</f>
        <v>1.5825642870808749</v>
      </c>
      <c r="L220" s="53">
        <f t="shared" si="35"/>
        <v>0.37560975609756098</v>
      </c>
      <c r="M220" s="53">
        <f t="shared" si="36"/>
        <v>0.62439024390243902</v>
      </c>
      <c r="N220" s="54">
        <v>134</v>
      </c>
      <c r="O220" s="54">
        <f t="shared" si="37"/>
        <v>81.656250000000014</v>
      </c>
      <c r="P220" s="54">
        <f t="shared" si="38"/>
        <v>46.987012987012996</v>
      </c>
      <c r="Q220" s="54">
        <f t="shared" si="39"/>
        <v>87.012987012987011</v>
      </c>
      <c r="R220" s="54">
        <f t="shared" si="40"/>
        <v>52.34375</v>
      </c>
      <c r="S220" s="55">
        <f t="shared" si="41"/>
        <v>-5.3567370129869971</v>
      </c>
      <c r="T220" s="55">
        <f t="shared" si="42"/>
        <v>-5.3567370129870042</v>
      </c>
      <c r="U220" t="s">
        <v>157</v>
      </c>
      <c r="V220" t="s">
        <v>119</v>
      </c>
      <c r="W220" t="s">
        <v>437</v>
      </c>
      <c r="X220" s="38">
        <v>44336</v>
      </c>
      <c r="Y220" s="66"/>
    </row>
    <row r="221" spans="1:25" ht="15" x14ac:dyDescent="0.25">
      <c r="A221">
        <v>2.5099999999999998</v>
      </c>
      <c r="B221">
        <v>1.56</v>
      </c>
      <c r="C221" s="43">
        <f t="shared" si="43"/>
        <v>3.9432015527633091E-2</v>
      </c>
      <c r="D221" s="44">
        <f>IF(OR($A221="",$B221=""),"",A221*'MPTO_working_2-way'!$G220)</f>
        <v>2.608974358974359</v>
      </c>
      <c r="E221" s="46">
        <f>IF(OR($A221="",$B221=""),"",B221*'MPTO_working_2-way'!$G220)</f>
        <v>1.6215139442231077</v>
      </c>
      <c r="F221" s="44">
        <f>IF(OR($A221="",$B221=""),"",'MPTO_working_2-way'!D220)</f>
        <v>2.6406797949824656</v>
      </c>
      <c r="G221" s="46">
        <f>IF(OR($A221="",$B221=""),"",'MPTO_working_2-way'!E220)</f>
        <v>1.6095034528115753</v>
      </c>
      <c r="H221" s="44">
        <f>IF(OR($A221="",$B221=""),"",'OddsRatio_working_2-way'!M220)</f>
        <v>2.6420805617960932</v>
      </c>
      <c r="I221" s="44">
        <f>IF(OR($A221="",$B221=""),"",'OddsRatio_working_2-way'!N220)</f>
        <v>1.6089835196064983</v>
      </c>
      <c r="J221" s="44">
        <f>IF('Log_working_2-way'!$D220="","",A221^('Log_working_2-way'!$D220))</f>
        <v>2.6570036663424066</v>
      </c>
      <c r="K221" s="46">
        <f>IF('Log_working_2-way'!$D220="","",B221^('Log_working_2-way'!$D220))</f>
        <v>1.603498966424723</v>
      </c>
      <c r="L221" s="53">
        <f t="shared" si="35"/>
        <v>0.3832923832923833</v>
      </c>
      <c r="M221" s="53">
        <f t="shared" si="36"/>
        <v>0.61670761670761665</v>
      </c>
      <c r="N221" s="54">
        <v>135</v>
      </c>
      <c r="O221" s="54">
        <f t="shared" si="37"/>
        <v>81.215139442231063</v>
      </c>
      <c r="P221" s="54">
        <f t="shared" si="38"/>
        <v>48.461538461538453</v>
      </c>
      <c r="Q221" s="54">
        <f t="shared" si="39"/>
        <v>86.538461538461533</v>
      </c>
      <c r="R221" s="54">
        <f t="shared" si="40"/>
        <v>53.78486055776893</v>
      </c>
      <c r="S221" s="55">
        <f t="shared" si="41"/>
        <v>-5.3233220962304699</v>
      </c>
      <c r="T221" s="55">
        <f t="shared" si="42"/>
        <v>-5.323322096230477</v>
      </c>
      <c r="U221" t="s">
        <v>158</v>
      </c>
      <c r="V221" t="s">
        <v>118</v>
      </c>
      <c r="W221" t="s">
        <v>437</v>
      </c>
      <c r="X221" s="38">
        <v>44336</v>
      </c>
      <c r="Y221" s="66"/>
    </row>
    <row r="222" spans="1:25" ht="15" x14ac:dyDescent="0.25">
      <c r="A222">
        <v>2.63</v>
      </c>
      <c r="B222">
        <v>1.52</v>
      </c>
      <c r="C222" s="43">
        <f t="shared" si="43"/>
        <v>3.8122873724234729E-2</v>
      </c>
      <c r="D222" s="44">
        <f>IF(OR($A222="",$B222=""),"",A222*'MPTO_working_2-way'!$G221)</f>
        <v>2.7302631578947372</v>
      </c>
      <c r="E222" s="46">
        <f>IF(OR($A222="",$B222=""),"",B222*'MPTO_working_2-way'!$G221)</f>
        <v>1.5779467680608368</v>
      </c>
      <c r="F222" s="44">
        <f>IF(OR($A222="",$B222=""),"",'MPTO_working_2-way'!D221)</f>
        <v>2.7688045435655915</v>
      </c>
      <c r="G222" s="46">
        <f>IF(OR($A222="",$B222=""),"",'MPTO_working_2-way'!E221)</f>
        <v>1.5653535907275435</v>
      </c>
      <c r="H222" s="44">
        <f>IF(OR($A222="",$B222=""),"",'OddsRatio_working_2-way'!M221)</f>
        <v>2.7704845056129086</v>
      </c>
      <c r="I222" s="44">
        <f>IF(OR($A222="",$B222=""),"",'OddsRatio_working_2-way'!N221)</f>
        <v>1.5648171428949158</v>
      </c>
      <c r="J222" s="44">
        <f>IF('Log_working_2-way'!$D221="","",A222^('Log_working_2-way'!$D221))</f>
        <v>2.7887155103386907</v>
      </c>
      <c r="K222" s="46">
        <f>IF('Log_working_2-way'!$D221="","",B222^('Log_working_2-way'!$D221))</f>
        <v>1.5590603951381059</v>
      </c>
      <c r="L222" s="53">
        <f t="shared" si="35"/>
        <v>0.36626506024096384</v>
      </c>
      <c r="M222" s="53">
        <f t="shared" si="36"/>
        <v>0.63373493975903605</v>
      </c>
      <c r="N222" s="54">
        <v>136</v>
      </c>
      <c r="O222" s="54">
        <f t="shared" si="37"/>
        <v>84.288973384030427</v>
      </c>
      <c r="P222" s="54">
        <f t="shared" si="38"/>
        <v>46.526315789473685</v>
      </c>
      <c r="Q222" s="54">
        <f t="shared" si="39"/>
        <v>89.473684210526329</v>
      </c>
      <c r="R222" s="54">
        <f t="shared" si="40"/>
        <v>51.711026615969587</v>
      </c>
      <c r="S222" s="55">
        <f t="shared" si="41"/>
        <v>-5.1847108264959019</v>
      </c>
      <c r="T222" s="55">
        <f t="shared" si="42"/>
        <v>-5.1847108264959019</v>
      </c>
      <c r="U222" t="s">
        <v>163</v>
      </c>
      <c r="V222" t="s">
        <v>378</v>
      </c>
      <c r="W222" t="s">
        <v>437</v>
      </c>
      <c r="X222" s="38">
        <v>44336</v>
      </c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/>
      <c r="Y227" s="66"/>
    </row>
    <row r="228" spans="1:25" s="50" customFormat="1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181" activePane="bottomLeft" state="frozen"/>
      <selection pane="bottomLeft" activeCell="S187" sqref="S187:S22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181</v>
      </c>
      <c r="O1" s="74"/>
      <c r="P1" s="7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1.32</v>
      </c>
      <c r="B187">
        <v>5.81</v>
      </c>
      <c r="C187">
        <v>9.2799999999999994</v>
      </c>
      <c r="D187" s="43">
        <f t="shared" si="17"/>
        <v>3.745141785233197E-2</v>
      </c>
      <c r="E187" s="44">
        <f>IF(OR($A187="",$B187="",$C187=""),"",A187*'MPTO_working_3-way'!$I186)</f>
        <v>1.3694358715650783</v>
      </c>
      <c r="F187" s="45">
        <f>IF(OR($A187="",$B187="",$C187=""),"",B187*'MPTO_working_3-way'!$I186)</f>
        <v>6.0275927377220482</v>
      </c>
      <c r="G187" s="46">
        <f>IF(OR($A187="",$B187="",$C187=""),"",C187*'MPTO_working_3-way'!$I186)</f>
        <v>9.6275491576696393</v>
      </c>
      <c r="H187" s="44">
        <f>IF(OR($A187="",$B187="",$C187=""),"",'MPTO_working_3-way'!E186)</f>
        <v>1.3421162284991639</v>
      </c>
      <c r="I187" s="45">
        <f>IF(OR($A187="",$B187="",$C187=""),"",'MPTO_working_3-way'!F186)</f>
        <v>6.2643597277452807</v>
      </c>
      <c r="J187" s="46">
        <f>IF(OR($A187="",$B187="",$C187=""),"",'MPTO_working_3-way'!G186)</f>
        <v>10.495953235288106</v>
      </c>
      <c r="K187" s="44">
        <f>IF(OR($A187="",$B187="",$C187=""),"",'OddsRatio_working_3-way'!H186)</f>
        <v>1.3499174168321373</v>
      </c>
      <c r="L187" s="45">
        <f>IF(OR($A187="",$B187="",$C187=""),"",'OddsRatio_working_3-way'!I186)</f>
        <v>6.2596961717580664</v>
      </c>
      <c r="M187" s="46">
        <f>IF(OR($A187="",$B187="",$C187=""),"",'OddsRatio_working_3-way'!J186)</f>
        <v>10.054113160531559</v>
      </c>
      <c r="N187" s="47">
        <f t="shared" ref="N187:N222" si="42">(1/E187)* 100</f>
        <v>73.022769504141621</v>
      </c>
      <c r="O187" s="48">
        <f t="shared" ref="O187:O222" si="43">(1/F187)* 100</f>
        <v>16.590371040527877</v>
      </c>
      <c r="P187" s="48">
        <f t="shared" ref="P187:P222" si="44">(1/G187)* 100</f>
        <v>10.386859455330491</v>
      </c>
      <c r="Q187" t="s">
        <v>137</v>
      </c>
      <c r="R187" t="s">
        <v>41</v>
      </c>
      <c r="S187" s="38">
        <v>44334</v>
      </c>
      <c r="T187" s="50">
        <v>100</v>
      </c>
      <c r="U187" s="50">
        <f t="shared" ref="U187:U222" si="45">(1/A187)*((T187*A187)-T187)</f>
        <v>24.242424242424242</v>
      </c>
      <c r="V187" s="50">
        <f t="shared" ref="V187:V222" si="46">(1/B187)*((T187*B187)-T187)</f>
        <v>82.788296041308101</v>
      </c>
      <c r="W187" s="50">
        <f t="shared" ref="W187:W222" si="47">(1/C187)*((T187*C187)-T187)</f>
        <v>89.224137931034477</v>
      </c>
      <c r="X187" s="50">
        <f t="shared" ref="X187:X222" si="48">((1/B187)+(1/C187))*T187</f>
        <v>27.987566027657429</v>
      </c>
      <c r="Y187" s="50">
        <f t="shared" ref="Y187:Y222" si="49">((1/A187)+(1/C187))*T187</f>
        <v>86.533437826541274</v>
      </c>
      <c r="Z187" s="50">
        <f t="shared" ref="Z187:Z222" si="50">((1/A187)+(1/B187))*T187</f>
        <v>92.969279716267678</v>
      </c>
      <c r="AA187" s="50">
        <f t="shared" ref="AA187:AA222" si="51">U187-X187</f>
        <v>-3.7451417852331872</v>
      </c>
      <c r="AB187" s="50">
        <f t="shared" ref="AB187:AB222" si="52">V187-Y187</f>
        <v>-3.745141785233173</v>
      </c>
      <c r="AC187" s="50">
        <f t="shared" ref="AC187:AC222" si="53">W187-Z187</f>
        <v>-3.7451417852332014</v>
      </c>
      <c r="AF187">
        <v>1.59</v>
      </c>
      <c r="AG187">
        <v>2.48</v>
      </c>
      <c r="AH187" s="66"/>
      <c r="AJ187" t="s">
        <v>443</v>
      </c>
    </row>
    <row r="188" spans="1:36" ht="15" x14ac:dyDescent="0.25">
      <c r="A188">
        <v>2.6</v>
      </c>
      <c r="B188">
        <v>3.84</v>
      </c>
      <c r="C188">
        <v>2.61</v>
      </c>
      <c r="D188" s="43">
        <f t="shared" si="17"/>
        <v>2.8173813734158504E-2</v>
      </c>
      <c r="E188" s="44">
        <f>IF(OR($A188="",$B188="",$C188=""),"",A188*'MPTO_working_3-way'!$I187)</f>
        <v>2.6732519157088124</v>
      </c>
      <c r="F188" s="45">
        <f>IF(OR($A188="",$B188="",$C188=""),"",B188*'MPTO_working_3-way'!$I187)</f>
        <v>3.9481874447391685</v>
      </c>
      <c r="G188" s="46">
        <f>IF(OR($A188="",$B188="",$C188=""),"",C188*'MPTO_working_3-way'!$I187)</f>
        <v>2.6835336538461534</v>
      </c>
      <c r="H188" s="44">
        <f>IF(OR($A188="",$B188="",$C188=""),"",'MPTO_working_3-way'!E187)</f>
        <v>2.6650739234665077</v>
      </c>
      <c r="I188" s="45">
        <f>IF(OR($A188="",$B188="",$C188=""),"",'MPTO_working_3-way'!F187)</f>
        <v>3.9836606902624556</v>
      </c>
      <c r="J188" s="46">
        <f>IF(OR($A188="",$B188="",$C188=""),"",'MPTO_working_3-way'!G187)</f>
        <v>2.6755817678514222</v>
      </c>
      <c r="K188" s="44">
        <f>IF(OR($A188="",$B188="",$C188=""),"",'OddsRatio_working_3-way'!H187)</f>
        <v>2.669643520155593</v>
      </c>
      <c r="L188" s="45">
        <f>IF(OR($A188="",$B188="",$C188=""),"",'OddsRatio_working_3-way'!I187)</f>
        <v>3.9636172482761762</v>
      </c>
      <c r="M188" s="46">
        <f>IF(OR($A188="",$B188="",$C188=""),"",'OddsRatio_working_3-way'!J187)</f>
        <v>2.6800787921565647</v>
      </c>
      <c r="N188" s="47">
        <f t="shared" si="42"/>
        <v>37.407623057284901</v>
      </c>
      <c r="O188" s="48">
        <f t="shared" si="43"/>
        <v>25.328078111703324</v>
      </c>
      <c r="P188" s="48">
        <f t="shared" si="44"/>
        <v>37.264298831011786</v>
      </c>
      <c r="Q188" t="s">
        <v>135</v>
      </c>
      <c r="R188" t="s">
        <v>138</v>
      </c>
      <c r="S188" s="38">
        <v>44334</v>
      </c>
      <c r="T188" s="50">
        <v>100</v>
      </c>
      <c r="U188" s="50">
        <f t="shared" si="45"/>
        <v>61.538461538461533</v>
      </c>
      <c r="V188" s="50">
        <f t="shared" si="46"/>
        <v>73.958333333333343</v>
      </c>
      <c r="W188" s="50">
        <f t="shared" si="47"/>
        <v>61.685823754789276</v>
      </c>
      <c r="X188" s="50">
        <f t="shared" si="48"/>
        <v>64.355842911877389</v>
      </c>
      <c r="Y188" s="50">
        <f t="shared" si="49"/>
        <v>76.775714706749184</v>
      </c>
      <c r="Z188" s="50">
        <f t="shared" si="50"/>
        <v>64.503205128205138</v>
      </c>
      <c r="AA188" s="50">
        <f t="shared" si="51"/>
        <v>-2.8173813734158557</v>
      </c>
      <c r="AB188" s="50">
        <f t="shared" si="52"/>
        <v>-2.8173813734158415</v>
      </c>
      <c r="AC188" s="50">
        <f t="shared" si="53"/>
        <v>-2.8173813734158628</v>
      </c>
      <c r="AF188">
        <v>1.53</v>
      </c>
      <c r="AG188">
        <v>2.67</v>
      </c>
      <c r="AH188" s="66"/>
      <c r="AJ188" t="s">
        <v>443</v>
      </c>
    </row>
    <row r="189" spans="1:36" ht="15" x14ac:dyDescent="0.25">
      <c r="A189">
        <v>6.89</v>
      </c>
      <c r="B189">
        <v>4.53</v>
      </c>
      <c r="C189">
        <v>1.49</v>
      </c>
      <c r="D189" s="43">
        <f t="shared" si="17"/>
        <v>3.7029372460632759E-2</v>
      </c>
      <c r="E189" s="44">
        <f>IF(OR($A189="",$B189="",$C189=""),"",A189*'MPTO_working_3-way'!$I188)</f>
        <v>7.1451323762537591</v>
      </c>
      <c r="F189" s="45">
        <f>IF(OR($A189="",$B189="",$C189=""),"",B189*'MPTO_working_3-way'!$I188)</f>
        <v>4.697743057246667</v>
      </c>
      <c r="G189" s="46">
        <f>IF(OR($A189="",$B189="",$C189=""),"",C189*'MPTO_working_3-way'!$I188)</f>
        <v>1.5451737649663428</v>
      </c>
      <c r="H189" s="44">
        <f>IF(OR($A189="",$B189="",$C189=""),"",'MPTO_working_3-way'!E188)</f>
        <v>7.5304177954451754</v>
      </c>
      <c r="I189" s="45">
        <f>IF(OR($A189="",$B189="",$C189=""),"",'MPTO_working_3-way'!F188)</f>
        <v>4.7982934721977228</v>
      </c>
      <c r="J189" s="46">
        <f>IF(OR($A189="",$B189="",$C189=""),"",'MPTO_working_3-way'!G188)</f>
        <v>1.5179163873310544</v>
      </c>
      <c r="K189" s="44">
        <f>IF(OR($A189="",$B189="",$C189=""),"",'OddsRatio_working_3-way'!H188)</f>
        <v>7.3310110705716482</v>
      </c>
      <c r="L189" s="45">
        <f>IF(OR($A189="",$B189="",$C189=""),"",'OddsRatio_working_3-way'!I188)</f>
        <v>4.7943071441626346</v>
      </c>
      <c r="M189" s="46">
        <f>IF(OR($A189="",$B189="",$C189=""),"",'OddsRatio_working_3-way'!J188)</f>
        <v>1.5266885270933968</v>
      </c>
      <c r="N189" s="47">
        <f t="shared" si="42"/>
        <v>13.99554196257322</v>
      </c>
      <c r="O189" s="48">
        <f t="shared" si="43"/>
        <v>21.286817687004302</v>
      </c>
      <c r="P189" s="48">
        <f t="shared" si="44"/>
        <v>64.717640350422471</v>
      </c>
      <c r="Q189" t="s">
        <v>74</v>
      </c>
      <c r="R189" t="s">
        <v>68</v>
      </c>
      <c r="S189" s="38">
        <v>44334</v>
      </c>
      <c r="T189" s="50">
        <v>100</v>
      </c>
      <c r="U189" s="50">
        <f t="shared" si="45"/>
        <v>85.486211901306234</v>
      </c>
      <c r="V189" s="50">
        <f t="shared" si="46"/>
        <v>77.924944812362028</v>
      </c>
      <c r="W189" s="50">
        <f t="shared" si="47"/>
        <v>32.885906040268459</v>
      </c>
      <c r="X189" s="50">
        <f t="shared" si="48"/>
        <v>89.18914914736952</v>
      </c>
      <c r="Y189" s="50">
        <f t="shared" si="49"/>
        <v>81.6278820584253</v>
      </c>
      <c r="Z189" s="50">
        <f t="shared" si="50"/>
        <v>36.588843286331731</v>
      </c>
      <c r="AA189" s="50">
        <f t="shared" si="51"/>
        <v>-3.7029372460632857</v>
      </c>
      <c r="AB189" s="50">
        <f t="shared" si="52"/>
        <v>-3.7029372460632715</v>
      </c>
      <c r="AC189" s="50">
        <f t="shared" si="53"/>
        <v>-3.7029372460632715</v>
      </c>
      <c r="AF189">
        <v>1.81</v>
      </c>
      <c r="AG189">
        <v>2.08</v>
      </c>
      <c r="AH189" s="66"/>
      <c r="AJ189" t="s">
        <v>443</v>
      </c>
    </row>
    <row r="190" spans="1:36" ht="15" x14ac:dyDescent="0.25">
      <c r="A190">
        <v>1.74</v>
      </c>
      <c r="B190">
        <v>3.74</v>
      </c>
      <c r="C190">
        <v>5.36</v>
      </c>
      <c r="D190" s="43">
        <f t="shared" si="17"/>
        <v>2.865948700165033E-2</v>
      </c>
      <c r="E190" s="44">
        <f>IF(OR($A190="",$B190="",$C190=""),"",A190*'MPTO_working_3-way'!$I189)</f>
        <v>1.7898675073828716</v>
      </c>
      <c r="F190" s="45">
        <f>IF(OR($A190="",$B190="",$C190=""),"",B190*'MPTO_working_3-way'!$I189)</f>
        <v>3.8471864813861725</v>
      </c>
      <c r="G190" s="46">
        <f>IF(OR($A190="",$B190="",$C190=""),"",C190*'MPTO_working_3-way'!$I189)</f>
        <v>5.513614850328846</v>
      </c>
      <c r="H190" s="44">
        <f>IF(OR($A190="",$B190="",$C190=""),"",'MPTO_working_3-way'!E189)</f>
        <v>1.7694120562596229</v>
      </c>
      <c r="I190" s="45">
        <f>IF(OR($A190="",$B190="",$C190=""),"",'MPTO_working_3-way'!F189)</f>
        <v>3.878577007402944</v>
      </c>
      <c r="J190" s="46">
        <f>IF(OR($A190="",$B190="",$C190=""),"",'MPTO_working_3-way'!G189)</f>
        <v>5.64927062026646</v>
      </c>
      <c r="K190" s="44">
        <f>IF(OR($A190="",$B190="",$C190=""),"",'OddsRatio_working_3-way'!H189)</f>
        <v>1.7769379573246351</v>
      </c>
      <c r="L190" s="45">
        <f>IF(OR($A190="",$B190="",$C190=""),"",'OddsRatio_working_3-way'!I189)</f>
        <v>3.8767702744182437</v>
      </c>
      <c r="M190" s="46">
        <f>IF(OR($A190="",$B190="",$C190=""),"",'OddsRatio_working_3-way'!J189)</f>
        <v>5.5776344512640668</v>
      </c>
      <c r="N190" s="47">
        <f t="shared" si="42"/>
        <v>55.870057189997894</v>
      </c>
      <c r="O190" s="48">
        <f t="shared" si="43"/>
        <v>25.993021259517736</v>
      </c>
      <c r="P190" s="48">
        <f t="shared" si="44"/>
        <v>18.136921550484388</v>
      </c>
      <c r="Q190" t="s">
        <v>35</v>
      </c>
      <c r="R190" t="s">
        <v>39</v>
      </c>
      <c r="S190" s="38">
        <v>44334</v>
      </c>
      <c r="T190" s="50">
        <v>100</v>
      </c>
      <c r="U190" s="50">
        <f t="shared" si="45"/>
        <v>42.528735632183903</v>
      </c>
      <c r="V190" s="50">
        <f t="shared" si="46"/>
        <v>73.262032085561486</v>
      </c>
      <c r="W190" s="50">
        <f t="shared" si="47"/>
        <v>81.343283582089541</v>
      </c>
      <c r="X190" s="50">
        <f t="shared" si="48"/>
        <v>45.394684332348945</v>
      </c>
      <c r="Y190" s="50">
        <f t="shared" si="49"/>
        <v>76.127980785726535</v>
      </c>
      <c r="Z190" s="50">
        <f t="shared" si="50"/>
        <v>84.20923228225459</v>
      </c>
      <c r="AA190" s="50">
        <f t="shared" si="51"/>
        <v>-2.8659487001650419</v>
      </c>
      <c r="AB190" s="50">
        <f t="shared" si="52"/>
        <v>-2.865948700165049</v>
      </c>
      <c r="AC190" s="50">
        <f t="shared" si="53"/>
        <v>-2.865948700165049</v>
      </c>
      <c r="AF190">
        <v>2.19</v>
      </c>
      <c r="AG190">
        <v>1.75</v>
      </c>
      <c r="AH190" s="66"/>
      <c r="AJ190" t="s">
        <v>443</v>
      </c>
    </row>
    <row r="191" spans="1:36" ht="15" x14ac:dyDescent="0.25">
      <c r="A191">
        <v>1.9</v>
      </c>
      <c r="B191">
        <v>3.68</v>
      </c>
      <c r="C191">
        <v>4.3</v>
      </c>
      <c r="D191" s="43">
        <f t="shared" si="17"/>
        <v>3.0613059443350465E-2</v>
      </c>
      <c r="E191" s="44">
        <f>IF(OR($A191="",$B191="",$C191=""),"",A191*'MPTO_working_3-way'!$I190)</f>
        <v>1.9581648129423659</v>
      </c>
      <c r="F191" s="45">
        <f>IF(OR($A191="",$B191="",$C191=""),"",B191*'MPTO_working_3-way'!$I190)</f>
        <v>3.7926560587515299</v>
      </c>
      <c r="G191" s="46">
        <f>IF(OR($A191="",$B191="",$C191=""),"",C191*'MPTO_working_3-way'!$I190)</f>
        <v>4.431636155606407</v>
      </c>
      <c r="H191" s="44">
        <f>IF(OR($A191="",$B191="",$C191=""),"",'MPTO_working_3-way'!E190)</f>
        <v>1.9375660557317038</v>
      </c>
      <c r="I191" s="45">
        <f>IF(OR($A191="",$B191="",$C191=""),"",'MPTO_working_3-way'!F190)</f>
        <v>3.8235832739851459</v>
      </c>
      <c r="J191" s="46">
        <f>IF(OR($A191="",$B191="",$C191=""),"",'MPTO_working_3-way'!G190)</f>
        <v>4.4973374020223771</v>
      </c>
      <c r="K191" s="44">
        <f>IF(OR($A191="",$B191="",$C191=""),"",'OddsRatio_working_3-way'!H190)</f>
        <v>1.9454517837905845</v>
      </c>
      <c r="L191" s="45">
        <f>IF(OR($A191="",$B191="",$C191=""),"",'OddsRatio_working_3-way'!I190)</f>
        <v>3.8153453117319622</v>
      </c>
      <c r="M191" s="46">
        <f>IF(OR($A191="",$B191="",$C191=""),"",'OddsRatio_working_3-way'!J190)</f>
        <v>4.4666565405654755</v>
      </c>
      <c r="N191" s="47">
        <f t="shared" si="42"/>
        <v>51.068224359388111</v>
      </c>
      <c r="O191" s="48">
        <f t="shared" si="43"/>
        <v>26.366746272510166</v>
      </c>
      <c r="P191" s="48">
        <f t="shared" si="44"/>
        <v>22.565029368101726</v>
      </c>
      <c r="Q191" t="s">
        <v>134</v>
      </c>
      <c r="R191" t="s">
        <v>71</v>
      </c>
      <c r="S191" s="38">
        <v>44335</v>
      </c>
      <c r="T191" s="50">
        <v>100</v>
      </c>
      <c r="U191" s="50">
        <f t="shared" si="45"/>
        <v>47.368421052631575</v>
      </c>
      <c r="V191" s="50">
        <f t="shared" si="46"/>
        <v>72.826086956521735</v>
      </c>
      <c r="W191" s="50">
        <f t="shared" si="47"/>
        <v>76.744186046511629</v>
      </c>
      <c r="X191" s="50">
        <f t="shared" si="48"/>
        <v>50.429726996966629</v>
      </c>
      <c r="Y191" s="50">
        <f t="shared" si="49"/>
        <v>75.887392900856781</v>
      </c>
      <c r="Z191" s="50">
        <f t="shared" si="50"/>
        <v>79.805491990846676</v>
      </c>
      <c r="AA191" s="50">
        <f t="shared" si="51"/>
        <v>-3.0613059443350537</v>
      </c>
      <c r="AB191" s="50">
        <f t="shared" si="52"/>
        <v>-3.0613059443350465</v>
      </c>
      <c r="AC191" s="50">
        <f t="shared" si="53"/>
        <v>-3.0613059443350465</v>
      </c>
      <c r="AF191">
        <v>2.1</v>
      </c>
      <c r="AG191">
        <v>1.81</v>
      </c>
      <c r="AH191" s="66"/>
      <c r="AJ191" t="s">
        <v>443</v>
      </c>
    </row>
    <row r="192" spans="1:36" ht="15" x14ac:dyDescent="0.25">
      <c r="A192">
        <v>1.75</v>
      </c>
      <c r="B192">
        <v>3.87</v>
      </c>
      <c r="C192">
        <v>4.82</v>
      </c>
      <c r="D192" s="43">
        <f t="shared" si="17"/>
        <v>3.7295383913158675E-2</v>
      </c>
      <c r="E192" s="44">
        <f>IF(OR($A192="",$B192="",$C192=""),"",A192*'MPTO_working_3-way'!$I191)</f>
        <v>1.8152669218480277</v>
      </c>
      <c r="F192" s="45">
        <f>IF(OR($A192="",$B192="",$C192=""),"",B192*'MPTO_working_3-way'!$I191)</f>
        <v>4.0143331357439243</v>
      </c>
      <c r="G192" s="46">
        <f>IF(OR($A192="",$B192="",$C192=""),"",C192*'MPTO_working_3-way'!$I191)</f>
        <v>4.9997637504614252</v>
      </c>
      <c r="H192" s="44">
        <f>IF(OR($A192="",$B192="",$C192=""),"",'MPTO_working_3-way'!E191)</f>
        <v>1.7889190806088475</v>
      </c>
      <c r="I192" s="45">
        <f>IF(OR($A192="",$B192="",$C192=""),"",'MPTO_working_3-way'!F191)</f>
        <v>4.0656002789822958</v>
      </c>
      <c r="J192" s="46">
        <f>IF(OR($A192="",$B192="",$C192=""),"",'MPTO_working_3-way'!G191)</f>
        <v>5.1272300334292318</v>
      </c>
      <c r="K192" s="44">
        <f>IF(OR($A192="",$B192="",$C192=""),"",'OddsRatio_working_3-way'!H191)</f>
        <v>1.7984275212095187</v>
      </c>
      <c r="L192" s="45">
        <f>IF(OR($A192="",$B192="",$C192=""),"",'OddsRatio_working_3-way'!I191)</f>
        <v>4.0553159811617583</v>
      </c>
      <c r="M192" s="46">
        <f>IF(OR($A192="",$B192="",$C192=""),"",'OddsRatio_working_3-way'!J191)</f>
        <v>5.0666575080271485</v>
      </c>
      <c r="N192" s="47">
        <f t="shared" si="42"/>
        <v>55.088317203618331</v>
      </c>
      <c r="O192" s="48">
        <f t="shared" si="43"/>
        <v>24.910737753574182</v>
      </c>
      <c r="P192" s="48">
        <f t="shared" si="44"/>
        <v>20.000945042807487</v>
      </c>
      <c r="Q192" t="s">
        <v>69</v>
      </c>
      <c r="R192" t="s">
        <v>70</v>
      </c>
      <c r="S192" s="38">
        <v>44335</v>
      </c>
      <c r="T192" s="50">
        <v>100</v>
      </c>
      <c r="U192" s="50">
        <f t="shared" si="45"/>
        <v>42.857142857142854</v>
      </c>
      <c r="V192" s="50">
        <f t="shared" si="46"/>
        <v>74.160206718346245</v>
      </c>
      <c r="W192" s="50">
        <f t="shared" si="47"/>
        <v>79.253112033195009</v>
      </c>
      <c r="X192" s="50">
        <f t="shared" si="48"/>
        <v>46.586681248458724</v>
      </c>
      <c r="Y192" s="50">
        <f t="shared" si="49"/>
        <v>77.889745109662115</v>
      </c>
      <c r="Z192" s="50">
        <f t="shared" si="50"/>
        <v>82.982650424510879</v>
      </c>
      <c r="AA192" s="50">
        <f t="shared" si="51"/>
        <v>-3.7295383913158702</v>
      </c>
      <c r="AB192" s="50">
        <f t="shared" si="52"/>
        <v>-3.7295383913158702</v>
      </c>
      <c r="AC192" s="50">
        <f t="shared" si="53"/>
        <v>-3.7295383913158702</v>
      </c>
      <c r="AF192">
        <v>1.8</v>
      </c>
      <c r="AG192">
        <v>2.09</v>
      </c>
      <c r="AH192" s="66"/>
      <c r="AJ192" t="s">
        <v>443</v>
      </c>
    </row>
    <row r="193" spans="1:36" ht="15" x14ac:dyDescent="0.25">
      <c r="A193">
        <v>1.54</v>
      </c>
      <c r="B193">
        <v>4.7699999999999996</v>
      </c>
      <c r="C193">
        <v>5.92</v>
      </c>
      <c r="D193" s="43">
        <f t="shared" si="17"/>
        <v>2.791317413958927E-2</v>
      </c>
      <c r="E193" s="44">
        <f>IF(OR($A193="",$B193="",$C193=""),"",A193*'MPTO_working_3-way'!$I192)</f>
        <v>1.5829862881749674</v>
      </c>
      <c r="F193" s="45">
        <f>IF(OR($A193="",$B193="",$C193=""),"",B193*'MPTO_working_3-way'!$I192)</f>
        <v>4.9031458406458404</v>
      </c>
      <c r="G193" s="46">
        <f>IF(OR($A193="",$B193="",$C193=""),"",C193*'MPTO_working_3-way'!$I192)</f>
        <v>6.0852459909063681</v>
      </c>
      <c r="H193" s="44">
        <f>IF(OR($A193="",$B193="",$C193=""),"",'MPTO_working_3-way'!E192)</f>
        <v>1.5623870736631089</v>
      </c>
      <c r="I193" s="45">
        <f>IF(OR($A193="",$B193="",$C193=""),"",'MPTO_working_3-way'!F192)</f>
        <v>4.9915339967010164</v>
      </c>
      <c r="J193" s="46">
        <f>IF(OR($A193="",$B193="",$C193=""),"",'MPTO_working_3-way'!G192)</f>
        <v>6.2650938822301843</v>
      </c>
      <c r="K193" s="44">
        <f>IF(OR($A193="",$B193="",$C193=""),"",'OddsRatio_working_3-way'!H192)</f>
        <v>1.569170544932289</v>
      </c>
      <c r="L193" s="45">
        <f>IF(OR($A193="",$B193="",$C193=""),"",'OddsRatio_working_3-way'!I192)</f>
        <v>4.9736536192494984</v>
      </c>
      <c r="M193" s="46">
        <f>IF(OR($A193="",$B193="",$C193=""),"",'OddsRatio_working_3-way'!J192)</f>
        <v>6.1857760760497422</v>
      </c>
      <c r="N193" s="47">
        <f t="shared" si="42"/>
        <v>63.171741124359635</v>
      </c>
      <c r="O193" s="48">
        <f t="shared" si="43"/>
        <v>20.3950694615333</v>
      </c>
      <c r="P193" s="48">
        <f t="shared" si="44"/>
        <v>16.433189414107066</v>
      </c>
      <c r="Q193" t="s">
        <v>133</v>
      </c>
      <c r="R193" t="s">
        <v>136</v>
      </c>
      <c r="S193" s="38">
        <v>44335</v>
      </c>
      <c r="T193" s="50">
        <v>100</v>
      </c>
      <c r="U193" s="50">
        <f t="shared" si="45"/>
        <v>35.064935064935064</v>
      </c>
      <c r="V193" s="50">
        <f t="shared" si="46"/>
        <v>79.035639412997895</v>
      </c>
      <c r="W193" s="50">
        <f t="shared" si="47"/>
        <v>83.108108108108112</v>
      </c>
      <c r="X193" s="50">
        <f t="shared" si="48"/>
        <v>37.856252478893992</v>
      </c>
      <c r="Y193" s="50">
        <f t="shared" si="49"/>
        <v>81.826956826956817</v>
      </c>
      <c r="Z193" s="50">
        <f t="shared" si="50"/>
        <v>85.899425522067034</v>
      </c>
      <c r="AA193" s="50">
        <f t="shared" si="51"/>
        <v>-2.7913174139589287</v>
      </c>
      <c r="AB193" s="50">
        <f t="shared" si="52"/>
        <v>-2.7913174139589216</v>
      </c>
      <c r="AC193" s="50">
        <f t="shared" si="53"/>
        <v>-2.7913174139589216</v>
      </c>
      <c r="AF193">
        <v>1.52</v>
      </c>
      <c r="AG193">
        <v>2.7</v>
      </c>
      <c r="AH193" s="66"/>
      <c r="AJ193" t="s">
        <v>443</v>
      </c>
    </row>
    <row r="194" spans="1:36" ht="15" x14ac:dyDescent="0.25">
      <c r="A194">
        <v>6.16</v>
      </c>
      <c r="B194">
        <v>4.49</v>
      </c>
      <c r="C194">
        <v>1.55</v>
      </c>
      <c r="D194" s="43">
        <f t="shared" si="17"/>
        <v>3.0216101880732982E-2</v>
      </c>
      <c r="E194" s="44">
        <f>IF(OR($A194="",$B194="",$C194=""),"",A194*'MPTO_working_3-way'!$I193)</f>
        <v>6.346131187585315</v>
      </c>
      <c r="F194" s="45">
        <f>IF(OR($A194="",$B194="",$C194=""),"",B194*'MPTO_working_3-way'!$I193)</f>
        <v>4.6256702974444917</v>
      </c>
      <c r="G194" s="46">
        <f>IF(OR($A194="",$B194="",$C194=""),"",C194*'MPTO_working_3-way'!$I193)</f>
        <v>1.5968349579151362</v>
      </c>
      <c r="H194" s="44">
        <f>IF(OR($A194="",$B194="",$C194=""),"",'MPTO_working_3-way'!E193)</f>
        <v>6.5674703520174527</v>
      </c>
      <c r="I194" s="45">
        <f>IF(OR($A194="",$B194="",$C194=""),"",'MPTO_working_3-way'!F193)</f>
        <v>4.7026709208727899</v>
      </c>
      <c r="J194" s="46">
        <f>IF(OR($A194="",$B194="",$C194=""),"",'MPTO_working_3-way'!G193)</f>
        <v>1.5745818244947163</v>
      </c>
      <c r="K194" s="44">
        <f>IF(OR($A194="",$B194="",$C194=""),"",'OddsRatio_working_3-way'!H193)</f>
        <v>6.4600703746062269</v>
      </c>
      <c r="L194" s="45">
        <f>IF(OR($A194="",$B194="",$C194=""),"",'OddsRatio_working_3-way'!I193)</f>
        <v>4.6929545750728163</v>
      </c>
      <c r="M194" s="46">
        <f>IF(OR($A194="",$B194="",$C194=""),"",'OddsRatio_working_3-way'!J193)</f>
        <v>1.5819842453553146</v>
      </c>
      <c r="N194" s="47">
        <f t="shared" si="42"/>
        <v>15.757632019272789</v>
      </c>
      <c r="O194" s="48">
        <f t="shared" si="43"/>
        <v>21.618488471875359</v>
      </c>
      <c r="P194" s="48">
        <f t="shared" si="44"/>
        <v>62.623879508851843</v>
      </c>
      <c r="Q194" t="s">
        <v>34</v>
      </c>
      <c r="R194" t="s">
        <v>38</v>
      </c>
      <c r="S194" s="38">
        <v>44335</v>
      </c>
      <c r="T194" s="50">
        <v>100</v>
      </c>
      <c r="U194" s="50">
        <f t="shared" si="45"/>
        <v>83.766233766233768</v>
      </c>
      <c r="V194" s="50">
        <f t="shared" si="46"/>
        <v>77.728285077951</v>
      </c>
      <c r="W194" s="50">
        <f t="shared" si="47"/>
        <v>35.483870967741936</v>
      </c>
      <c r="X194" s="50">
        <f t="shared" si="48"/>
        <v>86.78784395430705</v>
      </c>
      <c r="Y194" s="50">
        <f t="shared" si="49"/>
        <v>80.749895266024296</v>
      </c>
      <c r="Z194" s="50">
        <f t="shared" si="50"/>
        <v>38.505481155815232</v>
      </c>
      <c r="AA194" s="50">
        <f t="shared" si="51"/>
        <v>-3.0216101880732822</v>
      </c>
      <c r="AB194" s="50">
        <f t="shared" si="52"/>
        <v>-3.0216101880732964</v>
      </c>
      <c r="AC194" s="50">
        <f t="shared" si="53"/>
        <v>-3.0216101880732964</v>
      </c>
      <c r="AF194">
        <v>1.75</v>
      </c>
      <c r="AG194">
        <v>2.1800000000000002</v>
      </c>
      <c r="AH194" s="66"/>
      <c r="AJ194" t="s">
        <v>443</v>
      </c>
    </row>
    <row r="195" spans="1:36" ht="15" x14ac:dyDescent="0.25">
      <c r="A195">
        <v>11.1</v>
      </c>
      <c r="B195">
        <v>6.61</v>
      </c>
      <c r="C195">
        <v>1.26</v>
      </c>
      <c r="D195" s="43">
        <f t="shared" si="17"/>
        <v>3.5026814149355712E-2</v>
      </c>
      <c r="E195" s="44">
        <f>IF(OR($A195="",$B195="",$C195=""),"",A195*'MPTO_working_3-way'!$I194)</f>
        <v>11.488797637057848</v>
      </c>
      <c r="F195" s="45">
        <f>IF(OR($A195="",$B195="",$C195=""),"",B195*'MPTO_working_3-way'!$I194)</f>
        <v>6.8415272415272419</v>
      </c>
      <c r="G195" s="46">
        <f>IF(OR($A195="",$B195="",$C195=""),"",C195*'MPTO_working_3-way'!$I194)</f>
        <v>1.3041337858281883</v>
      </c>
      <c r="H195" s="44">
        <f>IF(OR($A195="",$B195="",$C195=""),"",'MPTO_working_3-way'!E194)</f>
        <v>12.752745812652945</v>
      </c>
      <c r="I195" s="45">
        <f>IF(OR($A195="",$B195="",$C195=""),"",'MPTO_working_3-way'!F194)</f>
        <v>7.1627939770443385</v>
      </c>
      <c r="J195" s="46">
        <f>IF(OR($A195="",$B195="",$C195=""),"",'MPTO_working_3-way'!G194)</f>
        <v>1.2788129523172949</v>
      </c>
      <c r="K195" s="44">
        <f>IF(OR($A195="",$B195="",$C195=""),"",'OddsRatio_working_3-way'!H194)</f>
        <v>12.098915075164015</v>
      </c>
      <c r="L195" s="45">
        <f>IF(OR($A195="",$B195="",$C195=""),"",'OddsRatio_working_3-way'!I194)</f>
        <v>7.1648429278881336</v>
      </c>
      <c r="M195" s="46">
        <f>IF(OR($A195="",$B195="",$C195=""),"",'OddsRatio_working_3-way'!J194)</f>
        <v>1.2857146454992716</v>
      </c>
      <c r="N195" s="47">
        <f t="shared" si="42"/>
        <v>8.7041310291203704</v>
      </c>
      <c r="O195" s="48">
        <f t="shared" si="43"/>
        <v>14.616619428628757</v>
      </c>
      <c r="P195" s="48">
        <f t="shared" si="44"/>
        <v>76.679249542250872</v>
      </c>
      <c r="Q195" t="s">
        <v>73</v>
      </c>
      <c r="R195" t="s">
        <v>75</v>
      </c>
      <c r="S195" s="38">
        <v>44335</v>
      </c>
      <c r="T195" s="50">
        <v>100</v>
      </c>
      <c r="U195" s="50">
        <f t="shared" si="45"/>
        <v>90.990990990990994</v>
      </c>
      <c r="V195" s="50">
        <f t="shared" si="46"/>
        <v>84.871406959152793</v>
      </c>
      <c r="W195" s="50">
        <f t="shared" si="47"/>
        <v>20.634920634920633</v>
      </c>
      <c r="X195" s="50">
        <f t="shared" si="48"/>
        <v>94.49367240592656</v>
      </c>
      <c r="Y195" s="50">
        <f t="shared" si="49"/>
        <v>88.374088374088373</v>
      </c>
      <c r="Z195" s="50">
        <f t="shared" si="50"/>
        <v>24.137602049856209</v>
      </c>
      <c r="AA195" s="50">
        <f t="shared" si="51"/>
        <v>-3.5026814149355658</v>
      </c>
      <c r="AB195" s="50">
        <f t="shared" si="52"/>
        <v>-3.5026814149355801</v>
      </c>
      <c r="AC195" s="50">
        <f t="shared" si="53"/>
        <v>-3.5026814149355765</v>
      </c>
      <c r="AF195">
        <v>1.42</v>
      </c>
      <c r="AG195">
        <v>2.8</v>
      </c>
      <c r="AH195" s="66"/>
      <c r="AJ195" t="s">
        <v>443</v>
      </c>
    </row>
    <row r="196" spans="1:36" ht="15" x14ac:dyDescent="0.25">
      <c r="A196">
        <v>5.35</v>
      </c>
      <c r="B196">
        <v>4.29</v>
      </c>
      <c r="C196">
        <v>1.63</v>
      </c>
      <c r="D196" s="43">
        <f t="shared" si="17"/>
        <v>3.3513053466037945E-2</v>
      </c>
      <c r="E196" s="44">
        <f>IF(OR($A196="",$B196="",$C196=""),"",A196*'MPTO_working_3-way'!$I195)</f>
        <v>5.5292948360433023</v>
      </c>
      <c r="F196" s="45">
        <f>IF(OR($A196="",$B196="",$C196=""),"",B196*'MPTO_working_3-way'!$I195)</f>
        <v>4.4337709993693029</v>
      </c>
      <c r="G196" s="46">
        <f>IF(OR($A196="",$B196="",$C196=""),"",C196*'MPTO_working_3-way'!$I195)</f>
        <v>1.6846262771496416</v>
      </c>
      <c r="H196" s="44">
        <f>IF(OR($A196="",$B196="",$C196=""),"",'MPTO_working_3-way'!E195)</f>
        <v>5.6900665142492697</v>
      </c>
      <c r="I196" s="45">
        <f>IF(OR($A196="",$B196="",$C196=""),"",'MPTO_working_3-way'!F195)</f>
        <v>4.5059412243059347</v>
      </c>
      <c r="J196" s="46">
        <f>IF(OR($A196="",$B196="",$C196=""),"",'MPTO_working_3-way'!G195)</f>
        <v>1.6602307415399047</v>
      </c>
      <c r="K196" s="44">
        <f>IF(OR($A196="",$B196="",$C196=""),"",'OddsRatio_working_3-way'!H195)</f>
        <v>5.6164395932376037</v>
      </c>
      <c r="L196" s="45">
        <f>IF(OR($A196="",$B196="",$C196=""),"",'OddsRatio_working_3-way'!I195)</f>
        <v>4.4915140831613138</v>
      </c>
      <c r="M196" s="46">
        <f>IF(OR($A196="",$B196="",$C196=""),"",'OddsRatio_working_3-way'!J195)</f>
        <v>1.6685878031585495</v>
      </c>
      <c r="N196" s="47">
        <f t="shared" si="42"/>
        <v>18.085488830897432</v>
      </c>
      <c r="O196" s="48">
        <f t="shared" si="43"/>
        <v>22.554164392844115</v>
      </c>
      <c r="P196" s="48">
        <f t="shared" si="44"/>
        <v>59.360346776258446</v>
      </c>
      <c r="Q196" t="s">
        <v>78</v>
      </c>
      <c r="R196" t="s">
        <v>72</v>
      </c>
      <c r="S196" s="38">
        <v>44335</v>
      </c>
      <c r="T196" s="50">
        <v>100</v>
      </c>
      <c r="U196" s="50">
        <f t="shared" si="45"/>
        <v>81.308411214953281</v>
      </c>
      <c r="V196" s="50">
        <f t="shared" si="46"/>
        <v>76.689976689976689</v>
      </c>
      <c r="W196" s="50">
        <f t="shared" si="47"/>
        <v>38.650306748466257</v>
      </c>
      <c r="X196" s="50">
        <f t="shared" si="48"/>
        <v>84.659716561557047</v>
      </c>
      <c r="Y196" s="50">
        <f t="shared" si="49"/>
        <v>80.041282036580469</v>
      </c>
      <c r="Z196" s="50">
        <f t="shared" si="50"/>
        <v>42.001612095070037</v>
      </c>
      <c r="AA196" s="50">
        <f t="shared" si="51"/>
        <v>-3.3513053466037661</v>
      </c>
      <c r="AB196" s="50">
        <f t="shared" si="52"/>
        <v>-3.3513053466037803</v>
      </c>
      <c r="AC196" s="50">
        <f t="shared" si="53"/>
        <v>-3.3513053466037803</v>
      </c>
      <c r="AF196">
        <v>1.63</v>
      </c>
      <c r="AG196">
        <v>2.39</v>
      </c>
      <c r="AH196" s="66"/>
      <c r="AJ196" t="s">
        <v>443</v>
      </c>
    </row>
    <row r="197" spans="1:36" ht="15" x14ac:dyDescent="0.25">
      <c r="A197">
        <v>2.84</v>
      </c>
      <c r="B197">
        <v>3.06</v>
      </c>
      <c r="C197">
        <v>2.63</v>
      </c>
      <c r="D197" s="43">
        <f t="shared" ref="D197:D222" si="54">IF(OR($A197="",$B197="",$C197=""),"",(1/A197)+(1/B197)+(1/C197)-1)</f>
        <v>5.9138198559382404E-2</v>
      </c>
      <c r="E197" s="44">
        <f>IF(OR($A197="",$B197="",$C197=""),"",A197*'MPTO_working_3-way'!$I196)</f>
        <v>3.007952483908646</v>
      </c>
      <c r="F197" s="45">
        <f>IF(OR($A197="",$B197="",$C197=""),"",B197*'MPTO_working_3-way'!$I196)</f>
        <v>3.24096288759171</v>
      </c>
      <c r="G197" s="46">
        <f>IF(OR($A197="",$B197="",$C197=""),"",C197*'MPTO_working_3-way'!$I196)</f>
        <v>2.7855334622111756</v>
      </c>
      <c r="H197" s="44">
        <f>IF(OR($A197="",$B197="",$C197=""),"",'MPTO_working_3-way'!E196)</f>
        <v>3.0084241000867333</v>
      </c>
      <c r="I197" s="45">
        <f>IF(OR($A197="",$B197="",$C197=""),"",'MPTO_working_3-way'!F196)</f>
        <v>3.2564310556938958</v>
      </c>
      <c r="J197" s="46">
        <f>IF(OR($A197="",$B197="",$C197=""),"",'MPTO_working_3-way'!G196)</f>
        <v>2.7738065803134297</v>
      </c>
      <c r="K197" s="44">
        <f>IF(OR($A197="",$B197="",$C197=""),"",'OddsRatio_working_3-way'!H196)</f>
        <v>3.0085569853374574</v>
      </c>
      <c r="L197" s="45">
        <f>IF(OR($A197="",$B197="",$C197=""),"",'OddsRatio_working_3-way'!I196)</f>
        <v>3.2487105379321535</v>
      </c>
      <c r="M197" s="46">
        <f>IF(OR($A197="",$B197="",$C197=""),"",'OddsRatio_working_3-way'!J196)</f>
        <v>2.7793195033152478</v>
      </c>
      <c r="N197" s="47">
        <f t="shared" si="42"/>
        <v>33.245206011384951</v>
      </c>
      <c r="O197" s="48">
        <f t="shared" si="43"/>
        <v>30.855027801416096</v>
      </c>
      <c r="P197" s="48">
        <f t="shared" si="44"/>
        <v>35.899766187198956</v>
      </c>
      <c r="Q197" t="s">
        <v>312</v>
      </c>
      <c r="R197" t="s">
        <v>502</v>
      </c>
      <c r="S197" s="38">
        <v>44334</v>
      </c>
      <c r="T197" s="50">
        <v>100</v>
      </c>
      <c r="U197" s="50">
        <f t="shared" si="45"/>
        <v>64.788732394366207</v>
      </c>
      <c r="V197" s="50">
        <f t="shared" si="46"/>
        <v>67.320261437908499</v>
      </c>
      <c r="W197" s="50">
        <f t="shared" si="47"/>
        <v>61.977186311787079</v>
      </c>
      <c r="X197" s="50">
        <f t="shared" si="48"/>
        <v>70.702552250304436</v>
      </c>
      <c r="Y197" s="50">
        <f t="shared" si="49"/>
        <v>73.234081293846742</v>
      </c>
      <c r="Z197" s="50">
        <f t="shared" si="50"/>
        <v>67.891006167725308</v>
      </c>
      <c r="AA197" s="50">
        <f t="shared" si="51"/>
        <v>-5.9138198559382289</v>
      </c>
      <c r="AB197" s="50">
        <f t="shared" si="52"/>
        <v>-5.9138198559382431</v>
      </c>
      <c r="AC197" s="50">
        <f t="shared" si="53"/>
        <v>-5.9138198559382289</v>
      </c>
      <c r="AF197">
        <v>2.12</v>
      </c>
      <c r="AG197">
        <v>1.74</v>
      </c>
      <c r="AH197" s="66"/>
      <c r="AJ197" t="s">
        <v>445</v>
      </c>
    </row>
    <row r="198" spans="1:36" s="50" customFormat="1" ht="15" x14ac:dyDescent="0.25">
      <c r="A198">
        <v>3.2</v>
      </c>
      <c r="B198">
        <v>3.33</v>
      </c>
      <c r="C198">
        <v>2.25</v>
      </c>
      <c r="D198" s="43">
        <f t="shared" si="54"/>
        <v>5.7244744744744835E-2</v>
      </c>
      <c r="E198" s="44">
        <f>IF(OR($A198="",$B198="",$C198=""),"",A198*'MPTO_working_3-way'!$I197)</f>
        <v>3.3831831831831836</v>
      </c>
      <c r="F198" s="45">
        <f>IF(OR($A198="",$B198="",$C198=""),"",B198*'MPTO_working_3-way'!$I197)</f>
        <v>3.5206250000000003</v>
      </c>
      <c r="G198" s="46">
        <f>IF(OR($A198="",$B198="",$C198=""),"",C198*'MPTO_working_3-way'!$I197)</f>
        <v>2.3788006756756759</v>
      </c>
      <c r="H198" s="44">
        <f>IF(OR($A198="",$B198="",$C198=""),"",'MPTO_working_3-way'!E197)</f>
        <v>3.4081023454157791</v>
      </c>
      <c r="I198" s="45">
        <f>IF(OR($A198="",$B198="",$C198=""),"",'MPTO_working_3-way'!F197)</f>
        <v>3.5559510567296999</v>
      </c>
      <c r="J198" s="46">
        <f>IF(OR($A198="",$B198="",$C198=""),"",'MPTO_working_3-way'!G197)</f>
        <v>2.3509339608765996</v>
      </c>
      <c r="K198" s="44">
        <f>IF(OR($A198="",$B198="",$C198=""),"",'OddsRatio_working_3-way'!H197)</f>
        <v>3.3982967984316121</v>
      </c>
      <c r="L198" s="45">
        <f>IF(OR($A198="",$B198="",$C198=""),"",'OddsRatio_working_3-way'!I197)</f>
        <v>3.5400143365207519</v>
      </c>
      <c r="M198" s="46">
        <f>IF(OR($A198="",$B198="",$C198=""),"",'OddsRatio_working_3-way'!J197)</f>
        <v>2.3626686354725068</v>
      </c>
      <c r="N198" s="47">
        <f t="shared" si="42"/>
        <v>29.557962009586365</v>
      </c>
      <c r="O198" s="48">
        <f t="shared" si="43"/>
        <v>28.404047576779689</v>
      </c>
      <c r="P198" s="48">
        <f t="shared" si="44"/>
        <v>42.037990413633942</v>
      </c>
      <c r="Q198" t="s">
        <v>500</v>
      </c>
      <c r="R198" t="s">
        <v>503</v>
      </c>
      <c r="S198" s="38">
        <v>44334</v>
      </c>
      <c r="T198" s="50">
        <v>100</v>
      </c>
      <c r="U198" s="50">
        <f t="shared" si="45"/>
        <v>68.75</v>
      </c>
      <c r="V198" s="50">
        <f t="shared" si="46"/>
        <v>69.969969969969966</v>
      </c>
      <c r="W198" s="50">
        <f t="shared" si="47"/>
        <v>55.55555555555555</v>
      </c>
      <c r="X198" s="50">
        <f t="shared" si="48"/>
        <v>74.474474474474476</v>
      </c>
      <c r="Y198" s="50">
        <f t="shared" si="49"/>
        <v>75.694444444444443</v>
      </c>
      <c r="Z198" s="50">
        <f t="shared" si="50"/>
        <v>61.280030030030034</v>
      </c>
      <c r="AA198" s="50">
        <f t="shared" si="51"/>
        <v>-5.7244744744744764</v>
      </c>
      <c r="AB198" s="50">
        <f t="shared" si="52"/>
        <v>-5.7244744744744764</v>
      </c>
      <c r="AC198" s="50">
        <f t="shared" si="53"/>
        <v>-5.7244744744744835</v>
      </c>
      <c r="AD198" s="51"/>
      <c r="AF198">
        <v>2.2200000000000002</v>
      </c>
      <c r="AG198">
        <v>1.68</v>
      </c>
      <c r="AH198" s="66"/>
      <c r="AI198" s="51"/>
      <c r="AJ198" t="s">
        <v>445</v>
      </c>
    </row>
    <row r="199" spans="1:36" ht="15" x14ac:dyDescent="0.25">
      <c r="A199">
        <v>1.52</v>
      </c>
      <c r="B199">
        <v>4.49</v>
      </c>
      <c r="C199">
        <v>5.71</v>
      </c>
      <c r="D199" s="43">
        <f t="shared" si="54"/>
        <v>5.5743234573978784E-2</v>
      </c>
      <c r="E199" s="44">
        <f>IF(OR($A199="",$B199="",$C199=""),"",A199*'MPTO_working_3-way'!$I198)</f>
        <v>1.6047297165524477</v>
      </c>
      <c r="F199" s="45">
        <f>IF(OR($A199="",$B199="",$C199=""),"",B199*'MPTO_working_3-way'!$I198)</f>
        <v>4.7402871232371648</v>
      </c>
      <c r="G199" s="46">
        <f>IF(OR($A199="",$B199="",$C199=""),"",C199*'MPTO_working_3-way'!$I198)</f>
        <v>6.0282938694174186</v>
      </c>
      <c r="H199" s="44">
        <f>IF(OR($A199="",$B199="",$C199=""),"",'MPTO_working_3-way'!E198)</f>
        <v>1.5641774369570349</v>
      </c>
      <c r="I199" s="45">
        <f>IF(OR($A199="",$B199="",$C199=""),"",'MPTO_working_3-way'!F198)</f>
        <v>4.8986932831539409</v>
      </c>
      <c r="J199" s="46">
        <f>IF(OR($A199="",$B199="",$C199=""),"",'MPTO_working_3-way'!G198)</f>
        <v>6.3877245178533526</v>
      </c>
      <c r="K199" s="44">
        <f>IF(OR($A199="",$B199="",$C199=""),"",'OddsRatio_working_3-way'!H198)</f>
        <v>1.5769518327483769</v>
      </c>
      <c r="L199" s="45">
        <f>IF(OR($A199="",$B199="",$C199=""),"",'OddsRatio_working_3-way'!I198)</f>
        <v>4.8722344159458375</v>
      </c>
      <c r="M199" s="46">
        <f>IF(OR($A199="",$B199="",$C199=""),"",'OddsRatio_working_3-way'!J198)</f>
        <v>6.2258521773939508</v>
      </c>
      <c r="N199" s="47">
        <f t="shared" si="42"/>
        <v>62.315789985392023</v>
      </c>
      <c r="O199" s="48">
        <f t="shared" si="43"/>
        <v>21.095768547393291</v>
      </c>
      <c r="P199" s="48">
        <f t="shared" si="44"/>
        <v>16.58844146721469</v>
      </c>
      <c r="Q199" t="s">
        <v>313</v>
      </c>
      <c r="R199" t="s">
        <v>308</v>
      </c>
      <c r="S199" s="38">
        <v>44334</v>
      </c>
      <c r="T199" s="50">
        <v>100</v>
      </c>
      <c r="U199" s="50">
        <f t="shared" si="45"/>
        <v>34.21052631578948</v>
      </c>
      <c r="V199" s="50">
        <f t="shared" si="46"/>
        <v>77.728285077951</v>
      </c>
      <c r="W199" s="50">
        <f t="shared" si="47"/>
        <v>82.486865148861654</v>
      </c>
      <c r="X199" s="50">
        <f t="shared" si="48"/>
        <v>39.784849773187346</v>
      </c>
      <c r="Y199" s="50">
        <f t="shared" si="49"/>
        <v>83.302608535348881</v>
      </c>
      <c r="Z199" s="50">
        <f t="shared" si="50"/>
        <v>88.061188606259535</v>
      </c>
      <c r="AA199" s="50">
        <f t="shared" si="51"/>
        <v>-5.5743234573978668</v>
      </c>
      <c r="AB199" s="50">
        <f t="shared" si="52"/>
        <v>-5.574323457397881</v>
      </c>
      <c r="AC199" s="50">
        <f t="shared" si="53"/>
        <v>-5.574323457397881</v>
      </c>
      <c r="AF199">
        <v>1.52</v>
      </c>
      <c r="AG199">
        <v>2.57</v>
      </c>
      <c r="AH199" s="66"/>
      <c r="AJ199" t="s">
        <v>445</v>
      </c>
    </row>
    <row r="200" spans="1:36" ht="15" x14ac:dyDescent="0.25">
      <c r="A200">
        <v>3.85</v>
      </c>
      <c r="B200">
        <v>3.97</v>
      </c>
      <c r="C200">
        <v>1.83</v>
      </c>
      <c r="D200" s="43">
        <f t="shared" si="54"/>
        <v>5.8077515937696722E-2</v>
      </c>
      <c r="E200" s="44">
        <f>IF(OR($A200="",$B200="",$C200=""),"",A200*'MPTO_working_3-way'!$I199)</f>
        <v>4.0735984363601325</v>
      </c>
      <c r="F200" s="45">
        <f>IF(OR($A200="",$B200="",$C200=""),"",B200*'MPTO_working_3-way'!$I199)</f>
        <v>4.2005677382726558</v>
      </c>
      <c r="G200" s="46">
        <f>IF(OR($A200="",$B200="",$C200=""),"",C200*'MPTO_working_3-way'!$I199)</f>
        <v>1.936281854165985</v>
      </c>
      <c r="H200" s="44">
        <f>IF(OR($A200="",$B200="",$C200=""),"",'MPTO_working_3-way'!E199)</f>
        <v>4.1600610485386449</v>
      </c>
      <c r="I200" s="45">
        <f>IF(OR($A200="",$B200="",$C200=""),"",'MPTO_working_3-way'!F199)</f>
        <v>4.3005204223957163</v>
      </c>
      <c r="J200" s="46">
        <f>IF(OR($A200="",$B200="",$C200=""),"",'MPTO_working_3-way'!G199)</f>
        <v>1.8972131089905082</v>
      </c>
      <c r="K200" s="44">
        <f>IF(OR($A200="",$B200="",$C200=""),"",'OddsRatio_working_3-way'!H199)</f>
        <v>4.1295469353485137</v>
      </c>
      <c r="L200" s="45">
        <f>IF(OR($A200="",$B200="",$C200=""),"",'OddsRatio_working_3-way'!I199)</f>
        <v>4.261317332626346</v>
      </c>
      <c r="M200" s="46">
        <f>IF(OR($A200="",$B200="",$C200=""),"",'OddsRatio_working_3-way'!J199)</f>
        <v>1.9114119145050064</v>
      </c>
      <c r="N200" s="47">
        <f t="shared" si="42"/>
        <v>24.548320499001523</v>
      </c>
      <c r="O200" s="48">
        <f t="shared" si="43"/>
        <v>23.806305773590903</v>
      </c>
      <c r="P200" s="48">
        <f t="shared" si="44"/>
        <v>51.645373727407588</v>
      </c>
      <c r="Q200" t="s">
        <v>315</v>
      </c>
      <c r="R200" t="s">
        <v>309</v>
      </c>
      <c r="S200" s="38">
        <v>44334</v>
      </c>
      <c r="T200" s="50">
        <v>100</v>
      </c>
      <c r="U200" s="50">
        <f t="shared" si="45"/>
        <v>74.025974025974023</v>
      </c>
      <c r="V200" s="50">
        <f t="shared" si="46"/>
        <v>74.811083123425689</v>
      </c>
      <c r="W200" s="50">
        <f t="shared" si="47"/>
        <v>45.355191256830594</v>
      </c>
      <c r="X200" s="50">
        <f t="shared" si="48"/>
        <v>79.833725619743703</v>
      </c>
      <c r="Y200" s="50">
        <f t="shared" si="49"/>
        <v>80.618834717195369</v>
      </c>
      <c r="Z200" s="50">
        <f t="shared" si="50"/>
        <v>51.162942850600281</v>
      </c>
      <c r="AA200" s="50">
        <f t="shared" si="51"/>
        <v>-5.8077515937696802</v>
      </c>
      <c r="AB200" s="50">
        <f t="shared" si="52"/>
        <v>-5.8077515937696802</v>
      </c>
      <c r="AC200" s="50">
        <f t="shared" si="53"/>
        <v>-5.8077515937696873</v>
      </c>
      <c r="AF200">
        <v>1.74</v>
      </c>
      <c r="AG200">
        <v>2.12</v>
      </c>
      <c r="AH200" s="66"/>
      <c r="AJ200" t="s">
        <v>445</v>
      </c>
    </row>
    <row r="201" spans="1:36" ht="15" x14ac:dyDescent="0.25">
      <c r="A201">
        <v>2.0699999999999998</v>
      </c>
      <c r="B201">
        <v>3.85</v>
      </c>
      <c r="C201">
        <v>3.18</v>
      </c>
      <c r="D201" s="43">
        <f t="shared" si="54"/>
        <v>5.7297455984904655E-2</v>
      </c>
      <c r="E201" s="44">
        <f>IF(OR($A201="",$B201="",$C201=""),"",A201*'MPTO_working_3-way'!$I200)</f>
        <v>2.1886057338887523</v>
      </c>
      <c r="F201" s="45">
        <f>IF(OR($A201="",$B201="",$C201=""),"",B201*'MPTO_working_3-way'!$I200)</f>
        <v>4.070595205541883</v>
      </c>
      <c r="G201" s="46">
        <f>IF(OR($A201="",$B201="",$C201=""),"",C201*'MPTO_working_3-way'!$I200)</f>
        <v>3.3622059100319968</v>
      </c>
      <c r="H201" s="44">
        <f>IF(OR($A201="",$B201="",$C201=""),"",'MPTO_working_3-way'!E200)</f>
        <v>2.155206620988062</v>
      </c>
      <c r="I201" s="45">
        <f>IF(OR($A201="",$B201="",$C201=""),"",'MPTO_working_3-way'!F200)</f>
        <v>4.1555659769421354</v>
      </c>
      <c r="J201" s="46">
        <f>IF(OR($A201="",$B201="",$C201=""),"",'MPTO_working_3-way'!G200)</f>
        <v>3.3856270882122304</v>
      </c>
      <c r="K201" s="44">
        <f>IF(OR($A201="",$B201="",$C201=""),"",'OddsRatio_working_3-way'!H200)</f>
        <v>2.1687114040040862</v>
      </c>
      <c r="L201" s="45">
        <f>IF(OR($A201="",$B201="",$C201=""),"",'OddsRatio_working_3-way'!I200)</f>
        <v>4.1129228985155599</v>
      </c>
      <c r="M201" s="46">
        <f>IF(OR($A201="",$B201="",$C201=""),"",'OddsRatio_working_3-way'!J200)</f>
        <v>3.3811129539522518</v>
      </c>
      <c r="N201" s="47">
        <f t="shared" si="42"/>
        <v>45.691189807091604</v>
      </c>
      <c r="O201" s="48">
        <f t="shared" si="43"/>
        <v>24.566431922254441</v>
      </c>
      <c r="P201" s="48">
        <f t="shared" si="44"/>
        <v>29.742378270653962</v>
      </c>
      <c r="Q201" t="s">
        <v>317</v>
      </c>
      <c r="R201" t="s">
        <v>501</v>
      </c>
      <c r="S201" s="38">
        <v>44334</v>
      </c>
      <c r="T201" s="50">
        <v>100</v>
      </c>
      <c r="U201" s="50">
        <f t="shared" si="45"/>
        <v>51.690821256038639</v>
      </c>
      <c r="V201" s="50">
        <f t="shared" si="46"/>
        <v>74.025974025974023</v>
      </c>
      <c r="W201" s="50">
        <f t="shared" si="47"/>
        <v>68.55345911949685</v>
      </c>
      <c r="X201" s="50">
        <f t="shared" si="48"/>
        <v>57.42056685452912</v>
      </c>
      <c r="Y201" s="50">
        <f t="shared" si="49"/>
        <v>79.755719624464504</v>
      </c>
      <c r="Z201" s="50">
        <f t="shared" si="50"/>
        <v>74.283204717987331</v>
      </c>
      <c r="AA201" s="50">
        <f t="shared" si="51"/>
        <v>-5.7297455984904815</v>
      </c>
      <c r="AB201" s="50">
        <f t="shared" si="52"/>
        <v>-5.7297455984904815</v>
      </c>
      <c r="AC201" s="50">
        <f t="shared" si="53"/>
        <v>-5.7297455984904815</v>
      </c>
      <c r="AF201">
        <v>1.59</v>
      </c>
      <c r="AG201">
        <v>2.4</v>
      </c>
      <c r="AH201" s="66"/>
      <c r="AJ201" t="s">
        <v>445</v>
      </c>
    </row>
    <row r="202" spans="1:36" ht="15" x14ac:dyDescent="0.25">
      <c r="A202">
        <v>2.21</v>
      </c>
      <c r="B202">
        <v>3.22</v>
      </c>
      <c r="C202">
        <v>3.74</v>
      </c>
      <c r="D202" s="43">
        <f t="shared" si="54"/>
        <v>3.0427373138370406E-2</v>
      </c>
      <c r="E202" s="44">
        <f>IF(OR($A202="",$B202="",$C202=""),"",A202*'MPTO_working_3-way'!$I201)</f>
        <v>2.2772444946357986</v>
      </c>
      <c r="F202" s="45">
        <f>IF(OR($A202="",$B202="",$C202=""),"",B202*'MPTO_working_3-way'!$I201)</f>
        <v>3.3179761415055529</v>
      </c>
      <c r="G202" s="46">
        <f>IF(OR($A202="",$B202="",$C202=""),"",C202*'MPTO_working_3-way'!$I201)</f>
        <v>3.8537983755375054</v>
      </c>
      <c r="H202" s="44">
        <f>IF(OR($A202="",$B202="",$C202=""),"",'MPTO_working_3-way'!E201)</f>
        <v>2.2606725954050026</v>
      </c>
      <c r="I202" s="45">
        <f>IF(OR($A202="",$B202="",$C202=""),"",'MPTO_working_3-way'!F201)</f>
        <v>3.3287114341684121</v>
      </c>
      <c r="J202" s="46">
        <f>IF(OR($A202="",$B202="",$C202=""),"",'MPTO_working_3-way'!G201)</f>
        <v>3.8874622981648179</v>
      </c>
      <c r="K202" s="44">
        <f>IF(OR($A202="",$B202="",$C202=""),"",'OddsRatio_working_3-way'!H201)</f>
        <v>2.2677062575727431</v>
      </c>
      <c r="L202" s="45">
        <f>IF(OR($A202="",$B202="",$C202=""),"",'OddsRatio_working_3-way'!I201)</f>
        <v>3.3258742907532977</v>
      </c>
      <c r="M202" s="46">
        <f>IF(OR($A202="",$B202="",$C202=""),"",'OddsRatio_working_3-way'!J201)</f>
        <v>3.870673674172989</v>
      </c>
      <c r="N202" s="47">
        <f t="shared" si="42"/>
        <v>43.912720059509056</v>
      </c>
      <c r="O202" s="48">
        <f t="shared" si="43"/>
        <v>30.138854450781061</v>
      </c>
      <c r="P202" s="48">
        <f t="shared" si="44"/>
        <v>25.948425489709898</v>
      </c>
      <c r="Q202" t="s">
        <v>51</v>
      </c>
      <c r="R202" t="s">
        <v>104</v>
      </c>
      <c r="S202" s="38">
        <v>44334</v>
      </c>
      <c r="T202" s="50">
        <v>100</v>
      </c>
      <c r="U202" s="50">
        <f t="shared" si="45"/>
        <v>54.751131221719454</v>
      </c>
      <c r="V202" s="50">
        <f t="shared" si="46"/>
        <v>68.944099378881987</v>
      </c>
      <c r="W202" s="50">
        <f t="shared" si="47"/>
        <v>73.262032085561486</v>
      </c>
      <c r="X202" s="50">
        <f t="shared" si="48"/>
        <v>57.793868535556506</v>
      </c>
      <c r="Y202" s="50">
        <f t="shared" si="49"/>
        <v>71.986836692719038</v>
      </c>
      <c r="Z202" s="50">
        <f t="shared" si="50"/>
        <v>76.304769399398552</v>
      </c>
      <c r="AA202" s="50">
        <f t="shared" si="51"/>
        <v>-3.0427373138370513</v>
      </c>
      <c r="AB202" s="50">
        <f t="shared" si="52"/>
        <v>-3.0427373138370513</v>
      </c>
      <c r="AC202" s="50">
        <f t="shared" si="53"/>
        <v>-3.0427373138370655</v>
      </c>
      <c r="AF202">
        <v>1.71</v>
      </c>
      <c r="AG202">
        <v>2.25</v>
      </c>
      <c r="AH202" s="66"/>
      <c r="AJ202" t="s">
        <v>441</v>
      </c>
    </row>
    <row r="203" spans="1:36" ht="15" x14ac:dyDescent="0.25">
      <c r="A203">
        <v>3.14</v>
      </c>
      <c r="B203">
        <v>3.38</v>
      </c>
      <c r="C203">
        <v>2.37</v>
      </c>
      <c r="D203" s="43">
        <f t="shared" si="54"/>
        <v>3.6270254015340342E-2</v>
      </c>
      <c r="E203" s="44">
        <f>IF(OR($A203="",$B203="",$C203=""),"",A203*'MPTO_working_3-way'!$I202)</f>
        <v>3.2538885976081686</v>
      </c>
      <c r="F203" s="45">
        <f>IF(OR($A203="",$B203="",$C203=""),"",B203*'MPTO_working_3-way'!$I202)</f>
        <v>3.5025934585718503</v>
      </c>
      <c r="G203" s="46">
        <f>IF(OR($A203="",$B203="",$C203=""),"",C203*'MPTO_working_3-way'!$I202)</f>
        <v>2.4559605020163566</v>
      </c>
      <c r="H203" s="44">
        <f>IF(OR($A203="",$B203="",$C203=""),"",'MPTO_working_3-way'!E202)</f>
        <v>3.2639072740550774</v>
      </c>
      <c r="I203" s="45">
        <f>IF(OR($A203="",$B203="",$C203=""),"",'MPTO_working_3-way'!F202)</f>
        <v>3.5240067241131632</v>
      </c>
      <c r="J203" s="46">
        <f>IF(OR($A203="",$B203="",$C203=""),"",'MPTO_working_3-way'!G202)</f>
        <v>2.4399120207257772</v>
      </c>
      <c r="K203" s="44">
        <f>IF(OR($A203="",$B203="",$C203=""),"",'OddsRatio_working_3-way'!H202)</f>
        <v>3.2602118842111976</v>
      </c>
      <c r="L203" s="45">
        <f>IF(OR($A203="",$B203="",$C203=""),"",'OddsRatio_working_3-way'!I202)</f>
        <v>3.5136935908517053</v>
      </c>
      <c r="M203" s="46">
        <f>IF(OR($A203="",$B203="",$C203=""),"",'OddsRatio_working_3-way'!J202)</f>
        <v>2.4469580754062346</v>
      </c>
      <c r="N203" s="47">
        <f t="shared" si="42"/>
        <v>30.732459640292191</v>
      </c>
      <c r="O203" s="48">
        <f t="shared" si="43"/>
        <v>28.550273156957832</v>
      </c>
      <c r="P203" s="48">
        <f t="shared" si="44"/>
        <v>40.717267202749987</v>
      </c>
      <c r="Q203" t="s">
        <v>146</v>
      </c>
      <c r="R203" t="s">
        <v>174</v>
      </c>
      <c r="S203" s="38">
        <v>44334</v>
      </c>
      <c r="T203" s="50">
        <v>100</v>
      </c>
      <c r="U203" s="50">
        <f t="shared" si="45"/>
        <v>68.152866242038215</v>
      </c>
      <c r="V203" s="50">
        <f t="shared" si="46"/>
        <v>70.414201183431956</v>
      </c>
      <c r="W203" s="50">
        <f t="shared" si="47"/>
        <v>57.805907172995774</v>
      </c>
      <c r="X203" s="50">
        <f t="shared" si="48"/>
        <v>71.779891643572256</v>
      </c>
      <c r="Y203" s="50">
        <f t="shared" si="49"/>
        <v>74.041226584965997</v>
      </c>
      <c r="Z203" s="50">
        <f t="shared" si="50"/>
        <v>61.432932574529829</v>
      </c>
      <c r="AA203" s="50">
        <f t="shared" si="51"/>
        <v>-3.6270254015340413</v>
      </c>
      <c r="AB203" s="50">
        <f t="shared" si="52"/>
        <v>-3.6270254015340413</v>
      </c>
      <c r="AC203" s="50">
        <f t="shared" si="53"/>
        <v>-3.6270254015340555</v>
      </c>
      <c r="AF203">
        <v>2</v>
      </c>
      <c r="AG203">
        <v>1.89</v>
      </c>
      <c r="AH203" s="66"/>
      <c r="AJ203" t="s">
        <v>435</v>
      </c>
    </row>
    <row r="204" spans="1:36" ht="15" x14ac:dyDescent="0.25">
      <c r="A204">
        <v>1.24</v>
      </c>
      <c r="B204">
        <v>5.98</v>
      </c>
      <c r="C204">
        <v>12.51</v>
      </c>
      <c r="D204" s="43">
        <f t="shared" si="54"/>
        <v>5.3611744329857158E-2</v>
      </c>
      <c r="E204" s="44">
        <f>IF(OR($A204="",$B204="",$C204=""),"",A204*'MPTO_working_3-way'!$I203)</f>
        <v>1.3064785629690228</v>
      </c>
      <c r="F204" s="45">
        <f>IF(OR($A204="",$B204="",$C204=""),"",B204*'MPTO_working_3-way'!$I203)</f>
        <v>6.3005982310925459</v>
      </c>
      <c r="G204" s="46">
        <f>IF(OR($A204="",$B204="",$C204=""),"",C204*'MPTO_working_3-way'!$I203)</f>
        <v>13.180682921566513</v>
      </c>
      <c r="H204" s="44">
        <f>IF(OR($A204="",$B204="",$C204=""),"",'MPTO_working_3-way'!E203)</f>
        <v>1.2681004996387615</v>
      </c>
      <c r="I204" s="45">
        <f>IF(OR($A204="",$B204="",$C204=""),"",'MPTO_working_3-way'!F203)</f>
        <v>6.6955244294382803</v>
      </c>
      <c r="J204" s="46">
        <f>IF(OR($A204="",$B204="",$C204=""),"",'MPTO_working_3-way'!G203)</f>
        <v>16.112018560066407</v>
      </c>
      <c r="K204" s="44">
        <f>IF(OR($A204="",$B204="",$C204=""),"",'OddsRatio_working_3-way'!H203)</f>
        <v>1.2779905595112304</v>
      </c>
      <c r="L204" s="45">
        <f>IF(OR($A204="",$B204="",$C204=""),"",'OddsRatio_working_3-way'!I203)</f>
        <v>6.7683041098580343</v>
      </c>
      <c r="M204" s="46">
        <f>IF(OR($A204="",$B204="",$C204=""),"",'OddsRatio_working_3-way'!J203)</f>
        <v>14.331963916559429</v>
      </c>
      <c r="N204" s="47">
        <f t="shared" si="42"/>
        <v>76.541630941686606</v>
      </c>
      <c r="O204" s="48">
        <f t="shared" si="43"/>
        <v>15.871508757139027</v>
      </c>
      <c r="P204" s="48">
        <f t="shared" si="44"/>
        <v>7.5868603011743714</v>
      </c>
      <c r="Q204" t="s">
        <v>147</v>
      </c>
      <c r="R204" t="s">
        <v>185</v>
      </c>
      <c r="S204" s="38">
        <v>44335</v>
      </c>
      <c r="T204" s="50">
        <v>100</v>
      </c>
      <c r="U204" s="50">
        <f t="shared" si="45"/>
        <v>19.35483870967742</v>
      </c>
      <c r="V204" s="50">
        <f t="shared" si="46"/>
        <v>83.277591973244142</v>
      </c>
      <c r="W204" s="50">
        <f t="shared" si="47"/>
        <v>92.006394884092728</v>
      </c>
      <c r="X204" s="50">
        <f t="shared" si="48"/>
        <v>24.71601314266313</v>
      </c>
      <c r="Y204" s="50">
        <f t="shared" si="49"/>
        <v>88.638766406229863</v>
      </c>
      <c r="Z204" s="50">
        <f t="shared" si="50"/>
        <v>97.367569317078434</v>
      </c>
      <c r="AA204" s="50">
        <f t="shared" si="51"/>
        <v>-5.3611744329857096</v>
      </c>
      <c r="AB204" s="50">
        <f t="shared" si="52"/>
        <v>-5.3611744329857203</v>
      </c>
      <c r="AC204" s="50">
        <f t="shared" si="53"/>
        <v>-5.3611744329857061</v>
      </c>
      <c r="AF204">
        <v>1.59</v>
      </c>
      <c r="AG204">
        <v>2.39</v>
      </c>
      <c r="AH204" s="66"/>
      <c r="AJ204" t="s">
        <v>435</v>
      </c>
    </row>
    <row r="205" spans="1:36" ht="15" x14ac:dyDescent="0.25">
      <c r="A205">
        <v>3.59</v>
      </c>
      <c r="B205">
        <v>3.71</v>
      </c>
      <c r="C205">
        <v>1.99</v>
      </c>
      <c r="D205" s="43">
        <f t="shared" si="54"/>
        <v>5.0605873823237779E-2</v>
      </c>
      <c r="E205" s="44">
        <f>IF(OR($A205="",$B205="",$C205=""),"",A205*'MPTO_working_3-way'!$I204)</f>
        <v>3.7716750870254234</v>
      </c>
      <c r="F205" s="45">
        <f>IF(OR($A205="",$B205="",$C205=""),"",B205*'MPTO_working_3-way'!$I204)</f>
        <v>3.8977477918842123</v>
      </c>
      <c r="G205" s="46">
        <f>IF(OR($A205="",$B205="",$C205=""),"",C205*'MPTO_working_3-way'!$I204)</f>
        <v>2.0907056889082432</v>
      </c>
      <c r="H205" s="44">
        <f>IF(OR($A205="",$B205="",$C205=""),"",'MPTO_working_3-way'!E204)</f>
        <v>3.8214188684983439</v>
      </c>
      <c r="I205" s="45">
        <f>IF(OR($A205="",$B205="",$C205=""),"",'MPTO_working_3-way'!F204)</f>
        <v>3.9576820200835088</v>
      </c>
      <c r="J205" s="46">
        <f>IF(OR($A205="",$B205="",$C205=""),"",'MPTO_working_3-way'!G204)</f>
        <v>2.0591217584088386</v>
      </c>
      <c r="K205" s="44">
        <f>IF(OR($A205="",$B205="",$C205=""),"",'OddsRatio_working_3-way'!H204)</f>
        <v>3.8029067860982568</v>
      </c>
      <c r="L205" s="45">
        <f>IF(OR($A205="",$B205="",$C205=""),"",'OddsRatio_working_3-way'!I204)</f>
        <v>3.9327711931761691</v>
      </c>
      <c r="M205" s="46">
        <f>IF(OR($A205="",$B205="",$C205=""),"",'OddsRatio_working_3-way'!J204)</f>
        <v>2.0713813583927698</v>
      </c>
      <c r="N205" s="47">
        <f t="shared" si="42"/>
        <v>26.51341849248902</v>
      </c>
      <c r="O205" s="48">
        <f t="shared" si="43"/>
        <v>25.655841614025764</v>
      </c>
      <c r="P205" s="48">
        <f t="shared" si="44"/>
        <v>47.830739893485216</v>
      </c>
      <c r="Q205" t="s">
        <v>171</v>
      </c>
      <c r="R205" t="s">
        <v>106</v>
      </c>
      <c r="S205" s="38">
        <v>44335</v>
      </c>
      <c r="T205" s="50">
        <v>100</v>
      </c>
      <c r="U205" s="50">
        <f t="shared" si="45"/>
        <v>72.14484679665739</v>
      </c>
      <c r="V205" s="50">
        <f t="shared" si="46"/>
        <v>73.045822102425873</v>
      </c>
      <c r="W205" s="50">
        <f t="shared" si="47"/>
        <v>49.748743718592962</v>
      </c>
      <c r="X205" s="50">
        <f t="shared" si="48"/>
        <v>77.205434178981164</v>
      </c>
      <c r="Y205" s="50">
        <f t="shared" si="49"/>
        <v>78.106409484749648</v>
      </c>
      <c r="Z205" s="50">
        <f t="shared" si="50"/>
        <v>54.809331100916751</v>
      </c>
      <c r="AA205" s="50">
        <f t="shared" si="51"/>
        <v>-5.0605873823237744</v>
      </c>
      <c r="AB205" s="50">
        <f t="shared" si="52"/>
        <v>-5.0605873823237744</v>
      </c>
      <c r="AC205" s="50">
        <f t="shared" si="53"/>
        <v>-5.0605873823237886</v>
      </c>
      <c r="AF205">
        <v>1.93</v>
      </c>
      <c r="AG205">
        <v>1.93</v>
      </c>
      <c r="AH205" s="66"/>
      <c r="AJ205" t="s">
        <v>435</v>
      </c>
    </row>
    <row r="206" spans="1:36" ht="15" x14ac:dyDescent="0.25">
      <c r="A206">
        <v>3.31</v>
      </c>
      <c r="B206">
        <v>3.7</v>
      </c>
      <c r="C206">
        <v>2.09</v>
      </c>
      <c r="D206" s="43">
        <f t="shared" si="54"/>
        <v>5.0853973417178899E-2</v>
      </c>
      <c r="E206" s="44">
        <f>IF(OR($A206="",$B206="",$C206=""),"",A206*'MPTO_working_3-way'!$I205)</f>
        <v>3.4783266520108622</v>
      </c>
      <c r="F206" s="45">
        <f>IF(OR($A206="",$B206="",$C206=""),"",B206*'MPTO_working_3-way'!$I205)</f>
        <v>3.8881597016435623</v>
      </c>
      <c r="G206" s="46">
        <f>IF(OR($A206="",$B206="",$C206=""),"",C206*'MPTO_working_3-way'!$I205)</f>
        <v>2.1962848044419037</v>
      </c>
      <c r="H206" s="44">
        <f>IF(OR($A206="",$B206="",$C206=""),"",'MPTO_working_3-way'!E205)</f>
        <v>3.5067604132558623</v>
      </c>
      <c r="I206" s="45">
        <f>IF(OR($A206="",$B206="",$C206=""),"",'MPTO_working_3-way'!F205)</f>
        <v>3.9475926162976309</v>
      </c>
      <c r="J206" s="46">
        <f>IF(OR($A206="",$B206="",$C206=""),"",'MPTO_working_3-way'!G205)</f>
        <v>2.1667647215678172</v>
      </c>
      <c r="K206" s="44">
        <f>IF(OR($A206="",$B206="",$C206=""),"",'OddsRatio_working_3-way'!H205)</f>
        <v>3.4979370066272963</v>
      </c>
      <c r="L206" s="45">
        <f>IF(OR($A206="",$B206="",$C206=""),"",'OddsRatio_working_3-way'!I205)</f>
        <v>3.9196666311228143</v>
      </c>
      <c r="M206" s="46">
        <f>IF(OR($A206="",$B206="",$C206=""),"",'OddsRatio_working_3-way'!J205)</f>
        <v>2.1786802325643948</v>
      </c>
      <c r="N206" s="47">
        <f t="shared" si="42"/>
        <v>28.749456277255845</v>
      </c>
      <c r="O206" s="48">
        <f t="shared" si="43"/>
        <v>25.719108183166718</v>
      </c>
      <c r="P206" s="48">
        <f t="shared" si="44"/>
        <v>45.531435539577444</v>
      </c>
      <c r="Q206" t="s">
        <v>430</v>
      </c>
      <c r="R206" t="s">
        <v>149</v>
      </c>
      <c r="S206" s="38">
        <v>44335</v>
      </c>
      <c r="T206" s="50">
        <v>100</v>
      </c>
      <c r="U206" s="50">
        <f t="shared" si="45"/>
        <v>69.78851963746223</v>
      </c>
      <c r="V206" s="50">
        <f t="shared" si="46"/>
        <v>72.972972972972968</v>
      </c>
      <c r="W206" s="50">
        <f t="shared" si="47"/>
        <v>52.153110047846894</v>
      </c>
      <c r="X206" s="50">
        <f t="shared" si="48"/>
        <v>74.873916979180137</v>
      </c>
      <c r="Y206" s="50">
        <f t="shared" si="49"/>
        <v>78.058370314690876</v>
      </c>
      <c r="Z206" s="50">
        <f t="shared" si="50"/>
        <v>57.238507389564788</v>
      </c>
      <c r="AA206" s="50">
        <f t="shared" si="51"/>
        <v>-5.0853973417179077</v>
      </c>
      <c r="AB206" s="50">
        <f t="shared" si="52"/>
        <v>-5.0853973417179077</v>
      </c>
      <c r="AC206" s="50">
        <f t="shared" si="53"/>
        <v>-5.0853973417178935</v>
      </c>
      <c r="AF206">
        <v>1.8</v>
      </c>
      <c r="AG206">
        <v>2.0499999999999998</v>
      </c>
      <c r="AH206" s="66"/>
      <c r="AJ206" t="s">
        <v>435</v>
      </c>
    </row>
    <row r="207" spans="1:36" ht="15" x14ac:dyDescent="0.25">
      <c r="A207">
        <v>3.27</v>
      </c>
      <c r="B207">
        <v>3.58</v>
      </c>
      <c r="C207">
        <v>2.15</v>
      </c>
      <c r="D207" s="43">
        <f t="shared" si="54"/>
        <v>5.0256285561831593E-2</v>
      </c>
      <c r="E207" s="44">
        <f>IF(OR($A207="",$B207="",$C207=""),"",A207*'MPTO_working_3-way'!$I206)</f>
        <v>3.4343380537871893</v>
      </c>
      <c r="F207" s="45">
        <f>IF(OR($A207="",$B207="",$C207=""),"",B207*'MPTO_working_3-way'!$I206)</f>
        <v>3.7599175023113571</v>
      </c>
      <c r="G207" s="46">
        <f>IF(OR($A207="",$B207="",$C207=""),"",C207*'MPTO_working_3-way'!$I206)</f>
        <v>2.2580510139579379</v>
      </c>
      <c r="H207" s="44">
        <f>IF(OR($A207="",$B207="",$C207=""),"",'MPTO_working_3-way'!E206)</f>
        <v>3.4595096968811174</v>
      </c>
      <c r="I207" s="45">
        <f>IF(OR($A207="",$B207="",$C207=""),"",'MPTO_working_3-way'!F206)</f>
        <v>3.8083992254845631</v>
      </c>
      <c r="J207" s="46">
        <f>IF(OR($A207="",$B207="",$C207=""),"",'MPTO_working_3-way'!G206)</f>
        <v>2.2303297987380843</v>
      </c>
      <c r="K207" s="44">
        <f>IF(OR($A207="",$B207="",$C207=""),"",'OddsRatio_working_3-way'!H206)</f>
        <v>3.4510476015893063</v>
      </c>
      <c r="L207" s="45">
        <f>IF(OR($A207="",$B207="",$C207=""),"",'OddsRatio_working_3-way'!I206)</f>
        <v>3.7857721639208854</v>
      </c>
      <c r="M207" s="46">
        <f>IF(OR($A207="",$B207="",$C207=""),"",'OddsRatio_working_3-way'!J206)</f>
        <v>2.2417201505848903</v>
      </c>
      <c r="N207" s="47">
        <f t="shared" si="42"/>
        <v>29.117692677261569</v>
      </c>
      <c r="O207" s="48">
        <f t="shared" si="43"/>
        <v>26.596328227554565</v>
      </c>
      <c r="P207" s="48">
        <f t="shared" si="44"/>
        <v>44.285979095183883</v>
      </c>
      <c r="Q207" t="s">
        <v>182</v>
      </c>
      <c r="R207" t="s">
        <v>148</v>
      </c>
      <c r="S207" s="38">
        <v>44335</v>
      </c>
      <c r="T207" s="50">
        <v>100</v>
      </c>
      <c r="U207" s="50">
        <f t="shared" si="45"/>
        <v>69.418960244648318</v>
      </c>
      <c r="V207" s="50">
        <f t="shared" si="46"/>
        <v>72.067039106145245</v>
      </c>
      <c r="W207" s="50">
        <f t="shared" si="47"/>
        <v>53.488372093023258</v>
      </c>
      <c r="X207" s="50">
        <f t="shared" si="48"/>
        <v>74.444588800831497</v>
      </c>
      <c r="Y207" s="50">
        <f t="shared" si="49"/>
        <v>77.092667662328424</v>
      </c>
      <c r="Z207" s="50">
        <f t="shared" si="50"/>
        <v>58.514000649206423</v>
      </c>
      <c r="AA207" s="50">
        <f t="shared" si="51"/>
        <v>-5.0256285561831788</v>
      </c>
      <c r="AB207" s="50">
        <f t="shared" si="52"/>
        <v>-5.0256285561831788</v>
      </c>
      <c r="AC207" s="50">
        <f t="shared" si="53"/>
        <v>-5.0256285561831646</v>
      </c>
      <c r="AF207">
        <v>1.97</v>
      </c>
      <c r="AG207">
        <v>1.88</v>
      </c>
      <c r="AH207" s="66"/>
      <c r="AJ207" t="s">
        <v>435</v>
      </c>
    </row>
    <row r="208" spans="1:36" ht="15" x14ac:dyDescent="0.25">
      <c r="A208">
        <v>5.26</v>
      </c>
      <c r="B208">
        <v>3.85</v>
      </c>
      <c r="C208">
        <v>1.67</v>
      </c>
      <c r="D208" s="43">
        <f t="shared" si="54"/>
        <v>4.865672339090521E-2</v>
      </c>
      <c r="E208" s="44">
        <f>IF(OR($A208="",$B208="",$C208=""),"",A208*'MPTO_working_3-way'!$I207)</f>
        <v>5.515934365036161</v>
      </c>
      <c r="F208" s="45">
        <f>IF(OR($A208="",$B208="",$C208=""),"",B208*'MPTO_working_3-way'!$I207)</f>
        <v>4.0373283850549848</v>
      </c>
      <c r="G208" s="46">
        <f>IF(OR($A208="",$B208="",$C208=""),"",C208*'MPTO_working_3-way'!$I207)</f>
        <v>1.7512567280628115</v>
      </c>
      <c r="H208" s="44">
        <f>IF(OR($A208="",$B208="",$C208=""),"",'MPTO_working_3-way'!E207)</f>
        <v>5.7505913120069909</v>
      </c>
      <c r="I208" s="45">
        <f>IF(OR($A208="",$B208="",$C208=""),"",'MPTO_working_3-way'!F207)</f>
        <v>4.1064160987118266</v>
      </c>
      <c r="J208" s="46">
        <f>IF(OR($A208="",$B208="",$C208=""),"",'MPTO_working_3-way'!G207)</f>
        <v>1.716492179414886</v>
      </c>
      <c r="K208" s="44">
        <f>IF(OR($A208="",$B208="",$C208=""),"",'OddsRatio_working_3-way'!H207)</f>
        <v>5.6324859746266851</v>
      </c>
      <c r="L208" s="45">
        <f>IF(OR($A208="",$B208="",$C208=""),"",'OddsRatio_working_3-way'!I207)</f>
        <v>4.0991983633065869</v>
      </c>
      <c r="M208" s="46">
        <f>IF(OR($A208="",$B208="",$C208=""),"",'OddsRatio_working_3-way'!J207)</f>
        <v>1.7285834748826006</v>
      </c>
      <c r="N208" s="47">
        <f t="shared" si="42"/>
        <v>18.129294763525422</v>
      </c>
      <c r="O208" s="48">
        <f t="shared" si="43"/>
        <v>24.768854663933435</v>
      </c>
      <c r="P208" s="48">
        <f t="shared" si="44"/>
        <v>57.10185057254116</v>
      </c>
      <c r="Q208" t="s">
        <v>364</v>
      </c>
      <c r="R208" t="s">
        <v>144</v>
      </c>
      <c r="S208" s="38">
        <v>44335</v>
      </c>
      <c r="T208" s="50">
        <v>100</v>
      </c>
      <c r="U208" s="50">
        <f t="shared" si="45"/>
        <v>80.98859315589354</v>
      </c>
      <c r="V208" s="50">
        <f t="shared" si="46"/>
        <v>74.025974025974023</v>
      </c>
      <c r="W208" s="50">
        <f t="shared" si="47"/>
        <v>40.119760479041922</v>
      </c>
      <c r="X208" s="50">
        <f t="shared" si="48"/>
        <v>85.854265494984062</v>
      </c>
      <c r="Y208" s="50">
        <f t="shared" si="49"/>
        <v>78.89164636506456</v>
      </c>
      <c r="Z208" s="50">
        <f t="shared" si="50"/>
        <v>44.985432818132438</v>
      </c>
      <c r="AA208" s="50">
        <f t="shared" si="51"/>
        <v>-4.8656723390905228</v>
      </c>
      <c r="AB208" s="50">
        <f t="shared" si="52"/>
        <v>-4.865672339090537</v>
      </c>
      <c r="AC208" s="50">
        <f t="shared" si="53"/>
        <v>-4.8656723390905157</v>
      </c>
      <c r="AF208">
        <v>2</v>
      </c>
      <c r="AG208">
        <v>1.86</v>
      </c>
      <c r="AH208" s="66"/>
      <c r="AJ208" t="s">
        <v>435</v>
      </c>
    </row>
    <row r="209" spans="1:36" ht="15" x14ac:dyDescent="0.25">
      <c r="A209">
        <v>2.96</v>
      </c>
      <c r="B209">
        <v>3.03</v>
      </c>
      <c r="C209">
        <v>2.61</v>
      </c>
      <c r="D209" s="43">
        <f t="shared" si="54"/>
        <v>5.1012603590275152E-2</v>
      </c>
      <c r="E209" s="44">
        <f>IF(OR($A209="",$B209="",$C209=""),"",A209*'MPTO_working_3-way'!$I208)</f>
        <v>3.1109973066272145</v>
      </c>
      <c r="F209" s="45">
        <f>IF(OR($A209="",$B209="",$C209=""),"",B209*'MPTO_working_3-way'!$I208)</f>
        <v>3.1845681888785333</v>
      </c>
      <c r="G209" s="46">
        <f>IF(OR($A209="",$B209="",$C209=""),"",C209*'MPTO_working_3-way'!$I208)</f>
        <v>2.7431428953706178</v>
      </c>
      <c r="H209" s="44">
        <f>IF(OR($A209="",$B209="",$C209=""),"",'MPTO_working_3-way'!E208)</f>
        <v>3.1168801702631708</v>
      </c>
      <c r="I209" s="45">
        <f>IF(OR($A209="",$B209="",$C209=""),"",'MPTO_working_3-way'!F208)</f>
        <v>3.1945942139507357</v>
      </c>
      <c r="J209" s="46">
        <f>IF(OR($A209="",$B209="",$C209=""),"",'MPTO_working_3-way'!G208)</f>
        <v>2.7312139092514123</v>
      </c>
      <c r="K209" s="44">
        <f>IF(OR($A209="",$B209="",$C209=""),"",'OddsRatio_working_3-way'!H208)</f>
        <v>3.1142842950141056</v>
      </c>
      <c r="L209" s="45">
        <f>IF(OR($A209="",$B209="",$C209=""),"",'OddsRatio_working_3-way'!I208)</f>
        <v>3.1897944484074672</v>
      </c>
      <c r="M209" s="46">
        <f>IF(OR($A209="",$B209="",$C209=""),"",'OddsRatio_working_3-way'!J208)</f>
        <v>2.7367335280473015</v>
      </c>
      <c r="N209" s="47">
        <f t="shared" si="42"/>
        <v>32.144032971990875</v>
      </c>
      <c r="O209" s="48">
        <f t="shared" si="43"/>
        <v>31.401431550195714</v>
      </c>
      <c r="P209" s="48">
        <f t="shared" si="44"/>
        <v>36.454535477813415</v>
      </c>
      <c r="Q209" t="s">
        <v>145</v>
      </c>
      <c r="R209" t="s">
        <v>175</v>
      </c>
      <c r="S209" s="38">
        <v>44335</v>
      </c>
      <c r="T209" s="50">
        <v>100</v>
      </c>
      <c r="U209" s="50">
        <f t="shared" si="45"/>
        <v>66.21621621621621</v>
      </c>
      <c r="V209" s="50">
        <f t="shared" si="46"/>
        <v>66.996699669967001</v>
      </c>
      <c r="W209" s="50">
        <f t="shared" si="47"/>
        <v>61.685823754789276</v>
      </c>
      <c r="X209" s="50">
        <f t="shared" si="48"/>
        <v>71.317476575243731</v>
      </c>
      <c r="Y209" s="50">
        <f t="shared" si="49"/>
        <v>72.097960028994507</v>
      </c>
      <c r="Z209" s="50">
        <f t="shared" si="50"/>
        <v>66.787084113816789</v>
      </c>
      <c r="AA209" s="50">
        <f t="shared" si="51"/>
        <v>-5.1012603590275205</v>
      </c>
      <c r="AB209" s="50">
        <f t="shared" si="52"/>
        <v>-5.1012603590275063</v>
      </c>
      <c r="AC209" s="50">
        <f t="shared" si="53"/>
        <v>-5.1012603590275134</v>
      </c>
      <c r="AF209">
        <v>1.88</v>
      </c>
      <c r="AG209">
        <v>1.97</v>
      </c>
      <c r="AH209" s="66"/>
      <c r="AJ209" t="s">
        <v>435</v>
      </c>
    </row>
    <row r="210" spans="1:36" ht="15" x14ac:dyDescent="0.25">
      <c r="A210">
        <v>2.16</v>
      </c>
      <c r="B210">
        <v>3.46</v>
      </c>
      <c r="C210">
        <v>3.33</v>
      </c>
      <c r="D210" s="43">
        <f t="shared" si="54"/>
        <v>5.2280604303725831E-2</v>
      </c>
      <c r="E210" s="44">
        <f>IF(OR($A210="",$B210="",$C210=""),"",A210*'MPTO_working_3-way'!$I209)</f>
        <v>2.2729261052960479</v>
      </c>
      <c r="F210" s="45">
        <f>IF(OR($A210="",$B210="",$C210=""),"",B210*'MPTO_working_3-way'!$I209)</f>
        <v>3.6408908908908915</v>
      </c>
      <c r="G210" s="46">
        <f>IF(OR($A210="",$B210="",$C210=""),"",C210*'MPTO_working_3-way'!$I209)</f>
        <v>3.5040944123314071</v>
      </c>
      <c r="H210" s="44">
        <f>IF(OR($A210="",$B210="",$C210=""),"",'MPTO_working_3-way'!E209)</f>
        <v>2.2444870607180896</v>
      </c>
      <c r="I210" s="45">
        <f>IF(OR($A210="",$B210="",$C210=""),"",'MPTO_working_3-way'!F209)</f>
        <v>3.6820142811997347</v>
      </c>
      <c r="J210" s="46">
        <f>IF(OR($A210="",$B210="",$C210=""),"",'MPTO_working_3-way'!G209)</f>
        <v>3.5351499510788233</v>
      </c>
      <c r="K210" s="44">
        <f>IF(OR($A210="",$B210="",$C210=""),"",'OddsRatio_working_3-way'!H209)</f>
        <v>2.2561586045350559</v>
      </c>
      <c r="L210" s="45">
        <f>IF(OR($A210="",$B210="",$C210=""),"",'OddsRatio_working_3-way'!I209)</f>
        <v>3.6639225578933075</v>
      </c>
      <c r="M210" s="46">
        <f>IF(OR($A210="",$B210="",$C210=""),"",'OddsRatio_working_3-way'!J209)</f>
        <v>3.5231461625574823</v>
      </c>
      <c r="N210" s="47">
        <f t="shared" si="42"/>
        <v>43.996150938208807</v>
      </c>
      <c r="O210" s="48">
        <f t="shared" si="43"/>
        <v>27.465805209980065</v>
      </c>
      <c r="P210" s="48">
        <f t="shared" si="44"/>
        <v>28.538043851811118</v>
      </c>
      <c r="Q210" t="s">
        <v>173</v>
      </c>
      <c r="R210" t="s">
        <v>365</v>
      </c>
      <c r="S210" s="38">
        <v>44335</v>
      </c>
      <c r="T210" s="50">
        <v>100</v>
      </c>
      <c r="U210" s="50">
        <f t="shared" si="45"/>
        <v>53.703703703703695</v>
      </c>
      <c r="V210" s="50">
        <f t="shared" si="46"/>
        <v>71.098265895953759</v>
      </c>
      <c r="W210" s="50">
        <f t="shared" si="47"/>
        <v>69.969969969969966</v>
      </c>
      <c r="X210" s="50">
        <f t="shared" si="48"/>
        <v>58.931764134076282</v>
      </c>
      <c r="Y210" s="50">
        <f t="shared" si="49"/>
        <v>76.326326326326324</v>
      </c>
      <c r="Z210" s="50">
        <f t="shared" si="50"/>
        <v>75.198030400342546</v>
      </c>
      <c r="AA210" s="50">
        <f t="shared" si="51"/>
        <v>-5.2280604303725866</v>
      </c>
      <c r="AB210" s="50">
        <f t="shared" si="52"/>
        <v>-5.2280604303725653</v>
      </c>
      <c r="AC210" s="50">
        <f t="shared" si="53"/>
        <v>-5.2280604303725795</v>
      </c>
      <c r="AF210">
        <v>2.09</v>
      </c>
      <c r="AG210">
        <v>1.77</v>
      </c>
      <c r="AH210" s="66"/>
      <c r="AJ210" t="s">
        <v>435</v>
      </c>
    </row>
    <row r="211" spans="1:36" ht="15" x14ac:dyDescent="0.25">
      <c r="A211">
        <v>1.26</v>
      </c>
      <c r="B211">
        <v>5.65</v>
      </c>
      <c r="C211">
        <v>12.59</v>
      </c>
      <c r="D211" s="43">
        <f t="shared" si="54"/>
        <v>5.0070061646885433E-2</v>
      </c>
      <c r="E211" s="44">
        <f>IF(OR($A211="",$B211="",$C211=""),"",A211*'MPTO_working_3-way'!$I210)</f>
        <v>1.3230882776750756</v>
      </c>
      <c r="F211" s="45">
        <f>IF(OR($A211="",$B211="",$C211=""),"",B211*'MPTO_working_3-way'!$I210)</f>
        <v>5.932895848304903</v>
      </c>
      <c r="G211" s="46">
        <f>IF(OR($A211="",$B211="",$C211=""),"",C211*'MPTO_working_3-way'!$I210)</f>
        <v>13.220382076134287</v>
      </c>
      <c r="H211" s="44">
        <f>IF(OR($A211="",$B211="",$C211=""),"",'MPTO_working_3-way'!E210)</f>
        <v>1.2870662646297277</v>
      </c>
      <c r="I211" s="45">
        <f>IF(OR($A211="",$B211="",$C211=""),"",'MPTO_working_3-way'!F210)</f>
        <v>6.2382592104264925</v>
      </c>
      <c r="J211" s="46">
        <f>IF(OR($A211="",$B211="",$C211=""),"",'MPTO_working_3-way'!G210)</f>
        <v>15.939278488568879</v>
      </c>
      <c r="K211" s="44">
        <f>IF(OR($A211="",$B211="",$C211=""),"",'OddsRatio_working_3-way'!H210)</f>
        <v>1.2967413615648751</v>
      </c>
      <c r="L211" s="45">
        <f>IF(OR($A211="",$B211="",$C211=""),"",'OddsRatio_working_3-way'!I210)</f>
        <v>6.3071051202948807</v>
      </c>
      <c r="M211" s="46">
        <f>IF(OR($A211="",$B211="",$C211=""),"",'OddsRatio_working_3-way'!J210)</f>
        <v>14.227816848218856</v>
      </c>
      <c r="N211" s="47">
        <f t="shared" si="42"/>
        <v>75.58074671761095</v>
      </c>
      <c r="O211" s="48">
        <f t="shared" si="43"/>
        <v>16.855175374192886</v>
      </c>
      <c r="P211" s="48">
        <f t="shared" si="44"/>
        <v>7.5640779081961718</v>
      </c>
      <c r="Q211" t="s">
        <v>172</v>
      </c>
      <c r="R211" t="s">
        <v>107</v>
      </c>
      <c r="S211" s="38">
        <v>44335</v>
      </c>
      <c r="T211" s="50">
        <v>100</v>
      </c>
      <c r="U211" s="50">
        <f t="shared" si="45"/>
        <v>20.634920634920633</v>
      </c>
      <c r="V211" s="50">
        <f t="shared" si="46"/>
        <v>82.30088495575221</v>
      </c>
      <c r="W211" s="50">
        <f t="shared" si="47"/>
        <v>92.05718824463861</v>
      </c>
      <c r="X211" s="50">
        <f t="shared" si="48"/>
        <v>25.641926799609184</v>
      </c>
      <c r="Y211" s="50">
        <f t="shared" si="49"/>
        <v>87.307891120440758</v>
      </c>
      <c r="Z211" s="50">
        <f t="shared" si="50"/>
        <v>97.064194409327143</v>
      </c>
      <c r="AA211" s="50">
        <f t="shared" si="51"/>
        <v>-5.0070061646885513</v>
      </c>
      <c r="AB211" s="50">
        <f t="shared" si="52"/>
        <v>-5.0070061646885478</v>
      </c>
      <c r="AC211" s="50">
        <f t="shared" si="53"/>
        <v>-5.0070061646885335</v>
      </c>
      <c r="AF211">
        <v>1.72</v>
      </c>
      <c r="AG211">
        <v>2.17</v>
      </c>
      <c r="AH211" s="66"/>
      <c r="AJ211" t="s">
        <v>435</v>
      </c>
    </row>
    <row r="212" spans="1:36" ht="15" x14ac:dyDescent="0.25">
      <c r="A212">
        <v>3.46</v>
      </c>
      <c r="B212">
        <v>3.05</v>
      </c>
      <c r="C212">
        <v>2.38</v>
      </c>
      <c r="D212" s="43">
        <f t="shared" si="54"/>
        <v>3.7054260726369748E-2</v>
      </c>
      <c r="E212" s="44">
        <f>IF(OR($A212="",$B212="",$C212=""),"",A212*'MPTO_working_3-way'!$I211)</f>
        <v>3.5882077421132395</v>
      </c>
      <c r="F212" s="45">
        <f>IF(OR($A212="",$B212="",$C212=""),"",B212*'MPTO_working_3-way'!$I211)</f>
        <v>3.1630154952154275</v>
      </c>
      <c r="G212" s="46">
        <f>IF(OR($A212="",$B212="",$C212=""),"",C212*'MPTO_working_3-way'!$I211)</f>
        <v>2.4681891405287599</v>
      </c>
      <c r="H212" s="44">
        <f>IF(OR($A212="",$B212="",$C212=""),"",'MPTO_working_3-way'!E211)</f>
        <v>3.6144675756032001</v>
      </c>
      <c r="I212" s="45">
        <f>IF(OR($A212="",$B212="",$C212=""),"",'MPTO_working_3-way'!F211)</f>
        <v>3.1693969901243979</v>
      </c>
      <c r="J212" s="46">
        <f>IF(OR($A212="",$B212="",$C212=""),"",'MPTO_working_3-way'!G211)</f>
        <v>2.4520823448321649</v>
      </c>
      <c r="K212" s="44">
        <f>IF(OR($A212="",$B212="",$C212=""),"",'OddsRatio_working_3-way'!H211)</f>
        <v>3.6012383113288351</v>
      </c>
      <c r="L212" s="45">
        <f>IF(OR($A212="",$B212="",$C212=""),"",'OddsRatio_working_3-way'!I211)</f>
        <v>3.16769859277403</v>
      </c>
      <c r="M212" s="46">
        <f>IF(OR($A212="",$B212="",$C212=""),"",'OddsRatio_working_3-way'!J211)</f>
        <v>2.4592312478186154</v>
      </c>
      <c r="N212" s="47">
        <f t="shared" si="42"/>
        <v>27.869066449621442</v>
      </c>
      <c r="O212" s="48">
        <f t="shared" si="43"/>
        <v>31.615399972357444</v>
      </c>
      <c r="P212" s="48">
        <f t="shared" si="44"/>
        <v>40.515533578021099</v>
      </c>
      <c r="Q212" t="s">
        <v>431</v>
      </c>
      <c r="R212" t="s">
        <v>161</v>
      </c>
      <c r="S212" s="38">
        <v>44334</v>
      </c>
      <c r="T212" s="50">
        <v>100</v>
      </c>
      <c r="U212" s="50">
        <f t="shared" si="45"/>
        <v>71.098265895953759</v>
      </c>
      <c r="V212" s="50">
        <f t="shared" si="46"/>
        <v>67.21311475409837</v>
      </c>
      <c r="W212" s="50">
        <f t="shared" si="47"/>
        <v>57.983193277310924</v>
      </c>
      <c r="X212" s="50">
        <f t="shared" si="48"/>
        <v>74.803691968590712</v>
      </c>
      <c r="Y212" s="50">
        <f t="shared" si="49"/>
        <v>70.918540826735324</v>
      </c>
      <c r="Z212" s="50">
        <f t="shared" si="50"/>
        <v>61.688619349947892</v>
      </c>
      <c r="AA212" s="50">
        <f t="shared" si="51"/>
        <v>-3.7054260726369534</v>
      </c>
      <c r="AB212" s="50">
        <f t="shared" si="52"/>
        <v>-3.7054260726369534</v>
      </c>
      <c r="AC212" s="50">
        <f t="shared" si="53"/>
        <v>-3.7054260726369677</v>
      </c>
      <c r="AF212">
        <v>2.2000000000000002</v>
      </c>
      <c r="AG212">
        <v>1.72</v>
      </c>
      <c r="AH212" s="66"/>
      <c r="AJ212" t="s">
        <v>437</v>
      </c>
    </row>
    <row r="213" spans="1:36" ht="15" x14ac:dyDescent="0.25">
      <c r="A213">
        <v>2.85</v>
      </c>
      <c r="B213">
        <v>2.89</v>
      </c>
      <c r="C213">
        <v>2.95</v>
      </c>
      <c r="D213" s="43">
        <f t="shared" si="54"/>
        <v>3.5881005075588446E-2</v>
      </c>
      <c r="E213" s="44">
        <f>IF(OR($A213="",$B213="",$C213=""),"",A213*'MPTO_working_3-way'!$I212)</f>
        <v>2.9522608644654271</v>
      </c>
      <c r="F213" s="45">
        <f>IF(OR($A213="",$B213="",$C213=""),"",B213*'MPTO_working_3-way'!$I212)</f>
        <v>2.9936961046684507</v>
      </c>
      <c r="G213" s="46">
        <f>IF(OR($A213="",$B213="",$C213=""),"",C213*'MPTO_working_3-way'!$I212)</f>
        <v>3.0558489649729861</v>
      </c>
      <c r="H213" s="44">
        <f>IF(OR($A213="",$B213="",$C213=""),"",'MPTO_working_3-way'!E212)</f>
        <v>2.9505761561323918</v>
      </c>
      <c r="I213" s="45">
        <f>IF(OR($A213="",$B213="",$C213=""),"",'MPTO_working_3-way'!F212)</f>
        <v>2.9934704068778379</v>
      </c>
      <c r="J213" s="46">
        <f>IF(OR($A213="",$B213="",$C213=""),"",'MPTO_working_3-way'!G212)</f>
        <v>3.0578915519235834</v>
      </c>
      <c r="K213" s="44">
        <f>IF(OR($A213="",$B213="",$C213=""),"",'OddsRatio_working_3-way'!H212)</f>
        <v>2.9513996434562246</v>
      </c>
      <c r="L213" s="45">
        <f>IF(OR($A213="",$B213="",$C213=""),"",'OddsRatio_working_3-way'!I212)</f>
        <v>2.9935920681796024</v>
      </c>
      <c r="M213" s="46">
        <f>IF(OR($A213="",$B213="",$C213=""),"",'OddsRatio_working_3-way'!J212)</f>
        <v>3.0568807052646698</v>
      </c>
      <c r="N213" s="47">
        <f t="shared" si="42"/>
        <v>33.872345497526766</v>
      </c>
      <c r="O213" s="48">
        <f t="shared" si="43"/>
        <v>33.403524106557541</v>
      </c>
      <c r="P213" s="48">
        <f t="shared" si="44"/>
        <v>32.724130395915694</v>
      </c>
      <c r="Q213" t="s">
        <v>156</v>
      </c>
      <c r="R213" t="s">
        <v>123</v>
      </c>
      <c r="S213" s="38">
        <v>44334</v>
      </c>
      <c r="T213" s="50">
        <v>100</v>
      </c>
      <c r="U213" s="50">
        <f t="shared" si="45"/>
        <v>64.912280701754383</v>
      </c>
      <c r="V213" s="50">
        <f t="shared" si="46"/>
        <v>65.397923875432525</v>
      </c>
      <c r="W213" s="50">
        <f t="shared" si="47"/>
        <v>66.101694915254228</v>
      </c>
      <c r="X213" s="50">
        <f t="shared" si="48"/>
        <v>68.500381209313232</v>
      </c>
      <c r="Y213" s="50">
        <f t="shared" si="49"/>
        <v>68.986024382991374</v>
      </c>
      <c r="Z213" s="50">
        <f t="shared" si="50"/>
        <v>69.689795422813077</v>
      </c>
      <c r="AA213" s="50">
        <f t="shared" si="51"/>
        <v>-3.588100507558849</v>
      </c>
      <c r="AB213" s="50">
        <f t="shared" si="52"/>
        <v>-3.588100507558849</v>
      </c>
      <c r="AC213" s="50">
        <f t="shared" si="53"/>
        <v>-3.588100507558849</v>
      </c>
      <c r="AF213">
        <v>2.75</v>
      </c>
      <c r="AG213">
        <v>1.49</v>
      </c>
      <c r="AH213" s="66"/>
      <c r="AJ213" t="s">
        <v>437</v>
      </c>
    </row>
    <row r="214" spans="1:36" ht="15" x14ac:dyDescent="0.25">
      <c r="A214">
        <v>4.18</v>
      </c>
      <c r="B214">
        <v>3.36</v>
      </c>
      <c r="C214">
        <v>2</v>
      </c>
      <c r="D214" s="43">
        <f t="shared" si="54"/>
        <v>3.6853497379813138E-2</v>
      </c>
      <c r="E214" s="44">
        <f>IF(OR($A214="",$B214="",$C214=""),"",A214*'MPTO_working_3-way'!$I213)</f>
        <v>4.3340476190476185</v>
      </c>
      <c r="F214" s="45">
        <f>IF(OR($A214="",$B214="",$C214=""),"",B214*'MPTO_working_3-way'!$I213)</f>
        <v>3.4838277511961722</v>
      </c>
      <c r="G214" s="46">
        <f>IF(OR($A214="",$B214="",$C214=""),"",C214*'MPTO_working_3-way'!$I213)</f>
        <v>2.0737069947596263</v>
      </c>
      <c r="H214" s="44">
        <f>IF(OR($A214="",$B214="",$C214=""),"",'MPTO_working_3-way'!E213)</f>
        <v>4.4062578432192749</v>
      </c>
      <c r="I214" s="45">
        <f>IF(OR($A214="",$B214="",$C214=""),"",'MPTO_working_3-way'!F213)</f>
        <v>3.5046579717859996</v>
      </c>
      <c r="J214" s="46">
        <f>IF(OR($A214="",$B214="",$C214=""),"",'MPTO_working_3-way'!G213)</f>
        <v>2.0503756764121928</v>
      </c>
      <c r="K214" s="44">
        <f>IF(OR($A214="",$B214="",$C214=""),"",'OddsRatio_working_3-way'!H213)</f>
        <v>4.3697930854973812</v>
      </c>
      <c r="L214" s="45">
        <f>IF(OR($A214="",$B214="",$C214=""),"",'OddsRatio_working_3-way'!I213)</f>
        <v>3.5008527301175545</v>
      </c>
      <c r="M214" s="46">
        <f>IF(OR($A214="",$B214="",$C214=""),"",'OddsRatio_working_3-way'!J213)</f>
        <v>2.059683360219303</v>
      </c>
      <c r="N214" s="47">
        <f t="shared" si="42"/>
        <v>23.073119815415044</v>
      </c>
      <c r="O214" s="48">
        <f t="shared" si="43"/>
        <v>28.704059770367525</v>
      </c>
      <c r="P214" s="48">
        <f t="shared" si="44"/>
        <v>48.222820414217438</v>
      </c>
      <c r="Q214" t="s">
        <v>122</v>
      </c>
      <c r="R214" t="s">
        <v>115</v>
      </c>
      <c r="S214" s="38">
        <v>44334</v>
      </c>
      <c r="T214" s="50">
        <v>100</v>
      </c>
      <c r="U214" s="50">
        <f t="shared" si="45"/>
        <v>76.076555023923447</v>
      </c>
      <c r="V214" s="50">
        <f t="shared" si="46"/>
        <v>70.238095238095241</v>
      </c>
      <c r="W214" s="50">
        <f t="shared" si="47"/>
        <v>50</v>
      </c>
      <c r="X214" s="50">
        <f t="shared" si="48"/>
        <v>79.761904761904773</v>
      </c>
      <c r="Y214" s="50">
        <f t="shared" si="49"/>
        <v>73.923444976076553</v>
      </c>
      <c r="Z214" s="50">
        <f t="shared" si="50"/>
        <v>53.685349737981312</v>
      </c>
      <c r="AA214" s="50">
        <f t="shared" si="51"/>
        <v>-3.6853497379813263</v>
      </c>
      <c r="AB214" s="50">
        <f t="shared" si="52"/>
        <v>-3.685349737981312</v>
      </c>
      <c r="AC214" s="50">
        <f t="shared" si="53"/>
        <v>-3.685349737981312</v>
      </c>
      <c r="AF214">
        <v>2.2000000000000002</v>
      </c>
      <c r="AG214">
        <v>1.73</v>
      </c>
      <c r="AH214" s="66"/>
      <c r="AJ214" t="s">
        <v>437</v>
      </c>
    </row>
    <row r="215" spans="1:36" ht="15" x14ac:dyDescent="0.25">
      <c r="A215">
        <v>2.14</v>
      </c>
      <c r="B215">
        <v>3.07</v>
      </c>
      <c r="C215">
        <v>4</v>
      </c>
      <c r="D215" s="43">
        <f t="shared" si="54"/>
        <v>4.3022618648969502E-2</v>
      </c>
      <c r="E215" s="44">
        <f>IF(OR($A215="",$B215="",$C215=""),"",A215*'MPTO_working_3-way'!$I214)</f>
        <v>2.2320684039087948</v>
      </c>
      <c r="F215" s="45">
        <f>IF(OR($A215="",$B215="",$C215=""),"",B215*'MPTO_working_3-way'!$I214)</f>
        <v>3.2020794392523362</v>
      </c>
      <c r="G215" s="46">
        <f>IF(OR($A215="",$B215="",$C215=""),"",C215*'MPTO_working_3-way'!$I214)</f>
        <v>4.172090474595878</v>
      </c>
      <c r="H215" s="44">
        <f>IF(OR($A215="",$B215="",$C215=""),"",'MPTO_working_3-way'!E214)</f>
        <v>2.2077548208594933</v>
      </c>
      <c r="I215" s="45">
        <f>IF(OR($A215="",$B215="",$C215=""),"",'MPTO_working_3-way'!F214)</f>
        <v>3.2113860216542967</v>
      </c>
      <c r="J215" s="46">
        <f>IF(OR($A215="",$B215="",$C215=""),"",'MPTO_working_3-way'!G214)</f>
        <v>4.2434172282386378</v>
      </c>
      <c r="K215" s="44">
        <f>IF(OR($A215="",$B215="",$C215=""),"",'OddsRatio_working_3-way'!H214)</f>
        <v>2.2180418315153885</v>
      </c>
      <c r="L215" s="45">
        <f>IF(OR($A215="",$B215="",$C215=""),"",'OddsRatio_working_3-way'!I214)</f>
        <v>3.2117075361726792</v>
      </c>
      <c r="M215" s="46">
        <f>IF(OR($A215="",$B215="",$C215=""),"",'OddsRatio_working_3-way'!J214)</f>
        <v>4.2053732408299691</v>
      </c>
      <c r="N215" s="47">
        <f t="shared" si="42"/>
        <v>44.801494356033245</v>
      </c>
      <c r="O215" s="48">
        <f t="shared" si="43"/>
        <v>31.229706163488974</v>
      </c>
      <c r="P215" s="48">
        <f t="shared" si="44"/>
        <v>23.968799480477788</v>
      </c>
      <c r="Q215" t="s">
        <v>121</v>
      </c>
      <c r="R215" t="s">
        <v>236</v>
      </c>
      <c r="S215" s="38">
        <v>44335</v>
      </c>
      <c r="T215" s="50">
        <v>100</v>
      </c>
      <c r="U215" s="50">
        <f t="shared" si="45"/>
        <v>53.271028037383175</v>
      </c>
      <c r="V215" s="50">
        <f t="shared" si="46"/>
        <v>67.426710097719877</v>
      </c>
      <c r="W215" s="50">
        <f t="shared" si="47"/>
        <v>75</v>
      </c>
      <c r="X215" s="50">
        <f t="shared" si="48"/>
        <v>57.573289902280131</v>
      </c>
      <c r="Y215" s="50">
        <f t="shared" si="49"/>
        <v>71.728971962616825</v>
      </c>
      <c r="Z215" s="50">
        <f t="shared" si="50"/>
        <v>79.302261864896948</v>
      </c>
      <c r="AA215" s="50">
        <f t="shared" si="51"/>
        <v>-4.3022618648969555</v>
      </c>
      <c r="AB215" s="50">
        <f t="shared" si="52"/>
        <v>-4.3022618648969484</v>
      </c>
      <c r="AC215" s="50">
        <f t="shared" si="53"/>
        <v>-4.3022618648969484</v>
      </c>
      <c r="AF215">
        <v>2.94</v>
      </c>
      <c r="AG215">
        <v>1.42</v>
      </c>
      <c r="AH215" s="66"/>
      <c r="AJ215" t="s">
        <v>437</v>
      </c>
    </row>
    <row r="216" spans="1:36" ht="15" x14ac:dyDescent="0.25">
      <c r="A216">
        <v>2.34</v>
      </c>
      <c r="B216">
        <v>3.12</v>
      </c>
      <c r="C216">
        <v>3.39</v>
      </c>
      <c r="D216" s="43">
        <f t="shared" si="54"/>
        <v>4.2848498600710938E-2</v>
      </c>
      <c r="E216" s="44">
        <f>IF(OR($A216="",$B216="",$C216=""),"",A216*'MPTO_working_3-way'!$I215)</f>
        <v>2.4402654867256635</v>
      </c>
      <c r="F216" s="45">
        <f>IF(OR($A216="",$B216="",$C216=""),"",B216*'MPTO_working_3-way'!$I215)</f>
        <v>3.2536873156342181</v>
      </c>
      <c r="G216" s="46">
        <f>IF(OR($A216="",$B216="",$C216=""),"",C216*'MPTO_working_3-way'!$I215)</f>
        <v>3.5352564102564101</v>
      </c>
      <c r="H216" s="44">
        <f>IF(OR($A216="",$B216="",$C216=""),"",'MPTO_working_3-way'!E215)</f>
        <v>2.4209112826929529</v>
      </c>
      <c r="I216" s="45">
        <f>IF(OR($A216="",$B216="",$C216=""),"",'MPTO_working_3-way'!F215)</f>
        <v>3.2655195125967391</v>
      </c>
      <c r="J216" s="46">
        <f>IF(OR($A216="",$B216="",$C216=""),"",'MPTO_working_3-way'!G215)</f>
        <v>3.5624915794673728</v>
      </c>
      <c r="K216" s="44">
        <f>IF(OR($A216="",$B216="",$C216=""),"",'OddsRatio_working_3-way'!H215)</f>
        <v>2.4293369736684718</v>
      </c>
      <c r="L216" s="45">
        <f>IF(OR($A216="",$B216="",$C216=""),"",'OddsRatio_working_3-way'!I215)</f>
        <v>3.2613390926695227</v>
      </c>
      <c r="M216" s="46">
        <f>IF(OR($A216="",$B216="",$C216=""),"",'OddsRatio_working_3-way'!J215)</f>
        <v>3.5493398261698861</v>
      </c>
      <c r="N216" s="47">
        <f t="shared" si="42"/>
        <v>40.979147778785133</v>
      </c>
      <c r="O216" s="48">
        <f t="shared" si="43"/>
        <v>30.734360834088854</v>
      </c>
      <c r="P216" s="48">
        <f t="shared" si="44"/>
        <v>28.286491387126024</v>
      </c>
      <c r="Q216" t="s">
        <v>237</v>
      </c>
      <c r="R216" t="s">
        <v>60</v>
      </c>
      <c r="S216" s="38">
        <v>44335</v>
      </c>
      <c r="T216" s="50">
        <v>100</v>
      </c>
      <c r="U216" s="50">
        <f t="shared" si="45"/>
        <v>57.264957264957268</v>
      </c>
      <c r="V216" s="50">
        <f t="shared" si="46"/>
        <v>67.948717948717942</v>
      </c>
      <c r="W216" s="50">
        <f t="shared" si="47"/>
        <v>70.501474926253692</v>
      </c>
      <c r="X216" s="50">
        <f t="shared" si="48"/>
        <v>61.549807125028352</v>
      </c>
      <c r="Y216" s="50">
        <f t="shared" si="49"/>
        <v>72.233567808789047</v>
      </c>
      <c r="Z216" s="50">
        <f t="shared" si="50"/>
        <v>74.786324786324784</v>
      </c>
      <c r="AA216" s="50">
        <f t="shared" si="51"/>
        <v>-4.284849860071084</v>
      </c>
      <c r="AB216" s="50">
        <f t="shared" si="52"/>
        <v>-4.2848498600711054</v>
      </c>
      <c r="AC216" s="50">
        <f t="shared" si="53"/>
        <v>-4.2848498600710911</v>
      </c>
      <c r="AF216">
        <v>2.8</v>
      </c>
      <c r="AG216">
        <v>1.47</v>
      </c>
      <c r="AH216" s="66"/>
      <c r="AJ216" t="s">
        <v>437</v>
      </c>
    </row>
    <row r="217" spans="1:36" ht="15" x14ac:dyDescent="0.25">
      <c r="A217">
        <v>4.54</v>
      </c>
      <c r="B217">
        <v>3.12</v>
      </c>
      <c r="C217">
        <v>1.99</v>
      </c>
      <c r="D217" s="43">
        <f t="shared" si="54"/>
        <v>4.3289700507507467E-2</v>
      </c>
      <c r="E217" s="44">
        <f>IF(OR($A217="",$B217="",$C217=""),"",A217*'MPTO_working_3-way'!$I216)</f>
        <v>4.7365352403040841</v>
      </c>
      <c r="F217" s="45">
        <f>IF(OR($A217="",$B217="",$C217=""),"",B217*'MPTO_working_3-way'!$I216)</f>
        <v>3.2550638655834234</v>
      </c>
      <c r="G217" s="46">
        <f>IF(OR($A217="",$B217="",$C217=""),"",C217*'MPTO_working_3-way'!$I216)</f>
        <v>2.0761465040099401</v>
      </c>
      <c r="H217" s="44">
        <f>IF(OR($A217="",$B217="",$C217=""),"",'MPTO_working_3-way'!E216)</f>
        <v>4.858274017140606</v>
      </c>
      <c r="I217" s="45">
        <f>IF(OR($A217="",$B217="",$C217=""),"",'MPTO_working_3-way'!F216)</f>
        <v>3.2670885356074768</v>
      </c>
      <c r="J217" s="46">
        <f>IF(OR($A217="",$B217="",$C217=""),"",'MPTO_working_3-way'!G216)</f>
        <v>2.0488332746363871</v>
      </c>
      <c r="K217" s="44">
        <f>IF(OR($A217="",$B217="",$C217=""),"",'OddsRatio_working_3-way'!H216)</f>
        <v>4.7903743238271757</v>
      </c>
      <c r="L217" s="45">
        <f>IF(OR($A217="",$B217="",$C217=""),"",'OddsRatio_working_3-way'!I216)</f>
        <v>3.269941685455823</v>
      </c>
      <c r="M217" s="46">
        <f>IF(OR($A217="",$B217="",$C217=""),"",'OddsRatio_working_3-way'!J216)</f>
        <v>2.0600199380194648</v>
      </c>
      <c r="N217" s="47">
        <f t="shared" si="42"/>
        <v>21.112478832434491</v>
      </c>
      <c r="O217" s="48">
        <f t="shared" si="43"/>
        <v>30.721363429247628</v>
      </c>
      <c r="P217" s="48">
        <f t="shared" si="44"/>
        <v>48.166157738317885</v>
      </c>
      <c r="Q217" t="s">
        <v>58</v>
      </c>
      <c r="R217" t="s">
        <v>151</v>
      </c>
      <c r="S217" s="38">
        <v>44335</v>
      </c>
      <c r="T217" s="50">
        <v>100</v>
      </c>
      <c r="U217" s="50">
        <f t="shared" si="45"/>
        <v>77.973568281938327</v>
      </c>
      <c r="V217" s="50">
        <f t="shared" si="46"/>
        <v>67.948717948717942</v>
      </c>
      <c r="W217" s="50">
        <f t="shared" si="47"/>
        <v>49.748743718592962</v>
      </c>
      <c r="X217" s="50">
        <f t="shared" si="48"/>
        <v>82.302538332689082</v>
      </c>
      <c r="Y217" s="50">
        <f t="shared" si="49"/>
        <v>72.277687999468696</v>
      </c>
      <c r="Z217" s="50">
        <f t="shared" si="50"/>
        <v>54.077713769343717</v>
      </c>
      <c r="AA217" s="50">
        <f t="shared" si="51"/>
        <v>-4.3289700507507547</v>
      </c>
      <c r="AB217" s="50">
        <f t="shared" si="52"/>
        <v>-4.3289700507507547</v>
      </c>
      <c r="AC217" s="50">
        <f t="shared" si="53"/>
        <v>-4.3289700507507547</v>
      </c>
      <c r="AF217">
        <v>2.64</v>
      </c>
      <c r="AG217">
        <v>1.52</v>
      </c>
      <c r="AH217" s="66"/>
      <c r="AJ217" t="s">
        <v>437</v>
      </c>
    </row>
    <row r="218" spans="1:36" ht="15" x14ac:dyDescent="0.25">
      <c r="A218">
        <v>5.01</v>
      </c>
      <c r="B218">
        <v>2.89</v>
      </c>
      <c r="C218">
        <v>2.0099999999999998</v>
      </c>
      <c r="D218" s="43">
        <f t="shared" si="54"/>
        <v>4.31339974598135E-2</v>
      </c>
      <c r="E218" s="44">
        <f>IF(OR($A218="",$B218="",$C218=""),"",A218*'MPTO_working_3-way'!$I217)</f>
        <v>5.2261013272736658</v>
      </c>
      <c r="F218" s="45">
        <f>IF(OR($A218="",$B218="",$C218=""),"",B218*'MPTO_working_3-way'!$I217)</f>
        <v>3.0146572526588611</v>
      </c>
      <c r="G218" s="46">
        <f>IF(OR($A218="",$B218="",$C218=""),"",C218*'MPTO_working_3-way'!$I217)</f>
        <v>2.0966993348942249</v>
      </c>
      <c r="H218" s="44">
        <f>IF(OR($A218="",$B218="",$C218=""),"",'MPTO_working_3-way'!E217)</f>
        <v>5.3989033966099003</v>
      </c>
      <c r="I218" s="45">
        <f>IF(OR($A218="",$B218="",$C218=""),"",'MPTO_working_3-way'!F217)</f>
        <v>3.0152927013717736</v>
      </c>
      <c r="J218" s="46">
        <f>IF(OR($A218="",$B218="",$C218=""),"",'MPTO_working_3-way'!G217)</f>
        <v>2.0698172599294913</v>
      </c>
      <c r="K218" s="44">
        <f>IF(OR($A218="",$B218="",$C218=""),"",'OddsRatio_working_3-way'!H217)</f>
        <v>5.2940847039886512</v>
      </c>
      <c r="L218" s="45">
        <f>IF(OR($A218="",$B218="",$C218=""),"",'OddsRatio_working_3-way'!I217)</f>
        <v>3.0238952844235798</v>
      </c>
      <c r="M218" s="46">
        <f>IF(OR($A218="",$B218="",$C218=""),"",'OddsRatio_working_3-way'!J217)</f>
        <v>2.0815525064909073</v>
      </c>
      <c r="N218" s="47">
        <f t="shared" si="42"/>
        <v>19.134722757502992</v>
      </c>
      <c r="O218" s="48">
        <f t="shared" si="43"/>
        <v>33.171266787228369</v>
      </c>
      <c r="P218" s="48">
        <f t="shared" si="44"/>
        <v>47.694010455268653</v>
      </c>
      <c r="Q218" t="s">
        <v>162</v>
      </c>
      <c r="R218" t="s">
        <v>152</v>
      </c>
      <c r="S218" s="38">
        <v>44335</v>
      </c>
      <c r="T218" s="50">
        <v>100</v>
      </c>
      <c r="U218" s="50">
        <f t="shared" si="45"/>
        <v>80.039920159680634</v>
      </c>
      <c r="V218" s="50">
        <f t="shared" si="46"/>
        <v>65.397923875432525</v>
      </c>
      <c r="W218" s="50">
        <f t="shared" si="47"/>
        <v>50.248756218905463</v>
      </c>
      <c r="X218" s="50">
        <f t="shared" si="48"/>
        <v>84.353319905662005</v>
      </c>
      <c r="Y218" s="50">
        <f t="shared" si="49"/>
        <v>69.711323621413896</v>
      </c>
      <c r="Z218" s="50">
        <f t="shared" si="50"/>
        <v>54.562155964886827</v>
      </c>
      <c r="AA218" s="50">
        <f t="shared" si="51"/>
        <v>-4.3133997459813713</v>
      </c>
      <c r="AB218" s="50">
        <f t="shared" si="52"/>
        <v>-4.3133997459813713</v>
      </c>
      <c r="AC218" s="50">
        <f t="shared" si="53"/>
        <v>-4.3133997459813642</v>
      </c>
      <c r="AF218">
        <v>2.93</v>
      </c>
      <c r="AG218">
        <v>1.43</v>
      </c>
      <c r="AH218" s="66"/>
      <c r="AJ218" t="s">
        <v>437</v>
      </c>
    </row>
    <row r="219" spans="1:36" ht="15" x14ac:dyDescent="0.25">
      <c r="A219">
        <v>4.1399999999999997</v>
      </c>
      <c r="B219">
        <v>3.12</v>
      </c>
      <c r="C219">
        <v>2.08</v>
      </c>
      <c r="D219" s="43">
        <f t="shared" si="54"/>
        <v>4.2827945001858048E-2</v>
      </c>
      <c r="E219" s="44">
        <f>IF(OR($A219="",$B219="",$C219=""),"",A219*'MPTO_working_3-way'!$I218)</f>
        <v>4.3173076923076916</v>
      </c>
      <c r="F219" s="45">
        <f>IF(OR($A219="",$B219="",$C219=""),"",B219*'MPTO_working_3-way'!$I218)</f>
        <v>3.2536231884057973</v>
      </c>
      <c r="G219" s="46">
        <f>IF(OR($A219="",$B219="",$C219=""),"",C219*'MPTO_working_3-way'!$I218)</f>
        <v>2.1690821256038646</v>
      </c>
      <c r="H219" s="44">
        <f>IF(OR($A219="",$B219="",$C219=""),"",'MPTO_working_3-way'!E218)</f>
        <v>4.4000545033383291</v>
      </c>
      <c r="I219" s="45">
        <f>IF(OR($A219="",$B219="",$C219=""),"",'MPTO_working_3-way'!F218)</f>
        <v>3.2654464556578016</v>
      </c>
      <c r="J219" s="46">
        <f>IF(OR($A219="",$B219="",$C219=""),"",'MPTO_working_3-way'!G218)</f>
        <v>2.143653744025491</v>
      </c>
      <c r="K219" s="44">
        <f>IF(OR($A219="",$B219="",$C219=""),"",'OddsRatio_working_3-way'!H218)</f>
        <v>4.3557805956838731</v>
      </c>
      <c r="L219" s="45">
        <f>IF(OR($A219="",$B219="",$C219=""),"",'OddsRatio_working_3-way'!I218)</f>
        <v>3.2656862620540803</v>
      </c>
      <c r="M219" s="46">
        <f>IF(OR($A219="",$B219="",$C219=""),"",'OddsRatio_working_3-way'!J218)</f>
        <v>2.1542175297256638</v>
      </c>
      <c r="N219" s="47">
        <f t="shared" si="42"/>
        <v>23.162583518930962</v>
      </c>
      <c r="O219" s="48">
        <f t="shared" si="43"/>
        <v>30.734966592427615</v>
      </c>
      <c r="P219" s="48">
        <f t="shared" si="44"/>
        <v>46.102449888641431</v>
      </c>
      <c r="Q219" t="s">
        <v>116</v>
      </c>
      <c r="R219" t="s">
        <v>160</v>
      </c>
      <c r="S219" s="38">
        <v>44336</v>
      </c>
      <c r="T219" s="50">
        <v>100</v>
      </c>
      <c r="U219" s="50">
        <f t="shared" si="45"/>
        <v>75.845410628019309</v>
      </c>
      <c r="V219" s="50">
        <f t="shared" si="46"/>
        <v>67.948717948717942</v>
      </c>
      <c r="W219" s="50">
        <f t="shared" si="47"/>
        <v>51.92307692307692</v>
      </c>
      <c r="X219" s="50">
        <f t="shared" si="48"/>
        <v>80.128205128205124</v>
      </c>
      <c r="Y219" s="50">
        <f t="shared" si="49"/>
        <v>72.231512448903757</v>
      </c>
      <c r="Z219" s="50">
        <f t="shared" si="50"/>
        <v>56.205871423262721</v>
      </c>
      <c r="AA219" s="50">
        <f t="shared" si="51"/>
        <v>-4.2827945001858154</v>
      </c>
      <c r="AB219" s="50">
        <f t="shared" si="52"/>
        <v>-4.2827945001858154</v>
      </c>
      <c r="AC219" s="50">
        <f t="shared" si="53"/>
        <v>-4.2827945001858012</v>
      </c>
      <c r="AF219">
        <v>2.65</v>
      </c>
      <c r="AG219">
        <v>1.51</v>
      </c>
      <c r="AH219" s="66"/>
      <c r="AJ219" t="s">
        <v>437</v>
      </c>
    </row>
    <row r="220" spans="1:36" ht="15" x14ac:dyDescent="0.25">
      <c r="A220">
        <v>1.72</v>
      </c>
      <c r="B220">
        <v>3.32</v>
      </c>
      <c r="C220">
        <v>6.24</v>
      </c>
      <c r="D220" s="43">
        <f t="shared" si="54"/>
        <v>4.2856578370728204E-2</v>
      </c>
      <c r="E220" s="44">
        <f>IF(OR($A220="",$B220="",$C220=""),"",A220*'MPTO_working_3-way'!$I219)</f>
        <v>1.7937133147976525</v>
      </c>
      <c r="F220" s="45">
        <f>IF(OR($A220="",$B220="",$C220=""),"",B220*'MPTO_working_3-way'!$I219)</f>
        <v>3.4622838401908176</v>
      </c>
      <c r="G220" s="46">
        <f>IF(OR($A220="",$B220="",$C220=""),"",C220*'MPTO_working_3-way'!$I219)</f>
        <v>6.5074250490333441</v>
      </c>
      <c r="H220" s="44">
        <f>IF(OR($A220="",$B220="",$C220=""),"",'MPTO_working_3-way'!E219)</f>
        <v>1.7633268900457015</v>
      </c>
      <c r="I220" s="45">
        <f>IF(OR($A220="",$B220="",$C220=""),"",'MPTO_working_3-way'!F219)</f>
        <v>3.4853006537447917</v>
      </c>
      <c r="J220" s="46">
        <f>IF(OR($A220="",$B220="",$C220=""),"",'MPTO_working_3-way'!G219)</f>
        <v>6.8506812570237994</v>
      </c>
      <c r="K220" s="44">
        <f>IF(OR($A220="",$B220="",$C220=""),"",'OddsRatio_working_3-way'!H219)</f>
        <v>1.7748895598823309</v>
      </c>
      <c r="L220" s="45">
        <f>IF(OR($A220="",$B220="",$C220=""),"",'OddsRatio_working_3-way'!I219)</f>
        <v>3.4968663596208427</v>
      </c>
      <c r="M220" s="46">
        <f>IF(OR($A220="",$B220="",$C220=""),"",'OddsRatio_working_3-way'!J219)</f>
        <v>6.6394740191436297</v>
      </c>
      <c r="N220" s="47">
        <f t="shared" si="42"/>
        <v>55.750269106566186</v>
      </c>
      <c r="O220" s="48">
        <f t="shared" si="43"/>
        <v>28.882669537136703</v>
      </c>
      <c r="P220" s="48">
        <f t="shared" si="44"/>
        <v>15.367061356297091</v>
      </c>
      <c r="Q220" t="s">
        <v>157</v>
      </c>
      <c r="R220" t="s">
        <v>119</v>
      </c>
      <c r="S220" s="38">
        <v>44336</v>
      </c>
      <c r="T220" s="50">
        <v>100</v>
      </c>
      <c r="U220" s="50">
        <f t="shared" si="45"/>
        <v>41.860465116279073</v>
      </c>
      <c r="V220" s="50">
        <f t="shared" si="46"/>
        <v>69.879518072289159</v>
      </c>
      <c r="W220" s="50">
        <f t="shared" si="47"/>
        <v>83.974358974358964</v>
      </c>
      <c r="X220" s="50">
        <f t="shared" si="48"/>
        <v>46.14612295335187</v>
      </c>
      <c r="Y220" s="50">
        <f t="shared" si="49"/>
        <v>74.165175909361963</v>
      </c>
      <c r="Z220" s="50">
        <f t="shared" si="50"/>
        <v>88.260016811431782</v>
      </c>
      <c r="AA220" s="50">
        <f t="shared" si="51"/>
        <v>-4.2856578370727973</v>
      </c>
      <c r="AB220" s="50">
        <f t="shared" si="52"/>
        <v>-4.2856578370728045</v>
      </c>
      <c r="AC220" s="50">
        <f t="shared" si="53"/>
        <v>-4.2856578370728187</v>
      </c>
      <c r="AF220">
        <v>2.56</v>
      </c>
      <c r="AG220">
        <v>1.54</v>
      </c>
      <c r="AH220" s="66"/>
      <c r="AJ220" t="s">
        <v>437</v>
      </c>
    </row>
    <row r="221" spans="1:36" ht="15" x14ac:dyDescent="0.25">
      <c r="A221">
        <v>1.68</v>
      </c>
      <c r="B221">
        <v>3.53</v>
      </c>
      <c r="C221">
        <v>6.06</v>
      </c>
      <c r="D221" s="43">
        <f t="shared" si="54"/>
        <v>4.3540715868430224E-2</v>
      </c>
      <c r="E221" s="44">
        <f>IF(OR($A221="",$B221="",$C221=""),"",A221*'MPTO_working_3-way'!$I220)</f>
        <v>1.7531484026589628</v>
      </c>
      <c r="F221" s="45">
        <f>IF(OR($A221="",$B221="",$C221=""),"",B221*'MPTO_working_3-way'!$I220)</f>
        <v>3.6836987270155586</v>
      </c>
      <c r="G221" s="46">
        <f>IF(OR($A221="",$B221="",$C221=""),"",C221*'MPTO_working_3-way'!$I220)</f>
        <v>6.3238567381626867</v>
      </c>
      <c r="H221" s="44">
        <f>IF(OR($A221="",$B221="",$C221=""),"",'MPTO_working_3-way'!E220)</f>
        <v>1.7219868628046258</v>
      </c>
      <c r="I221" s="45">
        <f>IF(OR($A221="",$B221="",$C221=""),"",'MPTO_working_3-way'!F220)</f>
        <v>3.7206180879426141</v>
      </c>
      <c r="J221" s="46">
        <f>IF(OR($A221="",$B221="",$C221=""),"",'MPTO_working_3-way'!G220)</f>
        <v>6.6443889300563077</v>
      </c>
      <c r="K221" s="44">
        <f>IF(OR($A221="",$B221="",$C221=""),"",'OddsRatio_working_3-way'!H220)</f>
        <v>1.7333414986219358</v>
      </c>
      <c r="L221" s="45">
        <f>IF(OR($A221="",$B221="",$C221=""),"",'OddsRatio_working_3-way'!I220)</f>
        <v>3.7284617522257313</v>
      </c>
      <c r="M221" s="46">
        <f>IF(OR($A221="",$B221="",$C221=""),"",'OddsRatio_working_3-way'!J220)</f>
        <v>6.4569235044514608</v>
      </c>
      <c r="N221" s="47">
        <f t="shared" si="42"/>
        <v>57.040236781057516</v>
      </c>
      <c r="O221" s="48">
        <f t="shared" si="43"/>
        <v>27.146628269738422</v>
      </c>
      <c r="P221" s="48">
        <f t="shared" si="44"/>
        <v>15.813134949204066</v>
      </c>
      <c r="Q221" t="s">
        <v>158</v>
      </c>
      <c r="R221" t="s">
        <v>118</v>
      </c>
      <c r="S221" s="38">
        <v>44336</v>
      </c>
      <c r="T221" s="50">
        <v>100</v>
      </c>
      <c r="U221" s="50">
        <f t="shared" si="45"/>
        <v>40.476190476190474</v>
      </c>
      <c r="V221" s="50">
        <f t="shared" si="46"/>
        <v>71.671388101982998</v>
      </c>
      <c r="W221" s="50">
        <f t="shared" si="47"/>
        <v>83.4983498349835</v>
      </c>
      <c r="X221" s="50">
        <f t="shared" si="48"/>
        <v>44.830262063033501</v>
      </c>
      <c r="Y221" s="50">
        <f t="shared" si="49"/>
        <v>76.025459688826018</v>
      </c>
      <c r="Z221" s="50">
        <f t="shared" si="50"/>
        <v>87.85242142182652</v>
      </c>
      <c r="AA221" s="50">
        <f t="shared" si="51"/>
        <v>-4.3540715868430269</v>
      </c>
      <c r="AB221" s="50">
        <f t="shared" si="52"/>
        <v>-4.3540715868430198</v>
      </c>
      <c r="AC221" s="50">
        <f t="shared" si="53"/>
        <v>-4.3540715868430198</v>
      </c>
      <c r="AF221">
        <v>2.5099999999999998</v>
      </c>
      <c r="AG221">
        <v>1.56</v>
      </c>
      <c r="AH221" s="66"/>
      <c r="AJ221" t="s">
        <v>437</v>
      </c>
    </row>
    <row r="222" spans="1:36" ht="15" x14ac:dyDescent="0.25">
      <c r="A222">
        <v>1.9</v>
      </c>
      <c r="B222">
        <v>3.31</v>
      </c>
      <c r="C222">
        <v>4.66</v>
      </c>
      <c r="D222" s="43">
        <f t="shared" si="54"/>
        <v>4.3022867777173346E-2</v>
      </c>
      <c r="E222" s="44">
        <f>IF(OR($A222="",$B222="",$C222=""),"",A222*'MPTO_working_3-way'!$I221)</f>
        <v>1.9817434487766292</v>
      </c>
      <c r="F222" s="45">
        <f>IF(OR($A222="",$B222="",$C222=""),"",B222*'MPTO_working_3-way'!$I221)</f>
        <v>3.452405692342444</v>
      </c>
      <c r="G222" s="46">
        <f>IF(OR($A222="",$B222="",$C222=""),"",C222*'MPTO_working_3-way'!$I221)</f>
        <v>4.8604865638416284</v>
      </c>
      <c r="H222" s="44">
        <f>IF(OR($A222="",$B222="",$C222=""),"",'MPTO_working_3-way'!E221)</f>
        <v>1.9532210071148428</v>
      </c>
      <c r="I222" s="45">
        <f>IF(OR($A222="",$B222="",$C222=""),"",'MPTO_working_3-way'!F221)</f>
        <v>3.4749509310647659</v>
      </c>
      <c r="J222" s="46">
        <f>IF(OR($A222="",$B222="",$C222=""),"",'MPTO_working_3-way'!G221)</f>
        <v>4.9937249164212023</v>
      </c>
      <c r="K222" s="44">
        <f>IF(OR($A222="",$B222="",$C222=""),"",'OddsRatio_working_3-way'!H221)</f>
        <v>1.9643697160949118</v>
      </c>
      <c r="L222" s="45">
        <f>IF(OR($A222="",$B222="",$C222=""),"",'OddsRatio_working_3-way'!I221)</f>
        <v>3.4752156046436071</v>
      </c>
      <c r="M222" s="46">
        <f>IF(OR($A222="",$B222="",$C222=""),"",'OddsRatio_working_3-way'!J221)</f>
        <v>4.9217701787859749</v>
      </c>
      <c r="N222" s="47">
        <f t="shared" si="42"/>
        <v>50.460618432588767</v>
      </c>
      <c r="O222" s="48">
        <f t="shared" si="43"/>
        <v>28.965309674295657</v>
      </c>
      <c r="P222" s="48">
        <f t="shared" si="44"/>
        <v>20.574071893115587</v>
      </c>
      <c r="Q222" t="s">
        <v>163</v>
      </c>
      <c r="R222" t="s">
        <v>378</v>
      </c>
      <c r="S222" s="38">
        <v>44336</v>
      </c>
      <c r="T222" s="50">
        <v>100</v>
      </c>
      <c r="U222" s="50">
        <f t="shared" si="45"/>
        <v>47.368421052631575</v>
      </c>
      <c r="V222" s="50">
        <f t="shared" si="46"/>
        <v>69.78851963746223</v>
      </c>
      <c r="W222" s="50">
        <f t="shared" si="47"/>
        <v>78.540772532188839</v>
      </c>
      <c r="X222" s="50">
        <f t="shared" si="48"/>
        <v>51.670707830348931</v>
      </c>
      <c r="Y222" s="50">
        <f t="shared" si="49"/>
        <v>74.090806415179571</v>
      </c>
      <c r="Z222" s="50">
        <f t="shared" si="50"/>
        <v>82.843059309906181</v>
      </c>
      <c r="AA222" s="50">
        <f t="shared" si="51"/>
        <v>-4.3022867777173559</v>
      </c>
      <c r="AB222" s="50">
        <f t="shared" si="52"/>
        <v>-4.3022867777173417</v>
      </c>
      <c r="AC222" s="50">
        <f t="shared" si="53"/>
        <v>-4.3022867777173417</v>
      </c>
      <c r="AF222">
        <v>2.63</v>
      </c>
      <c r="AG222">
        <v>1.52</v>
      </c>
      <c r="AH222" s="66"/>
      <c r="AJ222" t="s">
        <v>437</v>
      </c>
    </row>
    <row r="223" spans="1:36" ht="15" x14ac:dyDescent="0.25">
      <c r="A223"/>
      <c r="B223"/>
      <c r="C223"/>
      <c r="D223" s="43"/>
      <c r="E223" s="44"/>
      <c r="F223" s="45"/>
      <c r="G223" s="46"/>
      <c r="H223" s="44"/>
      <c r="I223" s="45"/>
      <c r="J223" s="46"/>
      <c r="K223" s="44"/>
      <c r="L223" s="45"/>
      <c r="M223" s="46"/>
      <c r="N223" s="47"/>
      <c r="O223" s="48"/>
      <c r="P223" s="48"/>
      <c r="Q223"/>
      <c r="R223"/>
      <c r="S223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F223"/>
      <c r="AG223"/>
      <c r="AH223" s="66"/>
      <c r="AJ223"/>
    </row>
    <row r="224" spans="1:36" ht="15" x14ac:dyDescent="0.25">
      <c r="A224"/>
      <c r="B224"/>
      <c r="C224"/>
      <c r="D224" s="43"/>
      <c r="E224" s="44"/>
      <c r="F224" s="45"/>
      <c r="G224" s="46"/>
      <c r="H224" s="44"/>
      <c r="I224" s="45"/>
      <c r="J224" s="46"/>
      <c r="K224" s="44"/>
      <c r="L224" s="45"/>
      <c r="M224" s="46"/>
      <c r="N224" s="47"/>
      <c r="O224" s="48"/>
      <c r="P224" s="48"/>
      <c r="Q224"/>
      <c r="R224"/>
      <c r="S224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F224"/>
      <c r="AG224"/>
      <c r="AH224" s="66"/>
      <c r="AJ224"/>
    </row>
    <row r="225" spans="1:36" ht="15" x14ac:dyDescent="0.25">
      <c r="A225"/>
      <c r="B225"/>
      <c r="C225"/>
      <c r="D225" s="43"/>
      <c r="E225" s="44"/>
      <c r="F225" s="45"/>
      <c r="G225" s="46"/>
      <c r="H225" s="44"/>
      <c r="I225" s="45"/>
      <c r="J225" s="46"/>
      <c r="K225" s="44"/>
      <c r="L225" s="45"/>
      <c r="M225" s="46"/>
      <c r="N225" s="47"/>
      <c r="O225" s="48"/>
      <c r="P225" s="48"/>
      <c r="Q225"/>
      <c r="R225"/>
      <c r="S225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F225"/>
      <c r="AG225"/>
      <c r="AH225" s="66"/>
      <c r="AJ225"/>
    </row>
    <row r="226" spans="1:36" ht="15" x14ac:dyDescent="0.25">
      <c r="A226"/>
      <c r="B226"/>
      <c r="C226"/>
      <c r="D226" s="43"/>
      <c r="E226" s="44"/>
      <c r="F226" s="45"/>
      <c r="G226" s="46"/>
      <c r="H226" s="44"/>
      <c r="I226" s="45"/>
      <c r="J226" s="46"/>
      <c r="K226" s="44"/>
      <c r="L226" s="45"/>
      <c r="M226" s="46"/>
      <c r="N226" s="47"/>
      <c r="O226" s="48"/>
      <c r="P226" s="48"/>
      <c r="Q226"/>
      <c r="R226"/>
      <c r="S226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F226"/>
      <c r="AG226"/>
      <c r="AH226" s="66"/>
      <c r="AJ226"/>
    </row>
    <row r="227" spans="1:36" ht="15" x14ac:dyDescent="0.25">
      <c r="A227"/>
      <c r="B227"/>
      <c r="C227"/>
      <c r="D227" s="43"/>
      <c r="E227" s="44"/>
      <c r="F227" s="45"/>
      <c r="G227" s="46"/>
      <c r="H227" s="44"/>
      <c r="I227" s="45"/>
      <c r="J227" s="46"/>
      <c r="K227" s="44"/>
      <c r="L227" s="45"/>
      <c r="M227" s="46"/>
      <c r="N227" s="47"/>
      <c r="O227" s="48"/>
      <c r="P227" s="48"/>
      <c r="Q227"/>
      <c r="R227"/>
      <c r="S227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F227"/>
      <c r="AG227"/>
      <c r="AH227" s="66"/>
      <c r="AJ227"/>
    </row>
    <row r="228" spans="1:36" ht="15" x14ac:dyDescent="0.25">
      <c r="A228"/>
      <c r="B228"/>
      <c r="C228"/>
      <c r="D228" s="43"/>
      <c r="E228" s="44"/>
      <c r="F228" s="45"/>
      <c r="G228" s="46"/>
      <c r="H228" s="44"/>
      <c r="I228" s="45"/>
      <c r="J228" s="46"/>
      <c r="K228" s="44"/>
      <c r="L228" s="45"/>
      <c r="M228" s="46"/>
      <c r="N228" s="47"/>
      <c r="O228" s="48"/>
      <c r="P228" s="48"/>
      <c r="Q228"/>
      <c r="R228"/>
      <c r="S228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F228"/>
      <c r="AG228"/>
      <c r="AH228" s="66"/>
      <c r="AJ228"/>
    </row>
    <row r="229" spans="1:36" ht="15" x14ac:dyDescent="0.25">
      <c r="A229"/>
      <c r="B229"/>
      <c r="C229"/>
      <c r="D229" s="43"/>
      <c r="E229" s="44"/>
      <c r="F229" s="45"/>
      <c r="G229" s="46"/>
      <c r="H229" s="44"/>
      <c r="I229" s="45"/>
      <c r="J229" s="46"/>
      <c r="K229" s="44"/>
      <c r="L229" s="45"/>
      <c r="M229" s="46"/>
      <c r="N229" s="47"/>
      <c r="O229" s="48"/>
      <c r="P229" s="48"/>
      <c r="Q229"/>
      <c r="R229"/>
      <c r="S229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F229"/>
      <c r="AG229"/>
      <c r="AH229" s="66"/>
      <c r="AJ229"/>
    </row>
    <row r="230" spans="1:36" ht="15" x14ac:dyDescent="0.25">
      <c r="A230"/>
      <c r="B230"/>
      <c r="C230"/>
      <c r="D230" s="43"/>
      <c r="E230" s="44"/>
      <c r="F230" s="45"/>
      <c r="G230" s="46"/>
      <c r="H230" s="44"/>
      <c r="I230" s="45"/>
      <c r="J230" s="46"/>
      <c r="K230" s="44"/>
      <c r="L230" s="45"/>
      <c r="M230" s="46"/>
      <c r="N230" s="47"/>
      <c r="O230" s="48"/>
      <c r="P230" s="48"/>
      <c r="Q230"/>
      <c r="R230"/>
      <c r="S23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F230"/>
      <c r="AG230"/>
      <c r="AH230" s="66"/>
      <c r="AJ230"/>
    </row>
    <row r="231" spans="1:36" ht="15" x14ac:dyDescent="0.25">
      <c r="A231"/>
      <c r="B231"/>
      <c r="C231"/>
      <c r="D231" s="43"/>
      <c r="E231" s="44"/>
      <c r="F231" s="45"/>
      <c r="G231" s="46"/>
      <c r="H231" s="44"/>
      <c r="I231" s="45"/>
      <c r="J231" s="46"/>
      <c r="K231" s="44"/>
      <c r="L231" s="45"/>
      <c r="M231" s="46"/>
      <c r="N231" s="47"/>
      <c r="O231" s="48"/>
      <c r="P231" s="48"/>
      <c r="Q231"/>
      <c r="R231"/>
      <c r="S231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F231"/>
      <c r="AG231"/>
      <c r="AH231" s="66"/>
      <c r="AJ231"/>
    </row>
    <row r="232" spans="1:36" ht="15" x14ac:dyDescent="0.25">
      <c r="A232"/>
      <c r="B232"/>
      <c r="C232"/>
      <c r="D232" s="43"/>
      <c r="E232" s="44"/>
      <c r="F232" s="45"/>
      <c r="G232" s="46"/>
      <c r="H232" s="44"/>
      <c r="I232" s="45"/>
      <c r="J232" s="46"/>
      <c r="K232" s="44"/>
      <c r="L232" s="45"/>
      <c r="M232" s="46"/>
      <c r="N232" s="47"/>
      <c r="O232" s="48"/>
      <c r="P232" s="48"/>
      <c r="Q232"/>
      <c r="R232"/>
      <c r="S232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F232"/>
      <c r="AG232"/>
      <c r="AH232" s="66"/>
      <c r="AJ232"/>
    </row>
    <row r="233" spans="1:36" ht="15" x14ac:dyDescent="0.25">
      <c r="A233"/>
      <c r="B233"/>
      <c r="C233"/>
      <c r="D233" s="43"/>
      <c r="E233" s="44"/>
      <c r="F233" s="45"/>
      <c r="G233" s="46"/>
      <c r="H233" s="44"/>
      <c r="I233" s="45"/>
      <c r="J233" s="46"/>
      <c r="K233" s="44"/>
      <c r="L233" s="45"/>
      <c r="M233" s="46"/>
      <c r="N233" s="47"/>
      <c r="O233" s="48"/>
      <c r="P233" s="48"/>
      <c r="Q233"/>
      <c r="R233"/>
      <c r="S233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F233"/>
      <c r="AG233"/>
      <c r="AH233" s="66"/>
      <c r="AJ233"/>
    </row>
    <row r="234" spans="1:36" ht="15" x14ac:dyDescent="0.25">
      <c r="A234"/>
      <c r="B234"/>
      <c r="C234"/>
      <c r="D234" s="43"/>
      <c r="E234" s="44"/>
      <c r="F234" s="45"/>
      <c r="G234" s="46"/>
      <c r="H234" s="44"/>
      <c r="I234" s="45"/>
      <c r="J234" s="46"/>
      <c r="K234" s="44"/>
      <c r="L234" s="45"/>
      <c r="M234" s="46"/>
      <c r="N234" s="47"/>
      <c r="O234" s="48"/>
      <c r="P234" s="48"/>
      <c r="Q234"/>
      <c r="R234"/>
      <c r="S234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F234"/>
      <c r="AG234"/>
      <c r="AH234" s="66"/>
      <c r="AJ234"/>
    </row>
    <row r="235" spans="1:36" ht="15" x14ac:dyDescent="0.25">
      <c r="A235"/>
      <c r="B235"/>
      <c r="C235"/>
      <c r="D235" s="43"/>
      <c r="E235" s="44"/>
      <c r="F235" s="45"/>
      <c r="G235" s="46"/>
      <c r="H235" s="44"/>
      <c r="I235" s="45"/>
      <c r="J235" s="46"/>
      <c r="K235" s="44"/>
      <c r="L235" s="45"/>
      <c r="M235" s="46"/>
      <c r="N235" s="47"/>
      <c r="O235" s="48"/>
      <c r="P235" s="48"/>
      <c r="Q235"/>
      <c r="R235"/>
      <c r="S235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F235"/>
      <c r="AG235"/>
      <c r="AH235" s="66"/>
      <c r="AJ235"/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2021-05-22T07:52:53Z</dcterms:modified>
</cp:coreProperties>
</file>