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S16" i="8" s="1"/>
  <c r="R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S17" i="8" s="1"/>
  <c r="R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S18" i="8" s="1"/>
  <c r="R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S19" i="8" s="1"/>
  <c r="R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R132" i="8"/>
  <c r="S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Y106" i="2"/>
  <c r="Z106" i="2"/>
  <c r="AA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AB109" i="2" s="1"/>
  <c r="Z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AA118" i="2" s="1"/>
  <c r="V118" i="2"/>
  <c r="W118" i="2"/>
  <c r="X118" i="2"/>
  <c r="Y118" i="2"/>
  <c r="Z118" i="2"/>
  <c r="AC118" i="2" s="1"/>
  <c r="AB118" i="2"/>
  <c r="U119" i="2"/>
  <c r="V119" i="2"/>
  <c r="W119" i="2"/>
  <c r="AC119" i="2" s="1"/>
  <c r="X119" i="2"/>
  <c r="Y119" i="2"/>
  <c r="AB119" i="2" s="1"/>
  <c r="Z119" i="2"/>
  <c r="AA119" i="2"/>
  <c r="U120" i="2"/>
  <c r="V120" i="2"/>
  <c r="AB120" i="2" s="1"/>
  <c r="W120" i="2"/>
  <c r="AC120" i="2" s="1"/>
  <c r="X120" i="2"/>
  <c r="AA120" i="2" s="1"/>
  <c r="Y120" i="2"/>
  <c r="Z120" i="2"/>
  <c r="U121" i="2"/>
  <c r="AA121" i="2" s="1"/>
  <c r="V121" i="2"/>
  <c r="AB121" i="2" s="1"/>
  <c r="W121" i="2"/>
  <c r="X121" i="2"/>
  <c r="Y121" i="2"/>
  <c r="Z121" i="2"/>
  <c r="AC121" i="2"/>
  <c r="U122" i="2"/>
  <c r="AA122" i="2" s="1"/>
  <c r="V122" i="2"/>
  <c r="W122" i="2"/>
  <c r="X122" i="2"/>
  <c r="Y122" i="2"/>
  <c r="Z122" i="2"/>
  <c r="AC122" i="2" s="1"/>
  <c r="AB122" i="2"/>
  <c r="U123" i="2"/>
  <c r="V123" i="2"/>
  <c r="W123" i="2"/>
  <c r="AC123" i="2" s="1"/>
  <c r="X123" i="2"/>
  <c r="Y123" i="2"/>
  <c r="AB123" i="2" s="1"/>
  <c r="Z123" i="2"/>
  <c r="AA123" i="2"/>
  <c r="U124" i="2"/>
  <c r="V124" i="2"/>
  <c r="AB124" i="2" s="1"/>
  <c r="W124" i="2"/>
  <c r="AC124" i="2" s="1"/>
  <c r="X124" i="2"/>
  <c r="AA124" i="2" s="1"/>
  <c r="Y124" i="2"/>
  <c r="Z124" i="2"/>
  <c r="U125" i="2"/>
  <c r="AA125" i="2" s="1"/>
  <c r="V125" i="2"/>
  <c r="AB125" i="2" s="1"/>
  <c r="W125" i="2"/>
  <c r="X125" i="2"/>
  <c r="Y125" i="2"/>
  <c r="Z125" i="2"/>
  <c r="AC125" i="2"/>
  <c r="U126" i="2"/>
  <c r="AA126" i="2" s="1"/>
  <c r="V126" i="2"/>
  <c r="W126" i="2"/>
  <c r="X126" i="2"/>
  <c r="Y126" i="2"/>
  <c r="Z126" i="2"/>
  <c r="AC126" i="2" s="1"/>
  <c r="AB126" i="2"/>
  <c r="U127" i="2"/>
  <c r="V127" i="2"/>
  <c r="W127" i="2"/>
  <c r="AC127" i="2" s="1"/>
  <c r="X127" i="2"/>
  <c r="Y127" i="2"/>
  <c r="AB127" i="2" s="1"/>
  <c r="Z127" i="2"/>
  <c r="AA127" i="2"/>
  <c r="U128" i="2"/>
  <c r="V128" i="2"/>
  <c r="AB128" i="2" s="1"/>
  <c r="W128" i="2"/>
  <c r="AC128" i="2" s="1"/>
  <c r="X128" i="2"/>
  <c r="AA128" i="2" s="1"/>
  <c r="Y128" i="2"/>
  <c r="Z128" i="2"/>
  <c r="U129" i="2"/>
  <c r="AA129" i="2" s="1"/>
  <c r="V129" i="2"/>
  <c r="AB129" i="2" s="1"/>
  <c r="W129" i="2"/>
  <c r="X129" i="2"/>
  <c r="Y129" i="2"/>
  <c r="Z129" i="2"/>
  <c r="AC129" i="2"/>
  <c r="U130" i="2"/>
  <c r="AA130" i="2" s="1"/>
  <c r="V130" i="2"/>
  <c r="W130" i="2"/>
  <c r="X130" i="2"/>
  <c r="Y130" i="2"/>
  <c r="Z130" i="2"/>
  <c r="AC130" i="2" s="1"/>
  <c r="AB130" i="2"/>
  <c r="U131" i="2"/>
  <c r="V131" i="2"/>
  <c r="W131" i="2"/>
  <c r="AC131" i="2" s="1"/>
  <c r="X131" i="2"/>
  <c r="Y131" i="2"/>
  <c r="AB131" i="2" s="1"/>
  <c r="Z131" i="2"/>
  <c r="AA131" i="2"/>
  <c r="U132" i="2"/>
  <c r="V132" i="2"/>
  <c r="AB132" i="2" s="1"/>
  <c r="W132" i="2"/>
  <c r="AC132" i="2" s="1"/>
  <c r="X132" i="2"/>
  <c r="AA132" i="2" s="1"/>
  <c r="Y132" i="2"/>
  <c r="Z132" i="2"/>
  <c r="U133" i="2"/>
  <c r="AA133" i="2" s="1"/>
  <c r="V133" i="2"/>
  <c r="AB133" i="2" s="1"/>
  <c r="W133" i="2"/>
  <c r="X133" i="2"/>
  <c r="Y133" i="2"/>
  <c r="Z133" i="2"/>
  <c r="AC133" i="2"/>
  <c r="U134" i="2"/>
  <c r="AA134" i="2" s="1"/>
  <c r="V134" i="2"/>
  <c r="W134" i="2"/>
  <c r="X134" i="2"/>
  <c r="Y134" i="2"/>
  <c r="Z134" i="2"/>
  <c r="AC134" i="2" s="1"/>
  <c r="AB134" i="2"/>
  <c r="U135" i="2"/>
  <c r="V135" i="2"/>
  <c r="W135" i="2"/>
  <c r="AC135" i="2" s="1"/>
  <c r="X135" i="2"/>
  <c r="Y135" i="2"/>
  <c r="AB135" i="2" s="1"/>
  <c r="Z135" i="2"/>
  <c r="AA135" i="2"/>
  <c r="U136" i="2"/>
  <c r="V136" i="2"/>
  <c r="AB136" i="2" s="1"/>
  <c r="W136" i="2"/>
  <c r="AC136" i="2" s="1"/>
  <c r="X136" i="2"/>
  <c r="AA136" i="2" s="1"/>
  <c r="Y136" i="2"/>
  <c r="Z136" i="2"/>
  <c r="U137" i="2"/>
  <c r="AA137" i="2" s="1"/>
  <c r="V137" i="2"/>
  <c r="AB137" i="2" s="1"/>
  <c r="W137" i="2"/>
  <c r="X137" i="2"/>
  <c r="Y137" i="2"/>
  <c r="Z137" i="2"/>
  <c r="AC137" i="2"/>
  <c r="U138" i="2"/>
  <c r="AA138" i="2" s="1"/>
  <c r="V138" i="2"/>
  <c r="W138" i="2"/>
  <c r="X138" i="2"/>
  <c r="Y138" i="2"/>
  <c r="Z138" i="2"/>
  <c r="AC138" i="2" s="1"/>
  <c r="AB138" i="2"/>
  <c r="U139" i="2"/>
  <c r="V139" i="2"/>
  <c r="W139" i="2"/>
  <c r="AC139" i="2" s="1"/>
  <c r="X139" i="2"/>
  <c r="Y139" i="2"/>
  <c r="AB139" i="2" s="1"/>
  <c r="Z139" i="2"/>
  <c r="AA139" i="2"/>
  <c r="U140" i="2"/>
  <c r="V140" i="2"/>
  <c r="AB140" i="2" s="1"/>
  <c r="W140" i="2"/>
  <c r="AC140" i="2" s="1"/>
  <c r="X140" i="2"/>
  <c r="AA140" i="2" s="1"/>
  <c r="Y140" i="2"/>
  <c r="Z140" i="2"/>
  <c r="U141" i="2"/>
  <c r="AA141" i="2" s="1"/>
  <c r="V141" i="2"/>
  <c r="AB141" i="2" s="1"/>
  <c r="W141" i="2"/>
  <c r="X141" i="2"/>
  <c r="Y141" i="2"/>
  <c r="Z141" i="2"/>
  <c r="AC141" i="2"/>
  <c r="U142" i="2"/>
  <c r="AA142" i="2" s="1"/>
  <c r="V142" i="2"/>
  <c r="W142" i="2"/>
  <c r="X142" i="2"/>
  <c r="Y142" i="2"/>
  <c r="Z142" i="2"/>
  <c r="AC142" i="2" s="1"/>
  <c r="AB142" i="2"/>
  <c r="U143" i="2"/>
  <c r="V143" i="2"/>
  <c r="W143" i="2"/>
  <c r="AC143" i="2" s="1"/>
  <c r="X143" i="2"/>
  <c r="Y143" i="2"/>
  <c r="AB143" i="2" s="1"/>
  <c r="Z143" i="2"/>
  <c r="AA143" i="2"/>
  <c r="U144" i="2"/>
  <c r="V144" i="2"/>
  <c r="AB144" i="2" s="1"/>
  <c r="W144" i="2"/>
  <c r="AC144" i="2" s="1"/>
  <c r="X144" i="2"/>
  <c r="AA144" i="2" s="1"/>
  <c r="Y144" i="2"/>
  <c r="Z144" i="2"/>
  <c r="U145" i="2"/>
  <c r="AA145" i="2" s="1"/>
  <c r="V145" i="2"/>
  <c r="AB145" i="2" s="1"/>
  <c r="W145" i="2"/>
  <c r="X145" i="2"/>
  <c r="Y145" i="2"/>
  <c r="Z145" i="2"/>
  <c r="AC145" i="2"/>
  <c r="U146" i="2"/>
  <c r="AA146" i="2" s="1"/>
  <c r="V146" i="2"/>
  <c r="W146" i="2"/>
  <c r="X146" i="2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AC148" i="2" s="1"/>
  <c r="X148" i="2"/>
  <c r="AA148" i="2" s="1"/>
  <c r="Y148" i="2"/>
  <c r="Z148" i="2"/>
  <c r="U149" i="2"/>
  <c r="AA149" i="2" s="1"/>
  <c r="V149" i="2"/>
  <c r="AB149" i="2" s="1"/>
  <c r="W149" i="2"/>
  <c r="X149" i="2"/>
  <c r="Y149" i="2"/>
  <c r="Z149" i="2"/>
  <c r="AC149" i="2"/>
  <c r="U150" i="2"/>
  <c r="AA150" i="2" s="1"/>
  <c r="V150" i="2"/>
  <c r="W150" i="2"/>
  <c r="X150" i="2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AC152" i="2" s="1"/>
  <c r="X152" i="2"/>
  <c r="AA152" i="2" s="1"/>
  <c r="Y152" i="2"/>
  <c r="Z152" i="2"/>
  <c r="U153" i="2"/>
  <c r="AA153" i="2" s="1"/>
  <c r="V153" i="2"/>
  <c r="AB153" i="2" s="1"/>
  <c r="W153" i="2"/>
  <c r="X153" i="2"/>
  <c r="Y153" i="2"/>
  <c r="Z153" i="2"/>
  <c r="AC153" i="2"/>
  <c r="U154" i="2"/>
  <c r="AA154" i="2" s="1"/>
  <c r="V154" i="2"/>
  <c r="W154" i="2"/>
  <c r="X154" i="2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AB116" i="2" l="1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36" i="5" l="1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986" i="4" l="1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622" i="4" l="1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L207" i="4" l="1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P170" i="4" s="1"/>
  <c r="AV170" i="4" s="1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Q180" i="4" s="1"/>
  <c r="AW180" i="4" s="1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3" i="4" l="1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O174" i="4" s="1"/>
  <c r="AU174" i="4" s="1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12" i="4" l="1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49" i="4" l="1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153" i="4" l="1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197" i="10"/>
  <c r="D193" i="3"/>
  <c r="D167" i="3"/>
  <c r="D318" i="10"/>
  <c r="D222" i="3"/>
  <c r="D404" i="3"/>
  <c r="D656" i="3"/>
  <c r="D190" i="10"/>
  <c r="D621" i="3"/>
  <c r="D245" i="3"/>
  <c r="D179" i="10"/>
  <c r="D189" i="10"/>
  <c r="D185" i="3"/>
  <c r="D215" i="3"/>
  <c r="D372" i="3"/>
  <c r="D602" i="3"/>
  <c r="D260" i="3"/>
  <c r="D358" i="3"/>
  <c r="D341" i="3"/>
  <c r="D442" i="3"/>
  <c r="D230" i="10"/>
  <c r="D162" i="10"/>
  <c r="D228" i="3"/>
  <c r="D18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191" i="3"/>
  <c r="D798" i="10"/>
  <c r="D258" i="10"/>
  <c r="D219" i="3"/>
  <c r="D175" i="10"/>
  <c r="D190" i="3"/>
  <c r="D335" i="3"/>
  <c r="D905" i="10"/>
  <c r="D161" i="10"/>
  <c r="D203" i="3"/>
  <c r="D244" i="10"/>
  <c r="D262" i="3"/>
  <c r="D200" i="10"/>
  <c r="D204" i="10"/>
  <c r="D202" i="3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184" i="10"/>
  <c r="D161" i="3"/>
  <c r="D588" i="10"/>
  <c r="D398" i="3"/>
  <c r="D216" i="10"/>
  <c r="D189" i="3"/>
  <c r="D712" i="10"/>
  <c r="D235" i="3"/>
  <c r="D206" i="10"/>
  <c r="D192" i="3"/>
  <c r="D435" i="10"/>
  <c r="D361" i="10"/>
  <c r="D180" i="10"/>
  <c r="D205" i="3"/>
  <c r="D200" i="3"/>
  <c r="D195" i="3"/>
  <c r="D743" i="10"/>
  <c r="D254" i="3"/>
  <c r="D891" i="3"/>
  <c r="D346" i="3"/>
  <c r="D416" i="3"/>
  <c r="D163" i="3"/>
  <c r="D199" i="10"/>
  <c r="D433" i="10"/>
  <c r="D169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184" i="3"/>
  <c r="D448" i="3"/>
  <c r="D326" i="3"/>
  <c r="D218" i="10"/>
  <c r="D211" i="3"/>
  <c r="D176" i="3"/>
  <c r="D826" i="10"/>
  <c r="D274" i="3"/>
  <c r="D209" i="10"/>
  <c r="D178" i="3"/>
  <c r="D293" i="3"/>
  <c r="D230" i="3"/>
  <c r="D157" i="10"/>
  <c r="D174" i="3"/>
  <c r="D171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195" i="10"/>
  <c r="D168" i="3"/>
  <c r="D816" i="10"/>
  <c r="D273" i="10"/>
  <c r="D214" i="10"/>
  <c r="D155" i="3"/>
  <c r="D285" i="3"/>
  <c r="D310" i="3"/>
  <c r="D217" i="10"/>
  <c r="D208" i="10"/>
  <c r="D213" i="3"/>
  <c r="D221" i="3"/>
  <c r="D375" i="3"/>
  <c r="D173" i="10"/>
  <c r="D181" i="3"/>
  <c r="D217" i="3"/>
  <c r="D856" i="10"/>
  <c r="D522" i="10"/>
  <c r="D697" i="10"/>
  <c r="D240" i="3"/>
  <c r="D228" i="10"/>
  <c r="D202" i="10"/>
  <c r="D382" i="3"/>
  <c r="D166" i="3"/>
  <c r="D160" i="10"/>
  <c r="D787" i="10"/>
  <c r="D181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211" i="10"/>
  <c r="D643" i="3"/>
  <c r="D849" i="10"/>
  <c r="D192" i="10"/>
  <c r="D545" i="3"/>
  <c r="D432" i="3"/>
  <c r="D203" i="10"/>
  <c r="D178" i="10"/>
  <c r="D441" i="3"/>
  <c r="D673" i="3"/>
  <c r="D198" i="10"/>
  <c r="D158" i="3"/>
  <c r="D159" i="3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166" i="10"/>
  <c r="D158" i="10"/>
  <c r="D196" i="3"/>
  <c r="D359" i="3"/>
  <c r="D408" i="3"/>
  <c r="D174" i="10"/>
  <c r="D223" i="3"/>
  <c r="D231" i="10"/>
  <c r="D177" i="10"/>
  <c r="D175" i="3"/>
  <c r="D693" i="10"/>
  <c r="D229" i="10"/>
  <c r="D180" i="3"/>
  <c r="D204" i="3"/>
  <c r="D979" i="10"/>
  <c r="D523" i="10"/>
  <c r="D516" i="10"/>
  <c r="D438" i="3"/>
  <c r="D366" i="3"/>
  <c r="D185" i="10"/>
  <c r="D396" i="10"/>
  <c r="D926" i="3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221" i="10"/>
  <c r="D456" i="3"/>
  <c r="D182" i="10"/>
  <c r="D170" i="10"/>
  <c r="D393" i="3"/>
  <c r="D546" i="3"/>
  <c r="D250" i="10"/>
  <c r="D253" i="10"/>
  <c r="D452" i="3"/>
  <c r="D591" i="10"/>
  <c r="D220" i="10"/>
  <c r="D157" i="3"/>
  <c r="D194" i="10"/>
  <c r="D521" i="3"/>
  <c r="D216" i="3"/>
  <c r="D187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210" i="3"/>
  <c r="D332" i="3"/>
  <c r="D224" i="10"/>
  <c r="D168" i="10"/>
  <c r="D809" i="3"/>
  <c r="D248" i="10"/>
  <c r="D197" i="3"/>
  <c r="D596" i="10"/>
  <c r="D453" i="3"/>
  <c r="D212" i="10"/>
  <c r="D156" i="3"/>
  <c r="D794" i="3"/>
  <c r="D920" i="3"/>
  <c r="D351" i="10"/>
  <c r="D466" i="3"/>
  <c r="D437" i="3"/>
  <c r="D611" i="10"/>
  <c r="D186" i="10"/>
  <c r="D160" i="3"/>
  <c r="D215" i="10"/>
  <c r="D247" i="3"/>
  <c r="D214" i="3"/>
  <c r="D165" i="10"/>
  <c r="D191" i="10"/>
  <c r="D343" i="10"/>
  <c r="D489" i="3"/>
  <c r="D431" i="3"/>
  <c r="D291" i="10"/>
  <c r="D259" i="3"/>
  <c r="D496" i="3"/>
  <c r="D209" i="3"/>
  <c r="D171" i="10"/>
  <c r="D224" i="3"/>
  <c r="D651" i="3"/>
  <c r="D164" i="10"/>
  <c r="D723" i="10"/>
  <c r="D760" i="3"/>
  <c r="D286" i="3"/>
  <c r="D774" i="3"/>
  <c r="D987" i="3"/>
  <c r="D537" i="10"/>
  <c r="D617" i="10"/>
  <c r="D357" i="3"/>
  <c r="D825" i="10"/>
  <c r="D252" i="3"/>
  <c r="D967" i="10"/>
  <c r="D162" i="3"/>
  <c r="D208" i="3"/>
  <c r="D929" i="10"/>
  <c r="D811" i="10"/>
  <c r="D334" i="3"/>
  <c r="D597" i="3"/>
  <c r="D256" i="3"/>
  <c r="D167" i="10"/>
  <c r="D431" i="10"/>
  <c r="D186" i="3"/>
  <c r="D239" i="10"/>
  <c r="D895" i="3"/>
  <c r="D164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193" i="10"/>
  <c r="D213" i="10"/>
  <c r="D199" i="3"/>
  <c r="D325" i="10"/>
  <c r="D402" i="3"/>
  <c r="D172" i="10"/>
  <c r="D338" i="3"/>
  <c r="D577" i="10"/>
  <c r="D205" i="10"/>
  <c r="D198" i="3"/>
  <c r="D225" i="3"/>
  <c r="D223" i="10"/>
  <c r="D155" i="10"/>
  <c r="D201" i="10"/>
  <c r="D177" i="3"/>
  <c r="D207" i="3"/>
  <c r="D734" i="3"/>
  <c r="D316" i="10"/>
  <c r="D376" i="3"/>
  <c r="D622" i="10"/>
  <c r="D249" i="10"/>
  <c r="D728" i="10"/>
  <c r="D667" i="10"/>
  <c r="D900" i="3"/>
  <c r="D219" i="10"/>
  <c r="D684" i="3"/>
  <c r="D995" i="3"/>
  <c r="D704" i="10"/>
  <c r="D696" i="10"/>
  <c r="D766" i="10"/>
  <c r="D397" i="3"/>
  <c r="D232" i="3"/>
  <c r="D218" i="3"/>
  <c r="D187" i="10"/>
  <c r="D315" i="3"/>
  <c r="D201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156" i="10"/>
  <c r="D206" i="3"/>
  <c r="D329" i="3"/>
  <c r="D239" i="3"/>
  <c r="D196" i="10"/>
  <c r="D165" i="3"/>
  <c r="D395" i="10"/>
  <c r="D227" i="10"/>
  <c r="D176" i="10"/>
  <c r="D179" i="3"/>
  <c r="D451" i="3"/>
  <c r="D803" i="10"/>
  <c r="D194" i="3"/>
  <c r="D172" i="3"/>
  <c r="D965" i="3"/>
  <c r="D337" i="10"/>
  <c r="D276" i="3"/>
  <c r="D804" i="10"/>
  <c r="D375" i="10"/>
  <c r="D183" i="3"/>
  <c r="D220" i="3"/>
  <c r="D163" i="10"/>
  <c r="D785" i="10"/>
  <c r="D926" i="10"/>
  <c r="D267" i="3"/>
  <c r="D957" i="10"/>
  <c r="D587" i="3"/>
  <c r="D170" i="3"/>
  <c r="D449" i="3"/>
  <c r="D417" i="3"/>
  <c r="D169" i="3"/>
  <c r="D173" i="3"/>
  <c r="D345" i="3"/>
  <c r="D444" i="3"/>
  <c r="D225" i="10"/>
  <c r="D436" i="10"/>
  <c r="D828" i="10"/>
  <c r="D390" i="3"/>
  <c r="D182" i="3"/>
  <c r="D554" i="10"/>
  <c r="D454" i="3"/>
  <c r="D870" i="3"/>
  <c r="D159" i="10"/>
  <c r="D963" i="3"/>
  <c r="D756" i="3"/>
  <c r="D188" i="10"/>
  <c r="D183" i="10"/>
  <c r="D325" i="3"/>
  <c r="D231" i="3"/>
  <c r="D140" i="10"/>
  <c r="D141" i="10"/>
  <c r="D138" i="10"/>
  <c r="D144" i="10"/>
  <c r="D145" i="10"/>
  <c r="D142" i="10"/>
  <c r="D91" i="10"/>
  <c r="D96" i="10"/>
  <c r="D123" i="10"/>
  <c r="D115" i="10"/>
  <c r="D128" i="10"/>
  <c r="D153" i="10"/>
  <c r="D111" i="10"/>
  <c r="D83" i="10"/>
  <c r="D134" i="10"/>
  <c r="D119" i="10"/>
  <c r="D122" i="10"/>
  <c r="D127" i="10"/>
  <c r="D98" i="10"/>
  <c r="D113" i="10"/>
  <c r="D102" i="10"/>
  <c r="D130" i="10"/>
  <c r="D114" i="10"/>
  <c r="D2" i="10"/>
  <c r="D135" i="10"/>
  <c r="D129" i="10"/>
  <c r="D87" i="10"/>
  <c r="D78" i="10"/>
  <c r="D90" i="10"/>
  <c r="D94" i="10"/>
  <c r="D110" i="10"/>
  <c r="D81" i="10"/>
  <c r="D154" i="10"/>
  <c r="D97" i="10"/>
  <c r="D132" i="10"/>
  <c r="D117" i="10"/>
  <c r="D133" i="10"/>
  <c r="D85" i="10"/>
  <c r="D116" i="10"/>
  <c r="D103" i="10"/>
  <c r="D148" i="10"/>
  <c r="D107" i="10"/>
  <c r="D147" i="10"/>
  <c r="D150" i="10"/>
  <c r="D79" i="10"/>
  <c r="D120" i="10"/>
  <c r="D118" i="10"/>
  <c r="D136" i="10"/>
  <c r="D84" i="10"/>
  <c r="D131" i="10"/>
  <c r="D106" i="10"/>
  <c r="D108" i="10"/>
  <c r="D143" i="10"/>
  <c r="D93" i="10"/>
  <c r="D80" i="10"/>
  <c r="D137" i="10"/>
  <c r="D101" i="10"/>
  <c r="D92" i="10"/>
  <c r="D121" i="10"/>
  <c r="D3" i="10"/>
  <c r="D149" i="10"/>
  <c r="D152" i="10"/>
  <c r="D151" i="10"/>
  <c r="D105" i="10"/>
  <c r="D99" i="10"/>
  <c r="D112" i="10"/>
  <c r="D100" i="10"/>
  <c r="D86" i="10"/>
  <c r="D125" i="10"/>
  <c r="D82" i="10"/>
  <c r="D88" i="10"/>
  <c r="D146" i="10"/>
  <c r="D124" i="10"/>
  <c r="D104" i="10"/>
  <c r="D89" i="10"/>
  <c r="D126" i="10"/>
  <c r="D109" i="10"/>
  <c r="D139" i="10"/>
  <c r="D95" i="10"/>
  <c r="D144" i="3"/>
  <c r="D140" i="3"/>
  <c r="D148" i="3"/>
  <c r="D96" i="3"/>
  <c r="D94" i="3"/>
  <c r="D105" i="3"/>
  <c r="D102" i="3"/>
  <c r="D136" i="3"/>
  <c r="D132" i="3"/>
  <c r="D119" i="3"/>
  <c r="D134" i="3"/>
  <c r="D92" i="3"/>
  <c r="D103" i="3"/>
  <c r="D90" i="3"/>
  <c r="D117" i="3"/>
  <c r="D111" i="3"/>
  <c r="D98" i="3"/>
  <c r="D122" i="3"/>
  <c r="D3" i="3"/>
  <c r="D130" i="3"/>
  <c r="D154" i="3"/>
  <c r="D86" i="3"/>
  <c r="D83" i="3"/>
  <c r="D149" i="3"/>
  <c r="D138" i="3"/>
  <c r="D152" i="3"/>
  <c r="D143" i="3"/>
  <c r="D150" i="3"/>
  <c r="D85" i="3"/>
  <c r="D91" i="3"/>
  <c r="D93" i="3"/>
  <c r="D79" i="3"/>
  <c r="D104" i="3"/>
  <c r="D99" i="3"/>
  <c r="D123" i="3"/>
  <c r="D112" i="3"/>
  <c r="D135" i="3"/>
  <c r="D100" i="3"/>
  <c r="D137" i="3"/>
  <c r="D124" i="3"/>
  <c r="D113" i="3"/>
  <c r="D121" i="3"/>
  <c r="D84" i="3"/>
  <c r="D97" i="3"/>
  <c r="D2" i="3"/>
  <c r="D151" i="3"/>
  <c r="D80" i="3"/>
  <c r="D127" i="3"/>
  <c r="D116" i="3"/>
  <c r="D81" i="3"/>
  <c r="D129" i="3"/>
  <c r="D87" i="3"/>
  <c r="D142" i="3"/>
  <c r="D146" i="3"/>
  <c r="D126" i="3"/>
  <c r="D78" i="3"/>
  <c r="D128" i="3"/>
  <c r="D139" i="3"/>
  <c r="D108" i="3"/>
  <c r="D107" i="3"/>
  <c r="D120" i="3"/>
  <c r="D125" i="3"/>
  <c r="D114" i="3"/>
  <c r="D115" i="3"/>
  <c r="D109" i="3"/>
  <c r="D101" i="3"/>
  <c r="D88" i="3"/>
  <c r="D106" i="3"/>
  <c r="D133" i="3"/>
  <c r="D147" i="3"/>
  <c r="D153" i="3"/>
  <c r="D110" i="3"/>
  <c r="D95" i="3"/>
  <c r="D141" i="3"/>
  <c r="D118" i="3"/>
  <c r="D89" i="3"/>
  <c r="D82" i="3"/>
  <c r="D131" i="3"/>
  <c r="D145" i="3"/>
  <c r="D41" i="10"/>
  <c r="D48" i="10"/>
  <c r="D40" i="10"/>
  <c r="D53" i="10"/>
  <c r="D70" i="10"/>
  <c r="D20" i="10"/>
  <c r="D25" i="10"/>
  <c r="D31" i="10"/>
  <c r="D62" i="10"/>
  <c r="D71" i="10"/>
  <c r="D63" i="10"/>
  <c r="D65" i="10"/>
  <c r="D30" i="10"/>
  <c r="D13" i="10"/>
  <c r="D17" i="10"/>
  <c r="D6" i="10"/>
  <c r="D4" i="10"/>
  <c r="D10" i="10"/>
  <c r="D19" i="10"/>
  <c r="D76" i="10"/>
  <c r="D34" i="10"/>
  <c r="D39" i="10"/>
  <c r="D58" i="10"/>
  <c r="D28" i="10"/>
  <c r="D42" i="10"/>
  <c r="D23" i="10"/>
  <c r="D51" i="10"/>
  <c r="D55" i="10"/>
  <c r="D45" i="10"/>
  <c r="D29" i="10"/>
  <c r="D67" i="10"/>
  <c r="D33" i="10"/>
  <c r="D66" i="10"/>
  <c r="D52" i="10"/>
  <c r="D9" i="10"/>
  <c r="D5" i="10"/>
  <c r="D15" i="10"/>
  <c r="D16" i="10"/>
  <c r="D74" i="10"/>
  <c r="D49" i="10"/>
  <c r="D37" i="10"/>
  <c r="D61" i="10"/>
  <c r="D50" i="10"/>
  <c r="D57" i="10"/>
  <c r="D43" i="10"/>
  <c r="D64" i="10"/>
  <c r="D73" i="10"/>
  <c r="D59" i="10"/>
  <c r="D54" i="10"/>
  <c r="D77" i="10"/>
  <c r="D24" i="10"/>
  <c r="D56" i="10"/>
  <c r="D35" i="10"/>
  <c r="D8" i="10"/>
  <c r="D7" i="10"/>
  <c r="D14" i="10"/>
  <c r="D38" i="10"/>
  <c r="D72" i="10"/>
  <c r="D46" i="10"/>
  <c r="D68" i="10"/>
  <c r="D69" i="10"/>
  <c r="D44" i="10"/>
  <c r="D22" i="10"/>
  <c r="D75" i="10"/>
  <c r="D26" i="10"/>
  <c r="D21" i="10"/>
  <c r="D60" i="10"/>
  <c r="D47" i="10"/>
  <c r="D36" i="10"/>
  <c r="D32" i="10"/>
  <c r="D27" i="10"/>
  <c r="D18" i="10"/>
  <c r="D11" i="10"/>
  <c r="D12" i="10"/>
  <c r="D57" i="3"/>
  <c r="D73" i="3"/>
  <c r="D67" i="3"/>
  <c r="D26" i="3"/>
  <c r="D35" i="3"/>
  <c r="D29" i="3"/>
  <c r="D63" i="3"/>
  <c r="D49" i="3"/>
  <c r="D48" i="3"/>
  <c r="D27" i="3"/>
  <c r="D43" i="3"/>
  <c r="D62" i="3"/>
  <c r="D36" i="3"/>
  <c r="D60" i="3"/>
  <c r="D17" i="3"/>
  <c r="D12" i="3"/>
  <c r="D8" i="3"/>
  <c r="D7" i="3"/>
  <c r="D76" i="3"/>
  <c r="D47" i="3"/>
  <c r="D68" i="3"/>
  <c r="D53" i="3"/>
  <c r="D74" i="3"/>
  <c r="D32" i="3"/>
  <c r="D58" i="3"/>
  <c r="D69" i="3"/>
  <c r="D52" i="3"/>
  <c r="D50" i="3"/>
  <c r="D23" i="3"/>
  <c r="D42" i="3"/>
  <c r="D70" i="3"/>
  <c r="D39" i="3"/>
  <c r="D13" i="3"/>
  <c r="D5" i="3"/>
  <c r="D14" i="3"/>
  <c r="D18" i="3"/>
  <c r="D77" i="3"/>
  <c r="D33" i="3"/>
  <c r="D66" i="3"/>
  <c r="D25" i="3"/>
  <c r="D59" i="3"/>
  <c r="D41" i="3"/>
  <c r="D30" i="3"/>
  <c r="D51" i="3"/>
  <c r="D65" i="3"/>
  <c r="D46" i="3"/>
  <c r="D34" i="3"/>
  <c r="D22" i="3"/>
  <c r="D71" i="3"/>
  <c r="D55" i="3"/>
  <c r="D21" i="3"/>
  <c r="D15" i="3"/>
  <c r="D6" i="3"/>
  <c r="D9" i="3"/>
  <c r="D10" i="3"/>
  <c r="D37" i="3"/>
  <c r="D31" i="3"/>
  <c r="D28" i="3"/>
  <c r="D64" i="3"/>
  <c r="D20" i="3"/>
  <c r="D40" i="3"/>
  <c r="D38" i="3"/>
  <c r="D75" i="3"/>
  <c r="D56" i="3"/>
  <c r="D72" i="3"/>
  <c r="D24" i="3"/>
  <c r="D45" i="3"/>
  <c r="D61" i="3"/>
  <c r="D44" i="3"/>
  <c r="D54" i="3"/>
  <c r="D11" i="3"/>
  <c r="D19" i="3"/>
  <c r="D4" i="3"/>
  <c r="D16" i="3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<sst xmlns="http://schemas.openxmlformats.org/spreadsheetml/2006/main" count="1354" uniqueCount="395">
  <si>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</si>
  <si>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</si>
  <si>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</si>
  <si>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</si>
  <si>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</si>
  <si>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</si>
  <si>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</si>
  <si>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</si>
  <si>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</si>
  <si>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</si>
  <si>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</si>
  <si>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</si>
  <si>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</si>
  <si>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</si>
  <si>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</si>
  <si>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</si>
  <si>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</si>
  <si>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</si>
  <si>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</si>
  <si>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</si>
  <si>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</si>
  <si>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</si>
  <si>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</si>
  <si>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</si>
  <si>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</si>
  <si>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</si>
  <si>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</si>
  <si>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</si>
  <si>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</si>
  <si>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</si>
  <si>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</si>
  <si>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</si>
  <si>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</si>
  <si>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</si>
  <si>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</si>
  <si>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</si>
  <si>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</si>
  <si>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</si>
  <si>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</si>
  <si>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</si>
  <si>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</si>
  <si>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</si>
  <si>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</si>
  <si>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</si>
  <si>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</si>
  <si>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</si>
  <si>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</si>
  <si>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</si>
  <si>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</si>
  <si>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</si>
  <si>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</si>
  <si>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</si>
  <si>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</si>
  <si>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</si>
  <si>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</si>
  <si>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</si>
  <si>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</si>
  <si>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</si>
  <si>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</si>
  <si>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</si>
  <si>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</si>
  <si>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</si>
  <si>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</si>
  <si>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</si>
  <si>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</si>
  <si>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</si>
  <si>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</si>
  <si>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</si>
  <si>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Standard</t>
  </si>
  <si>
    <t>Gent</t>
  </si>
  <si>
    <t>Charleroi</t>
  </si>
  <si>
    <t>Eupen</t>
  </si>
  <si>
    <t>Kortrijk</t>
  </si>
  <si>
    <t>Oud-Heverlee Leuven</t>
  </si>
  <si>
    <t>Waregem</t>
  </si>
  <si>
    <t>Seraing</t>
  </si>
  <si>
    <t>St Truiden</t>
  </si>
  <si>
    <t>St. Gilloise</t>
  </si>
  <si>
    <t>Club Brugge</t>
  </si>
  <si>
    <t>Genk</t>
  </si>
  <si>
    <t>Mechelen</t>
  </si>
  <si>
    <t>Antwerp</t>
  </si>
  <si>
    <t>Anderlecht</t>
  </si>
  <si>
    <t>Oostende</t>
  </si>
  <si>
    <t>Westerlo</t>
  </si>
  <si>
    <t>Cercle Brugge</t>
  </si>
  <si>
    <t>B1</t>
  </si>
  <si>
    <t>Watford</t>
  </si>
  <si>
    <t>Sheffield United</t>
  </si>
  <si>
    <t>Sochaux</t>
  </si>
  <si>
    <t>Paris FC</t>
  </si>
  <si>
    <t>Huddersfield</t>
  </si>
  <si>
    <t>Burnley</t>
  </si>
  <si>
    <t>Blackburn</t>
  </si>
  <si>
    <t>QPR</t>
  </si>
  <si>
    <t>Blackpool</t>
  </si>
  <si>
    <t>Reading</t>
  </si>
  <si>
    <t>Cardiff</t>
  </si>
  <si>
    <t>Norwich</t>
  </si>
  <si>
    <t>Hull</t>
  </si>
  <si>
    <t>Bristol City</t>
  </si>
  <si>
    <t>Luton</t>
  </si>
  <si>
    <t>Birmingham</t>
  </si>
  <si>
    <t>Middlesbrough</t>
  </si>
  <si>
    <t>West Brom</t>
  </si>
  <si>
    <t>Millwall</t>
  </si>
  <si>
    <t>Stoke</t>
  </si>
  <si>
    <t>Rotherham</t>
  </si>
  <si>
    <t>Swansea</t>
  </si>
  <si>
    <t>Wigan</t>
  </si>
  <si>
    <t>Preston</t>
  </si>
  <si>
    <t>Accrington</t>
  </si>
  <si>
    <t>Charlton</t>
  </si>
  <si>
    <t>Bristol Rvs</t>
  </si>
  <si>
    <t>Forest Green</t>
  </si>
  <si>
    <t>Cambridge</t>
  </si>
  <si>
    <t>Milton Keynes Dons</t>
  </si>
  <si>
    <t>Cheltenham</t>
  </si>
  <si>
    <t>Peterboro</t>
  </si>
  <si>
    <t>Derby</t>
  </si>
  <si>
    <t>Oxford</t>
  </si>
  <si>
    <t>Ipswich</t>
  </si>
  <si>
    <t>Bolton</t>
  </si>
  <si>
    <t>Lincoln</t>
  </si>
  <si>
    <t>Exeter</t>
  </si>
  <si>
    <t>Morecambe</t>
  </si>
  <si>
    <t>Shrewsbury</t>
  </si>
  <si>
    <t>Plymouth</t>
  </si>
  <si>
    <t>Barnsley</t>
  </si>
  <si>
    <t>Port Vale</t>
  </si>
  <si>
    <t>Fleetwood Town</t>
  </si>
  <si>
    <t>Sheffield Weds</t>
  </si>
  <si>
    <t>Portsmouth</t>
  </si>
  <si>
    <t>Wycombe</t>
  </si>
  <si>
    <t>Burton</t>
  </si>
  <si>
    <t>AFC Wimbledon</t>
  </si>
  <si>
    <t>Gillingham</t>
  </si>
  <si>
    <t>Bradford</t>
  </si>
  <si>
    <t>Doncaster</t>
  </si>
  <si>
    <t>Carlisle</t>
  </si>
  <si>
    <t>Crawley Town</t>
  </si>
  <si>
    <t>Harrogate</t>
  </si>
  <si>
    <t>Swindon</t>
  </si>
  <si>
    <t>Leyton Orient</t>
  </si>
  <si>
    <t>Grimsby</t>
  </si>
  <si>
    <t>Northampton</t>
  </si>
  <si>
    <t>Colchester</t>
  </si>
  <si>
    <t>Rochdale</t>
  </si>
  <si>
    <t>Crewe</t>
  </si>
  <si>
    <t>Salford</t>
  </si>
  <si>
    <t>Mansfield</t>
  </si>
  <si>
    <t>Stockport County</t>
  </si>
  <si>
    <t>Barrow</t>
  </si>
  <si>
    <t>Sutton</t>
  </si>
  <si>
    <t>Newport County</t>
  </si>
  <si>
    <t>Tranmere</t>
  </si>
  <si>
    <t>Stevenage</t>
  </si>
  <si>
    <t>Walsall</t>
  </si>
  <si>
    <t>Hartlepool</t>
  </si>
  <si>
    <t>Annecy</t>
  </si>
  <si>
    <t>Niort</t>
  </si>
  <si>
    <t>Bastia</t>
  </si>
  <si>
    <t>Laval</t>
  </si>
  <si>
    <t>Bordeaux</t>
  </si>
  <si>
    <t>Valenciennes</t>
  </si>
  <si>
    <t>Dijon</t>
  </si>
  <si>
    <t>St Etienne</t>
  </si>
  <si>
    <t>Guingamp</t>
  </si>
  <si>
    <t>Pau FC</t>
  </si>
  <si>
    <t>Le Havre</t>
  </si>
  <si>
    <t>Grenoble</t>
  </si>
  <si>
    <t>Metz</t>
  </si>
  <si>
    <t>Amiens</t>
  </si>
  <si>
    <t>Nimes</t>
  </si>
  <si>
    <t>Caen</t>
  </si>
  <si>
    <t>Quevilly Rouen</t>
  </si>
  <si>
    <t>Rodez</t>
  </si>
  <si>
    <t>Ayr</t>
  </si>
  <si>
    <t>Arbroath</t>
  </si>
  <si>
    <t>Cove Rangers</t>
  </si>
  <si>
    <t>Raith Rvs</t>
  </si>
  <si>
    <t>Dundee</t>
  </si>
  <si>
    <t>Partick</t>
  </si>
  <si>
    <t>Hamilton</t>
  </si>
  <si>
    <t>Morton</t>
  </si>
  <si>
    <t>Inverness C</t>
  </si>
  <si>
    <t>Queens Park</t>
  </si>
  <si>
    <t>Dunfermline</t>
  </si>
  <si>
    <t>Alloa</t>
  </si>
  <si>
    <t>Falkirk</t>
  </si>
  <si>
    <t>Montrose</t>
  </si>
  <si>
    <t>Kelty Hearts</t>
  </si>
  <si>
    <t>FC Edinburgh</t>
  </si>
  <si>
    <t>Peterhead</t>
  </si>
  <si>
    <t>Airdrie Utd</t>
  </si>
  <si>
    <t>Queen of Sth</t>
  </si>
  <si>
    <t>Clyde</t>
  </si>
  <si>
    <t>Bonnyrigg Rose</t>
  </si>
  <si>
    <t>Forfar</t>
  </si>
  <si>
    <t>Dumbarton</t>
  </si>
  <si>
    <t>Stirling</t>
  </si>
  <si>
    <t>Elgin</t>
  </si>
  <si>
    <t>East Fife</t>
  </si>
  <si>
    <t>Stenhousemuir</t>
  </si>
  <si>
    <t>Albion Rvs</t>
  </si>
  <si>
    <t>Stranraer</t>
  </si>
  <si>
    <t>Annan Athletic</t>
  </si>
  <si>
    <t>Hearts</t>
  </si>
  <si>
    <t>Ross County</t>
  </si>
  <si>
    <t>Kilmarnock</t>
  </si>
  <si>
    <t>Dundee United</t>
  </si>
  <si>
    <t>Livingston</t>
  </si>
  <si>
    <t>Rangers</t>
  </si>
  <si>
    <t>St Johnstone</t>
  </si>
  <si>
    <t>Hibernian</t>
  </si>
  <si>
    <t>Sunderland</t>
  </si>
  <si>
    <t>Coventry</t>
  </si>
  <si>
    <t>Celtic</t>
  </si>
  <si>
    <t>Aberdeen</t>
  </si>
  <si>
    <t>St Mirren</t>
  </si>
  <si>
    <t>Motherwell</t>
  </si>
  <si>
    <t>E1</t>
  </si>
  <si>
    <t>F2</t>
  </si>
  <si>
    <t>E2</t>
  </si>
  <si>
    <t>E3</t>
  </si>
  <si>
    <t>SC1</t>
  </si>
  <si>
    <t>SC2</t>
  </si>
  <si>
    <t>SC3</t>
  </si>
  <si>
    <t>SC0</t>
  </si>
  <si>
    <t>Ein Frankfurt</t>
  </si>
  <si>
    <t>Bayern Munich</t>
  </si>
  <si>
    <t>Greuther Furth</t>
  </si>
  <si>
    <t>Karlsruhe</t>
  </si>
  <si>
    <t>Sandhausen</t>
  </si>
  <si>
    <t>Fortuna Dusseldorf</t>
  </si>
  <si>
    <t>Crystal Palace</t>
  </si>
  <si>
    <t>Arsenal</t>
  </si>
  <si>
    <t>Lyon</t>
  </si>
  <si>
    <t>Ajaccio</t>
  </si>
  <si>
    <t>Heerenveen</t>
  </si>
  <si>
    <t>Sparta Rotterdam</t>
  </si>
  <si>
    <t>Benfica</t>
  </si>
  <si>
    <t>Arouca</t>
  </si>
  <si>
    <t>Istanbulspor AS</t>
  </si>
  <si>
    <t>Trabzonspor</t>
  </si>
  <si>
    <t>Augsburg</t>
  </si>
  <si>
    <t>Freiburg</t>
  </si>
  <si>
    <t>Bochum</t>
  </si>
  <si>
    <t>Mainz</t>
  </si>
  <si>
    <t>Mgladbach</t>
  </si>
  <si>
    <t>Hoffenheim</t>
  </si>
  <si>
    <t>Union Berlin</t>
  </si>
  <si>
    <t>Hertha</t>
  </si>
  <si>
    <t>Wolfsburg</t>
  </si>
  <si>
    <t>Werder Bremen</t>
  </si>
  <si>
    <t>Dortmund</t>
  </si>
  <si>
    <t>Leverkusen</t>
  </si>
  <si>
    <t>Hamburg</t>
  </si>
  <si>
    <t>Heidenheim</t>
  </si>
  <si>
    <t>Paderborn</t>
  </si>
  <si>
    <t>Hannover</t>
  </si>
  <si>
    <t>Regensburg</t>
  </si>
  <si>
    <t>Nurnberg</t>
  </si>
  <si>
    <t>Hansa Rostock</t>
  </si>
  <si>
    <t>Bielefeld</t>
  </si>
  <si>
    <t>Fulham</t>
  </si>
  <si>
    <t>Liverpool</t>
  </si>
  <si>
    <t>Bournemouth</t>
  </si>
  <si>
    <t>Aston Villa</t>
  </si>
  <si>
    <t>Leeds</t>
  </si>
  <si>
    <t>Wolves</t>
  </si>
  <si>
    <t>Newcastle</t>
  </si>
  <si>
    <t>Nottm Forest</t>
  </si>
  <si>
    <t>Tottenham</t>
  </si>
  <si>
    <t>Southampton</t>
  </si>
  <si>
    <t>Everton</t>
  </si>
  <si>
    <t>Chelsea</t>
  </si>
  <si>
    <t>Aldershot</t>
  </si>
  <si>
    <t>Solihull</t>
  </si>
  <si>
    <t>Altrincham</t>
  </si>
  <si>
    <t>Maidstone</t>
  </si>
  <si>
    <t>Barnet</t>
  </si>
  <si>
    <t>Halifax</t>
  </si>
  <si>
    <t>Dag and Red</t>
  </si>
  <si>
    <t>Gateshead</t>
  </si>
  <si>
    <t>Dorking</t>
  </si>
  <si>
    <t>Chesterfield</t>
  </si>
  <si>
    <t>Notts County</t>
  </si>
  <si>
    <t>Maidenhead</t>
  </si>
  <si>
    <t>Southend</t>
  </si>
  <si>
    <t>Boreham Wood</t>
  </si>
  <si>
    <t>Torquay</t>
  </si>
  <si>
    <t>Oldham</t>
  </si>
  <si>
    <t>Wealdstone</t>
  </si>
  <si>
    <t>Bromley</t>
  </si>
  <si>
    <t>Wrexham</t>
  </si>
  <si>
    <t>Eastleigh</t>
  </si>
  <si>
    <t>York</t>
  </si>
  <si>
    <t>Woking</t>
  </si>
  <si>
    <t>Scunthorpe</t>
  </si>
  <si>
    <t>Yeovil</t>
  </si>
  <si>
    <t>Strasbourg</t>
  </si>
  <si>
    <t>Monaco</t>
  </si>
  <si>
    <t>Clermont</t>
  </si>
  <si>
    <t>Paris SG</t>
  </si>
  <si>
    <t>For Sittard</t>
  </si>
  <si>
    <t>Ajax</t>
  </si>
  <si>
    <t>Cambuur</t>
  </si>
  <si>
    <t>Excelsior</t>
  </si>
  <si>
    <t>PSV Eindhoven</t>
  </si>
  <si>
    <t>FC Emmen</t>
  </si>
  <si>
    <t>Waalwijk</t>
  </si>
  <si>
    <t>Utrecht</t>
  </si>
  <si>
    <t>Rio Ave</t>
  </si>
  <si>
    <t>Vizela</t>
  </si>
  <si>
    <t>Estoril</t>
  </si>
  <si>
    <t>Famalicao</t>
  </si>
  <si>
    <t>Porto</t>
  </si>
  <si>
    <t>Maritimo</t>
  </si>
  <si>
    <t>Sivasspor</t>
  </si>
  <si>
    <t>Gaziantep</t>
  </si>
  <si>
    <t>Besiktas</t>
  </si>
  <si>
    <t>Kayserispor</t>
  </si>
  <si>
    <t>Stuttgart</t>
  </si>
  <si>
    <t>RB Leipzig</t>
  </si>
  <si>
    <t>FC Koln</t>
  </si>
  <si>
    <t>Schalke 04</t>
  </si>
  <si>
    <t>Braunschweig</t>
  </si>
  <si>
    <t>Darmstadt</t>
  </si>
  <si>
    <t>Kaiserslautern</t>
  </si>
  <si>
    <t>St Pauli</t>
  </si>
  <si>
    <t>Magdeburg</t>
  </si>
  <si>
    <t>Holstein Kiel</t>
  </si>
  <si>
    <t>Leicester</t>
  </si>
  <si>
    <t>Brentford</t>
  </si>
  <si>
    <t>Man United</t>
  </si>
  <si>
    <t>Brighton</t>
  </si>
  <si>
    <t>West Ham</t>
  </si>
  <si>
    <t>Man City</t>
  </si>
  <si>
    <t>Toulouse</t>
  </si>
  <si>
    <t>Nice</t>
  </si>
  <si>
    <t>Angers</t>
  </si>
  <si>
    <t>Nantes</t>
  </si>
  <si>
    <t>Lens</t>
  </si>
  <si>
    <t>Brest</t>
  </si>
  <si>
    <t>Lille</t>
  </si>
  <si>
    <t>Auxerre</t>
  </si>
  <si>
    <t>Montpellier</t>
  </si>
  <si>
    <t>Troyes</t>
  </si>
  <si>
    <t>Rennes</t>
  </si>
  <si>
    <t>Lorient</t>
  </si>
  <si>
    <t>Marseille</t>
  </si>
  <si>
    <t>Reims</t>
  </si>
  <si>
    <t>Groningen</t>
  </si>
  <si>
    <t>FC Volendam</t>
  </si>
  <si>
    <t>Nijmegen</t>
  </si>
  <si>
    <t>Twente</t>
  </si>
  <si>
    <t>Vitesse</t>
  </si>
  <si>
    <t>Feyenoord</t>
  </si>
  <si>
    <t>AZ Alkmaar</t>
  </si>
  <si>
    <t>Go Ahead Eagles</t>
  </si>
  <si>
    <t>Santa Clara</t>
  </si>
  <si>
    <t>Casa Pia</t>
  </si>
  <si>
    <t>Sp Braga</t>
  </si>
  <si>
    <t>Sp Lisbon</t>
  </si>
  <si>
    <t>Chaves</t>
  </si>
  <si>
    <t>Guimaraes</t>
  </si>
  <si>
    <t>Portimonense</t>
  </si>
  <si>
    <t>Boavista</t>
  </si>
  <si>
    <t>Giresunspor</t>
  </si>
  <si>
    <t>Ad. Demirspor</t>
  </si>
  <si>
    <t>Karagumruk</t>
  </si>
  <si>
    <t>Alanyaspor</t>
  </si>
  <si>
    <t>Antalyaspor</t>
  </si>
  <si>
    <t>Galatasaray</t>
  </si>
  <si>
    <t>Gil Vicente</t>
  </si>
  <si>
    <t>Pacos Ferreira</t>
  </si>
  <si>
    <t>Buyuksehyr</t>
  </si>
  <si>
    <t>Kasimpasa</t>
  </si>
  <si>
    <t>Ankaragucu</t>
  </si>
  <si>
    <t>Konyaspor</t>
  </si>
  <si>
    <t>Fenerbahce</t>
  </si>
  <si>
    <t>Umraniyespor</t>
  </si>
  <si>
    <t>05/08/2022</t>
  </si>
  <si>
    <t>06/08/2022</t>
  </si>
  <si>
    <t>07/08/2022</t>
  </si>
  <si>
    <t>08/08/2022</t>
  </si>
  <si>
    <t>D1</t>
  </si>
  <si>
    <t>D2</t>
  </si>
  <si>
    <t>E0</t>
  </si>
  <si>
    <t>F1</t>
  </si>
  <si>
    <t>N1</t>
  </si>
  <si>
    <t>P1</t>
  </si>
  <si>
    <t>T1</t>
  </si>
  <si>
    <t>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</si>
</sst>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1.0928153579792654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1.0590470688941502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1.0567919280515341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1.0468011795556451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1.043438569981763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1.0510694237812139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1.0463684894705136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1.044303665417317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1.0684620201465702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1.0754427289104427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1.0509442098096211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1.0763928380908678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1.0605174007793741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1.0567609363032806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1.0587691192107669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1.0344490471441554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1.037952243407696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1.0543832555737851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1.034094874681466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1.0439719885779606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1.0551673861159871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1.0481397396121741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1.0512150176064545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1.0536616911224432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1.0509442098096211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1.0593230574421948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1.042708496600167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1.0369403410931437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1.042708496600167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1.0425703649827001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1.0376740753093197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1.0461929391857427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1.0483511839381512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1.042106143326367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1.0499964535568072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1.0509442098096211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1.0516104099147749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1.0483906463555754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1.0533218816775407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1.0522559150967761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1.0541841730823214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1.0607092988079927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1.0522085198267568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1.0555202493807025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1.0597111971376585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1.0552914984182968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1.0584574108458336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1.0575635508862022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1.0502857379813271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1.0593568958392465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1.0502857379813271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1.0703838499014962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1.0597065109096055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1.0557821208912506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1.0502857379813271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1.0557821208912506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1.0550761118040843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1.0587691192107669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1.0751589264843362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1.0580097445486314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1.0567609363032806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1.0597968244159457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1.0557821208912506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1.0503245504598744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1.0700036736716445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1.0857175561235832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1.0708425290899795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1.0743649055710818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1.0774464451295942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1.0743649055710818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1.0703119118349562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1.0730165337508553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1.0744841031203913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1.0856905002518895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1.0669478732554383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1.0730165337508553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1.0349578533419834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1.0642552563963332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1.0503245504598744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1.0748039017579798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1.0629592441321463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1.0628364693383345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1.0629592441321463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1.0583691873379317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1.0708425290899795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1.0605174007793741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1.0575751071698982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1.0719988640762954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1.0488545698370915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1.0661456946180494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1.0533067630678474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1.0533564937435893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1.0517344996321181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1.0636409575061661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1.0538611122400778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1.054302385067432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1.0602391541885894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1.0629592441321463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1.0734999847345288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1.0754427289104427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1.0700036736716445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1.068727537804758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1.08433784383662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1.0711539295565653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1.1189295501294039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1.0758089270163143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1.0838664055878939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1.0711539295565653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1.0728504070978289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1.0719901214070431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1.071200922068871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1.0719901214070431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1.0437075600663159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1.050186013602848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1.0541841730823214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1.0741642971961383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1.0830575904982347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1.0720963920751123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1.0401197761406094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1.0451969483194312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1.0511368361869355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1.0502085589023142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1.0516104099147749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1.045344963452246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1.038953678663225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1.0422163177662798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1.0483511839381512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1.0394138550111416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1.0448679076073528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1.0458219570064358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1.0349578533419834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1.037952243407696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1.0425703649827001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1.0344490471441554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1.0517344996321181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1.044303665417317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1.0510694237812139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1.0513686083765104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1.0549077074635693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1.044303665417317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1.0502085589023142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1.0567687035951574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1.0494125025023127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1.0521795989414335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1.0485981343437822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1.0509442098096211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1.050305669221034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1.0580097445486314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1.0700036736716445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1.0588150667767779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1.0569383568656741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1.0513726059103246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1.0575751071698982</v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1.0608050247148764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58.550954795253311</v>
      </c>
      <c r="I2" s="6">
        <f>IF('Log_working_3-way'!$D2="","",'True_Odds_Calculator_3-way'!O3/'True_Odds_Calculator_3-way'!B3-1)</f>
        <v>1.0529764497893379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4.1127286932936213E-2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1.027320705979696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1.8631833687556929</v>
      </c>
      <c r="I3" s="6">
        <f>IF('Log_working_3-way'!$D3="","",'True_Odds_Calculator_3-way'!O4/'True_Odds_Calculator_3-way'!B4-1)</f>
        <v>2.7105657087815875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2.4059387433576385E-2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1.0307006298686139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30.339800195567836</v>
      </c>
      <c r="I4" s="6">
        <f>IF('Log_working_3-way'!$D4="","",'True_Odds_Calculator_3-way'!O5/'True_Odds_Calculator_3-way'!B5-1)</f>
        <v>4.1067968334836564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3.0097755881839605E-2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1.0243927565620559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8.6365766173120555</v>
      </c>
      <c r="I5" s="6">
        <f>IF('Log_working_3-way'!$D5="","",'True_Odds_Calculator_3-way'!O6/'True_Odds_Calculator_3-way'!B6-1)</f>
        <v>7.2830213078654662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2.6178665536295442E-2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1.0250148757539039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3.8164380979311003</v>
      </c>
      <c r="I6" s="6">
        <f>IF('Log_working_3-way'!$D6="","",'True_Odds_Calculator_3-way'!O7/'True_Odds_Calculator_3-way'!B7-1)</f>
        <v>6.3209136035357307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2.5295354062477404E-2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1.0252754974397444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15.486765472950264</v>
      </c>
      <c r="I7" s="6">
        <f>IF('Log_working_3-way'!$D7="","",'True_Odds_Calculator_3-way'!O8/'True_Odds_Calculator_3-way'!B8-1)</f>
        <v>8.6270619676065028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2.7192861826995873E-2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1.0354831235276067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54.113962435283675</v>
      </c>
      <c r="I8" s="6">
        <f>IF('Log_working_3-way'!$D8="","",'True_Odds_Calculator_3-way'!O9/'True_Odds_Calculator_3-way'!B9-1)</f>
        <v>2.18797315160029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2.5734781463520484E-2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1.0281260598914659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24.56275060992461</v>
      </c>
      <c r="I9" s="6">
        <f>IF('Log_working_3-way'!$D9="","",'True_Odds_Calculator_3-way'!O10/'True_Odds_Calculator_3-way'!B10-1)</f>
        <v>6.6267651526679963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2.8781614242213704E-2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1.0666641972369793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72.256710122888578</v>
      </c>
      <c r="I10" s="6">
        <f>IF('Log_working_3-way'!$D10="","",'True_Odds_Calculator_3-way'!O11/'True_Odds_Calculator_3-way'!B11-1)</f>
        <v>0.30992427173499393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3.2183490124455316E-2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1.0404494193715605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11.399008518446463</v>
      </c>
      <c r="I11" s="6">
        <f>IF('Log_working_3-way'!$D11="","",'True_Odds_Calculator_3-way'!O12/'True_Odds_Calculator_3-way'!B12-1)</f>
        <v>8.9073104531551213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4.3574479155666257E-2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1.0304993790729178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3.0606217708795249</v>
      </c>
      <c r="I12" s="6">
        <f>IF('Log_working_3-way'!$D12="","",'True_Odds_Calculator_3-way'!O13/'True_Odds_Calculator_3-way'!B13-1)</f>
        <v>5.5848791400450493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2.9887395584208498E-2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1.0507434038904295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51.839519830697185</v>
      </c>
      <c r="I13" s="6">
        <f>IF('Log_working_3-way'!$D13="","",'True_Odds_Calculator_3-way'!O14/'True_Odds_Calculator_3-way'!B14-1)</f>
        <v>1.9025615141374188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3.8421330760040506E-2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1.039624330107187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35.751526604836236</v>
      </c>
      <c r="I14" s="6">
        <f>IF('Log_working_3-way'!$D14="","",'True_Odds_Calculator_3-way'!O15/'True_Odds_Calculator_3-way'!B15-1)</f>
        <v>4.0275591846360701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3.6799041810522848E-2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1.0321642141223519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8.0412901644546988</v>
      </c>
      <c r="I15" s="6">
        <f>IF('Log_working_3-way'!$D15="","",'True_Odds_Calculator_3-way'!O16/'True_Odds_Calculator_3-way'!B16-1)</f>
        <v>7.771012810231678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3.4365644181052701E-2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1.0326233502771378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7.9313505076131889</v>
      </c>
      <c r="I16" s="6">
        <f>IF('Log_working_3-way'!$D16="","",'True_Odds_Calculator_3-way'!O17/'True_Odds_Calculator_3-way'!B17-1)</f>
        <v>6.1386040162346358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3.4406094546212795E-2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1.0214287254633496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6.8472282667672424</v>
      </c>
      <c r="I17" s="6">
        <f>IF('Log_working_3-way'!$D17="","",'True_Odds_Calculator_3-way'!O18/'True_Odds_Calculator_3-way'!B18-1)</f>
        <v>6.5871173182517149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2.2667144101153891E-2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1.0205216135387634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7.7713067602507859</v>
      </c>
      <c r="I18" s="6">
        <f>IF('Log_working_3-way'!$D18="","",'True_Odds_Calculator_3-way'!O19/'True_Odds_Calculator_3-way'!B19-1)</f>
        <v>7.3170438928213297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2.1980869867784358E-2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1.0215336694137842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20.15529193207054</v>
      </c>
      <c r="I19" s="6">
        <f>IF('Log_working_3-way'!$D19="","",'True_Odds_Calculator_3-way'!O20/'True_Odds_Calculator_3-way'!B20-1)</f>
        <v>4.4912477794746337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2.2595924227137631E-2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1.0247818936029012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29.466129050018235</v>
      </c>
      <c r="I20" s="6">
        <f>IF('Log_working_3-way'!$D20="","",'True_Odds_Calculator_3-way'!O21/'True_Odds_Calculator_3-way'!B21-1)</f>
        <v>5.8318722942501227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2.4416725888124047E-2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1.0210541573628011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25.281175864810546</v>
      </c>
      <c r="I21" s="6">
        <f>IF('Log_working_3-way'!$D21="","",'True_Odds_Calculator_3-way'!O22/'True_Odds_Calculator_3-way'!B22-1)</f>
        <v>6.1508219122595156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2.1505218396410175E-2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1.0216867268843819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21.602764063825962</v>
      </c>
      <c r="I22" s="6">
        <f>IF('Log_working_3-way'!$D22="","",'True_Odds_Calculator_3-way'!O23/'True_Odds_Calculator_3-way'!B23-1)</f>
        <v>4.4911501564282403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2.2614104194268236E-2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1.0348282630202279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33.293376136267327</v>
      </c>
      <c r="I23" s="6">
        <f>IF('Log_working_3-way'!$D23="","",'True_Odds_Calculator_3-way'!O24/'True_Odds_Calculator_3-way'!B24-1)</f>
        <v>4.4609049151720495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3.3168588052703063E-2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1.0271423552638341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21.261698604980939</v>
      </c>
      <c r="I24" s="6">
        <f>IF('Log_working_3-way'!$D24="","",'True_Odds_Calculator_3-way'!O25/'True_Odds_Calculator_3-way'!B25-1)</f>
        <v>5.2324195274101717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2.8369361528066905E-2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1.0261971564478607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12.049360574343501</v>
      </c>
      <c r="I25" s="6">
        <f>IF('Log_working_3-way'!$D25="","",'True_Odds_Calculator_3-way'!O26/'True_Odds_Calculator_3-way'!B26-1)</f>
        <v>6.7171655960741656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2.821864402756602E-2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1.0249043059283736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14.213794950507349</v>
      </c>
      <c r="I26" s="6">
        <f>IF('Log_working_3-way'!$D26="","",'True_Odds_Calculator_3-way'!O27/'True_Odds_Calculator_3-way'!B27-1)</f>
        <v>7.7294255888255652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2.6884028222100342E-2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1.0461995071741317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-0.22700655180298845</v>
      </c>
      <c r="I27" s="6">
        <f>IF('Log_working_3-way'!$D27="","",'True_Odds_Calculator_3-way'!O28/'True_Odds_Calculator_3-way'!B28-1)</f>
        <v>1.5062886586634008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3.1307418465778669E-2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1.0230450196588567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5.3230121017734833</v>
      </c>
      <c r="I28" s="6">
        <f>IF('Log_working_3-way'!$D28="","",'True_Odds_Calculator_3-way'!O29/'True_Odds_Calculator_3-way'!B29-1)</f>
        <v>6.6197910185919024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2.3978613578571339E-2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1.0202101613788226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16.134188009520489</v>
      </c>
      <c r="I29" s="6">
        <f>IF('Log_working_3-way'!$D29="","",'True_Odds_Calculator_3-way'!O30/'True_Odds_Calculator_3-way'!B30-1)</f>
        <v>7.8261410355564553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2.1740645171607564E-2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1.0248308429781541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32.406763496057749</v>
      </c>
      <c r="I30" s="6">
        <f>IF('Log_working_3-way'!$D30="","",'True_Odds_Calculator_3-way'!O31/'True_Odds_Calculator_3-way'!B31-1)</f>
        <v>5.9836653277776346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2.3701587402737978E-2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1.0329077259522124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50.968427118580273</v>
      </c>
      <c r="I31" s="6">
        <f>IF('Log_working_3-way'!$D31="","",'True_Odds_Calculator_3-way'!O32/'True_Odds_Calculator_3-way'!B32-1)</f>
        <v>2.3574006993939625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2.5225248340023265E-2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1.0273664663182041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1.6732989104794123</v>
      </c>
      <c r="I32" s="6">
        <f>IF('Log_working_3-way'!$D32="","",'True_Odds_Calculator_3-way'!O33/'True_Odds_Calculator_3-way'!B33-1)</f>
        <v>4.9165607957330764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2.5365265141834126E-2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1.0324071556540619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30.657015468659704</v>
      </c>
      <c r="I33" s="6">
        <f>IF('Log_working_3-way'!$D33="","",'True_Odds_Calculator_3-way'!O34/'True_Odds_Calculator_3-way'!B34-1)</f>
        <v>5.9683250704576567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3.1463665828390219E-2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1.0257092351962962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14.568695864620036</v>
      </c>
      <c r="I34" s="6">
        <f>IF('Log_working_3-way'!$D34="","",'True_Odds_Calculator_3-way'!O35/'True_Odds_Calculator_3-way'!B35-1)</f>
        <v>7.3680351178503116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2.7703292499926313E-2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1.0306010189764125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28.624350200856359</v>
      </c>
      <c r="I35" s="6">
        <f>IF('Log_working_3-way'!$D35="","",'True_Odds_Calculator_3-way'!O36/'True_Odds_Calculator_3-way'!B36-1)</f>
        <v>5.5137543083724072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3.037192610223971E-2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1.0283056776941792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23.048487007841668</v>
      </c>
      <c r="I36" s="6">
        <f>IF('Log_working_3-way'!$D36="","",'True_Odds_Calculator_3-way'!O37/'True_Odds_Calculator_3-way'!B37-1)</f>
        <v>7.1157315948061353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2.9248225453349708E-2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1.0257686885013337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8.9323656191032992</v>
      </c>
      <c r="I37" s="6">
        <f>IF('Log_working_3-way'!$D37="","",'True_Odds_Calculator_3-way'!O38/'True_Odds_Calculator_3-way'!B38-1)</f>
        <v>7.3682108628058831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2.7681709192282522E-2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1.025105339200457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12.968301311993276</v>
      </c>
      <c r="I38" s="6">
        <f>IF('Log_working_3-way'!$D38="","",'True_Odds_Calculator_3-way'!O39/'True_Odds_Calculator_3-way'!B39-1)</f>
        <v>8.3894403016924812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2.7184722836896658E-2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1.0282633520709388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26.512703132956741</v>
      </c>
      <c r="I39" s="6">
        <f>IF('Log_working_3-way'!$D39="","",'True_Odds_Calculator_3-way'!O40/'True_Odds_Calculator_3-way'!B40-1)</f>
        <v>7.2173554922527625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2.8373884908053926E-2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1.0276952992749244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20.621641859498638</v>
      </c>
      <c r="I40" s="6">
        <f>IF('Log_working_3-way'!$D40="","",'True_Odds_Calculator_3-way'!O41/'True_Odds_Calculator_3-way'!B41-1)</f>
        <v>7.6075952357329477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2.9057420566854564E-2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1.0263714775089312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16.024761650725218</v>
      </c>
      <c r="I41" s="6">
        <f>IF('Log_working_3-way'!$D41="","",'True_Odds_Calculator_3-way'!O42/'True_Odds_Calculator_3-way'!B42-1)</f>
        <v>7.7697734694250595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2.8307865361118623E-2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1.0361687859947373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27.822463974226238</v>
      </c>
      <c r="I42" s="6">
        <f>IF('Log_working_3-way'!$D42="","",'True_Odds_Calculator_3-way'!O43/'True_Odds_Calculator_3-way'!B43-1)</f>
        <v>6.0506610374935184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3.6016603315999207E-2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1.0309438466835497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14.360975742830092</v>
      </c>
      <c r="I43" s="6">
        <f>IF('Log_working_3-way'!$D43="","",'True_Odds_Calculator_3-way'!O44/'True_Odds_Calculator_3-way'!B44-1)</f>
        <v>7.9953602094552974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3.3317426582809784E-2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1.0294085957380634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12.698099413579012</v>
      </c>
      <c r="I44" s="6">
        <f>IF('Log_working_3-way'!$D44="","",'True_Odds_Calculator_3-way'!O45/'True_Odds_Calculator_3-way'!B45-1)</f>
        <v>7.7932094834808812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3.1754597979182897E-2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1.0307078851271729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12.082493768020701</v>
      </c>
      <c r="I45" s="6">
        <f>IF('Log_working_3-way'!$D45="","",'True_Odds_Calculator_3-way'!O46/'True_Odds_Calculator_3-way'!B46-1)</f>
        <v>8.0517560150496461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3.3169686592873449E-2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1.0315199387593363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16.974396973238658</v>
      </c>
      <c r="I46" s="6">
        <f>IF('Log_working_3-way'!$D46="","",'True_Odds_Calculator_3-way'!O47/'True_Odds_Calculator_3-way'!B47-1)</f>
        <v>7.4683129327369251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3.3640937181969921E-2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1.0308657090085436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8.5138190525877047</v>
      </c>
      <c r="I47" s="6">
        <f>IF('Log_working_3-way'!$D47="","",'True_Odds_Calculator_3-way'!O48/'True_Odds_Calculator_3-way'!B48-1)</f>
        <v>6.9485040402819127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3.2913008014282541E-2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1.0308362912071807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6.2304520130429051</v>
      </c>
      <c r="I48" s="6">
        <f>IF('Log_working_3-way'!$D48="","",'True_Odds_Calculator_3-way'!O49/'True_Odds_Calculator_3-way'!B49-1)</f>
        <v>7.3785677323458092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3.2457969844437828E-2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1.0325106790282699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7.7688400015362209</v>
      </c>
      <c r="I49" s="6">
        <f>IF('Log_working_3-way'!$D49="","",'True_Odds_Calculator_3-way'!O50/'True_Odds_Calculator_3-way'!B50-1)</f>
        <v>7.5105673232072867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3.462194702904231E-2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1.0371617185380217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31.254684925933091</v>
      </c>
      <c r="I50" s="6">
        <f>IF('Log_working_3-way'!$D50="","",'True_Odds_Calculator_3-way'!O51/'True_Odds_Calculator_3-way'!B51-1)</f>
        <v>5.6154331374431337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3.5893218165515828E-2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1.0433747871504808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42.424975833355973</v>
      </c>
      <c r="I51" s="6">
        <f>IF('Log_working_3-way'!$D51="","",'True_Odds_Calculator_3-way'!O52/'True_Odds_Calculator_3-way'!B52-1)</f>
        <v>3.4779182542933267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3.7260590615180167E-2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1.0370697692283672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28.441284526693348</v>
      </c>
      <c r="I52" s="6">
        <f>IF('Log_working_3-way'!$D52="","",'True_Odds_Calculator_3-way'!O53/'True_Odds_Calculator_3-way'!B53-1)</f>
        <v>5.4735021234060035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3.6778770583482556E-2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1.0424620901575103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18.775839843104414</v>
      </c>
      <c r="I53" s="6">
        <f>IF('Log_working_3-way'!$D53="","",'True_Odds_Calculator_3-way'!O54/'True_Odds_Calculator_3-way'!B54-1)</f>
        <v>6.9951773230499992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4.4767614863025385E-2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1.0304055307366649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7.8398222938827367</v>
      </c>
      <c r="I54" s="6">
        <f>IF('Log_working_3-way'!$D54="","",'True_Odds_Calculator_3-way'!O55/'True_Odds_Calculator_3-way'!B55-1)</f>
        <v>8.0022658605376886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3.2524767299482393E-2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1.0316650578032944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19.361262049541772</v>
      </c>
      <c r="I55" s="6">
        <f>IF('Log_working_3-way'!$D55="","",'True_Odds_Calculator_3-way'!O56/'True_Odds_Calculator_3-way'!B56-1)</f>
        <v>7.0363479278328303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3.3432985660019288E-2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1.0308196495793558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11.614461120672212</v>
      </c>
      <c r="I56" s="6">
        <f>IF('Log_working_3-way'!$D56="","",'True_Odds_Calculator_3-way'!O57/'True_Odds_Calculator_3-way'!B57-1)</f>
        <v>7.0849258856632211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3.3169933817479347E-2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1.0308758253396324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18.647632845414726</v>
      </c>
      <c r="I57" s="6">
        <f>IF('Log_working_3-way'!$D57="","",'True_Odds_Calculator_3-way'!O58/'True_Odds_Calculator_3-way'!B58-1)</f>
        <v>7.0884254164307166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3.2722923455722253E-2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1.0307993819543539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10.668009535347835</v>
      </c>
      <c r="I58" s="6">
        <f>IF('Log_working_3-way'!$D58="","",'True_Odds_Calculator_3-way'!O59/'True_Odds_Calculator_3-way'!B59-1)</f>
        <v>8.392294163487259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3.3280537178993486E-2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1.0315051574644294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17.289343992990911</v>
      </c>
      <c r="I59" s="6">
        <f>IF('Log_working_3-way'!$D59="","",'True_Odds_Calculator_3-way'!O60/'True_Odds_Calculator_3-way'!B60-1)</f>
        <v>7.6728306610959454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3.3585003905233002E-2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1.04269757282648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9.2141058653500032</v>
      </c>
      <c r="I60" s="6">
        <f>IF('Log_working_3-way'!$D60="","",'True_Odds_Calculator_3-way'!O61/'True_Odds_Calculator_3-way'!B61-1)</f>
        <v>7.7294568031317077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4.5578855912959293E-2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1.0297882031218109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13.443248907733052</v>
      </c>
      <c r="I61" s="6">
        <f>IF('Log_working_3-way'!$D61="","",'True_Odds_Calculator_3-way'!O62/'True_Odds_Calculator_3-way'!B62-1)</f>
        <v>7.7899874798559363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3.2132791584391196E-2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1.0369712507318878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29.113021926051516</v>
      </c>
      <c r="I62" s="6">
        <f>IF('Log_working_3-way'!$D62="","",'True_Odds_Calculator_3-way'!O63/'True_Odds_Calculator_3-way'!B63-1)</f>
        <v>5.7526898430378273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3.642909863205035E-2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1.0317757850902756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19.17456022271821</v>
      </c>
      <c r="I63" s="6">
        <f>IF('Log_working_3-way'!$D63="","",'True_Odds_Calculator_3-way'!O64/'True_Odds_Calculator_3-way'!B64-1)</f>
        <v>8.6898742473340391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3.3493367435408317E-2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1.0304186111144789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9.7589228192243294</v>
      </c>
      <c r="I64" s="6">
        <f>IF('Log_working_3-way'!$D64="","",'True_Odds_Calculator_3-way'!O65/'True_Odds_Calculator_3-way'!B65-1)</f>
        <v>7.6799728721914526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3.2734530938123729E-2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1.0314281453744554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16.976301132799804</v>
      </c>
      <c r="I65" s="6">
        <f>IF('Log_working_3-way'!$D65="","",'True_Odds_Calculator_3-way'!O66/'True_Odds_Calculator_3-way'!B66-1)</f>
        <v>7.0820978997946522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3.353144762353466E-2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1.0506955123239019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3.6070623427239532</v>
      </c>
      <c r="I66" s="6">
        <f>IF('Log_working_3-way'!$D66="","",'True_Odds_Calculator_3-way'!O67/'True_Odds_Calculator_3-way'!B67-1)</f>
        <v>4.3557707683027465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4.8463020756130515E-2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1.0532793582392481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18.217485383767137</v>
      </c>
      <c r="I67" s="6">
        <f>IF('Log_working_3-way'!$D67="","",'True_Odds_Calculator_3-way'!O68/'True_Odds_Calculator_3-way'!B68-1)</f>
        <v>5.6637670683222971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5.5838494262139493E-2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1.0439354855431706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7.7290861115317995</v>
      </c>
      <c r="I68" s="6">
        <f>IF('Log_working_3-way'!$D68="","",'True_Odds_Calculator_3-way'!O69/'True_Odds_Calculator_3-way'!B69-1)</f>
        <v>5.4857815447695284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4.5623257731657763E-2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1.0451242145043975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23.132329996398447</v>
      </c>
      <c r="I69" s="6">
        <f>IF('Log_working_3-way'!$D69="","",'True_Odds_Calculator_3-way'!O70/'True_Odds_Calculator_3-way'!B70-1)</f>
        <v>5.688393383355554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4.6392436302882478E-2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1.0436641789190304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8.9494621838660589</v>
      </c>
      <c r="I70" s="6">
        <f>IF('Log_working_3-way'!$D70="","",'True_Odds_Calculator_3-way'!O71/'True_Odds_Calculator_3-way'!B71-1)</f>
        <v>5.7992413572944237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4.5868316394167108E-2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1.0570350967261415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41.348976345381168</v>
      </c>
      <c r="I71" s="6">
        <f>IF('Log_working_3-way'!$D71="","",'True_Odds_Calculator_3-way'!O72/'True_Odds_Calculator_3-way'!B72-1)</f>
        <v>3.5424952221118788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4.9480962230904701E-2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1.0401266038540877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13.859397096509365</v>
      </c>
      <c r="I72" s="6">
        <f>IF('Log_working_3-way'!$D72="","",'True_Odds_Calculator_3-way'!O73/'True_Odds_Calculator_3-way'!B73-1)</f>
        <v>9.3054970500230958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4.3113048220719818E-2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1.0429285150642587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17.08167904998837</v>
      </c>
      <c r="I73" s="6">
        <f>IF('Log_working_3-way'!$D73="","",'True_Odds_Calculator_3-way'!O74/'True_Odds_Calculator_3-way'!B74-1)</f>
        <v>6.1797397015904263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4.5455548135714841E-2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1.043217093048191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8.4000060979635514</v>
      </c>
      <c r="I74" s="6">
        <f>IF('Log_working_3-way'!$D74="","",'True_Odds_Calculator_3-way'!O75/'True_Odds_Calculator_3-way'!B75-1)</f>
        <v>6.1408075826007709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4.541926387057349E-2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1.0931153761143559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61.478662721928153</v>
      </c>
      <c r="I75" s="6">
        <f>IF('Log_working_3-way'!$D75="","",'True_Odds_Calculator_3-way'!O76/'True_Odds_Calculator_3-way'!B76-1)</f>
        <v>1.482970845808655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5.7932725801297158E-2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1.0398774407303293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13.633430983939855</v>
      </c>
      <c r="I76" s="6">
        <f>IF('Log_working_3-way'!$D76="","",'True_Odds_Calculator_3-way'!O77/'True_Odds_Calculator_3-way'!B77-1)</f>
        <v>7.1992453486840606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4.2734891034540867E-2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1.0411518592502791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11.663844333287903</v>
      </c>
      <c r="I77" s="6">
        <f>IF('Log_working_3-way'!$D77="","",'True_Odds_Calculator_3-way'!O78/'True_Odds_Calculator_3-way'!B78-1)</f>
        <v>7.6365935999503787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4.416480081879337E-2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1.020830304930282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13.031532217921761</v>
      </c>
      <c r="I78" s="6">
        <f>IF('Log_working_3-way'!$D78="","",'True_Odds_Calculator_3-way'!O79/'True_Odds_Calculator_3-way'!B79-1)</f>
        <v>7.459703023012759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2.2555875497051847E-2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1.0429056316538221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-4.7298169373320986E-3</v>
      </c>
      <c r="I79" s="6">
        <f>IF('Log_working_3-way'!$D79="","",'True_Odds_Calculator_3-way'!O80/'True_Odds_Calculator_3-way'!B80-1)</f>
        <v>1.0948872750738534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2.9307453019196572E-2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1.0365530609327123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30.899724597873469</v>
      </c>
      <c r="I80" s="6">
        <f>IF('Log_working_3-way'!$D80="","",'True_Odds_Calculator_3-way'!O81/'True_Odds_Calculator_3-way'!B81-1)</f>
        <v>5.7236796034921582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3.5415280123011428E-2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1.0412266654572611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17.110564202448771</v>
      </c>
      <c r="I81" s="6">
        <f>IF('Log_working_3-way'!$D81="","",'True_Odds_Calculator_3-way'!O82/'True_Odds_Calculator_3-way'!B82-1)</f>
        <v>8.6553171711719816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4.3788115660342797E-2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1.0329901403075259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4.613335980082911</v>
      </c>
      <c r="I82" s="6">
        <f>IF('Log_working_3-way'!$D82="","",'True_Odds_Calculator_3-way'!O83/'True_Odds_Calculator_3-way'!B83-1)</f>
        <v>8.8679867016074425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3.4386322602160124E-2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1.030944516602432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9.5392723327602162</v>
      </c>
      <c r="I83" s="6">
        <f>IF('Log_working_3-way'!$D83="","",'True_Odds_Calculator_3-way'!O84/'True_Odds_Calculator_3-way'!B84-1)</f>
        <v>9.8231457545036669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3.3484853872347564E-2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1.0310529378291753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13.998066842255184</v>
      </c>
      <c r="I84" s="6">
        <f>IF('Log_working_3-way'!$D84="","",'True_Odds_Calculator_3-way'!O85/'True_Odds_Calculator_3-way'!B85-1)</f>
        <v>9.6093513485695325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3.3468590524786235E-2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1.0376789513149749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30.509534384790232</v>
      </c>
      <c r="I85" s="6">
        <f>IF('Log_working_3-way'!$D85="","",'True_Odds_Calculator_3-way'!O86/'True_Odds_Calculator_3-way'!B86-1)</f>
        <v>7.0141807550448956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3.6291454698599068E-2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1.0409102997307704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12.743855656060354</v>
      </c>
      <c r="I86" s="6">
        <f>IF('Log_working_3-way'!$D86="","",'True_Odds_Calculator_3-way'!O87/'True_Odds_Calculator_3-way'!B87-1)</f>
        <v>8.0132463002444805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4.3959284113647801E-2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1.0334843430812193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20.094268302691798</v>
      </c>
      <c r="I87" s="6">
        <f>IF('Log_working_3-way'!$D87="","",'True_Odds_Calculator_3-way'!O88/'True_Odds_Calculator_3-way'!B88-1)</f>
        <v>7.7642719479430422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3.5161205569943288E-2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1.0315079387191797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17.778027554803245</v>
      </c>
      <c r="I88" s="6">
        <f>IF('Log_working_3-way'!$D88="","",'True_Odds_Calculator_3-way'!O89/'True_Odds_Calculator_3-way'!B89-1)</f>
        <v>8.751705536623394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3.3471045485462758E-2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1.0608127141191288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-0.2400601570750136</v>
      </c>
      <c r="I89" s="6">
        <f>IF('Log_working_3-way'!$D89="","",'True_Odds_Calculator_3-way'!O90/'True_Odds_Calculator_3-way'!B90-1)</f>
        <v>0.78353369112566096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3.787249856404018E-2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1.0294198757826418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24.794097050996104</v>
      </c>
      <c r="I90" s="6">
        <f>IF('Log_working_3-way'!$D90="","",'True_Odds_Calculator_3-way'!O91/'True_Odds_Calculator_3-way'!B91-1)</f>
        <v>5.0371927824534009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3.0092465519184985E-2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1.058059590559725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62.803000234726753</v>
      </c>
      <c r="I91" s="6">
        <f>IF('Log_working_3-way'!$D91="","",'True_Odds_Calculator_3-way'!O92/'True_Odds_Calculator_3-way'!B92-1)</f>
        <v>0.89876957594027407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3.5973570438045499E-2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1.028059047768858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5.9479786044156349</v>
      </c>
      <c r="I92" s="6">
        <f>IF('Log_working_3-way'!$D92="","",'True_Odds_Calculator_3-way'!O93/'True_Odds_Calculator_3-way'!B93-1)</f>
        <v>5.5226949399396039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2.8959599471408692E-2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1.0257828134167022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17.237835680574822</v>
      </c>
      <c r="I93" s="6">
        <f>IF('Log_working_3-way'!$D93="","",'True_Odds_Calculator_3-way'!O94/'True_Odds_Calculator_3-way'!B94-1)</f>
        <v>7.9909475129678498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2.7549475100192566E-2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1.0255569591439795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12.856979348820959</v>
      </c>
      <c r="I94" s="6">
        <f>IF('Log_working_3-way'!$D94="","",'True_Odds_Calculator_3-way'!O95/'True_Odds_Calculator_3-way'!B95-1)</f>
        <v>7.7230303593796119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2.7636881153284332E-2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1.0600273524806041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66.150746216490177</v>
      </c>
      <c r="I95" s="6">
        <f>IF('Log_working_3-way'!$D95="","",'True_Odds_Calculator_3-way'!O96/'True_Odds_Calculator_3-way'!B96-1)</f>
        <v>0.83965896887982594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3.4157449577098209E-2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1.026663059486961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23.089371568519205</v>
      </c>
      <c r="I96" s="6">
        <f>IF('Log_working_3-way'!$D96="","",'True_Odds_Calculator_3-way'!O97/'True_Odds_Calculator_3-way'!B97-1)</f>
        <v>7.6721737646669137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2.7501381978993988E-2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1.026790876266962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18.206626545007442</v>
      </c>
      <c r="I97" s="6">
        <f>IF('Log_working_3-way'!$D97="","",'True_Odds_Calculator_3-way'!O98/'True_Odds_Calculator_3-way'!B98-1)</f>
        <v>8.6152789529785387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2.8451632225217072E-2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1.064469348197161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65.994007989347523</v>
      </c>
      <c r="I98" s="6">
        <f>IF('Log_working_3-way'!$D98="","",'True_Odds_Calculator_3-way'!O99/'True_Odds_Calculator_3-way'!B99-1)</f>
        <v>0.96880350009511096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3.6576949620428012E-2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1.0597180445128276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-0.43538022315622993</v>
      </c>
      <c r="I99" s="6">
        <f>IF('Log_working_3-way'!$D99="","",'True_Odds_Calculator_3-way'!O100/'True_Odds_Calculator_3-way'!B100-1)</f>
        <v>1.0920290585297039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3.6794629197310247E-2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1.0401837406528909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13.626949263345873</v>
      </c>
      <c r="I100" s="6">
        <f>IF('Log_working_3-way'!$D100="","",'True_Odds_Calculator_3-way'!O101/'True_Odds_Calculator_3-way'!B101-1)</f>
        <v>9.3725734388269917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4.3196963890308471E-2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1.0405814315449076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12.542077590216731</v>
      </c>
      <c r="I101" s="6">
        <f>IF('Log_working_3-way'!$D101="","",'True_Odds_Calculator_3-way'!O102/'True_Odds_Calculator_3-way'!B102-1)</f>
        <v>8.2413799812254052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4.3641712978097491E-2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1.0442601729415693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21.752452614685673</v>
      </c>
      <c r="I102" s="6">
        <f>IF('Log_working_3-way'!$D102="","",'True_Odds_Calculator_3-way'!O103/'True_Odds_Calculator_3-way'!B103-1)</f>
        <v>7.6227833340743025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4.5837137111967463E-2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1.0428095682743888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7.7319586552029484</v>
      </c>
      <c r="I103" s="6">
        <f>IF('Log_working_3-way'!$D103="","",'True_Odds_Calculator_3-way'!O104/'True_Odds_Calculator_3-way'!B104-1)</f>
        <v>7.4237963020075046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4.5279280098459385E-2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1.0628629952313895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22.96898507648751</v>
      </c>
      <c r="I104" s="6">
        <f>IF('Log_working_3-way'!$D104="","",'True_Odds_Calculator_3-way'!O105/'True_Odds_Calculator_3-way'!B105-1)</f>
        <v>5.3395519712505743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6.4191962395555358E-2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1.0614531832484368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16.909160046522484</v>
      </c>
      <c r="I105" s="6">
        <f>IF('Log_working_3-way'!$D105="","",'True_Odds_Calculator_3-way'!O106/'True_Odds_Calculator_3-way'!B106-1)</f>
        <v>7.2207753755093087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6.4765124494366555E-2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1.1087927118825884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20.849800278176271</v>
      </c>
      <c r="I106" s="6">
        <f>IF('Log_working_3-way'!$D106="","",'True_Odds_Calculator_3-way'!O107/'True_Odds_Calculator_3-way'!B107-1)</f>
        <v>7.023242768218898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0.11060711801636458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1.0649707557666379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5.6048094793991856</v>
      </c>
      <c r="I107" s="6">
        <f>IF('Log_working_3-way'!$D107="","",'True_Odds_Calculator_3-way'!O108/'True_Odds_Calculator_3-way'!B108-1)</f>
        <v>5.7472271524809821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6.5263397752250096E-2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1.0739565254243018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14.458894644990446</v>
      </c>
      <c r="I108" s="6">
        <f>IF('Log_working_3-way'!$D108="","",'True_Odds_Calculator_3-way'!O109/'True_Odds_Calculator_3-way'!B109-1)</f>
        <v>6.5317582735980375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7.767893482179189E-2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1.0596705037609111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11.713374744599244</v>
      </c>
      <c r="I109" s="6">
        <f>IF('Log_working_3-way'!$D109="","",'True_Odds_Calculator_3-way'!O110/'True_Odds_Calculator_3-way'!B110-1)</f>
        <v>6.7667650705544871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6.3166645968732338E-2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1.0593107286319501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15.614095494931497</v>
      </c>
      <c r="I110" s="6">
        <f>IF('Log_working_3-way'!$D110="","",'True_Odds_Calculator_3-way'!O111/'True_Odds_Calculator_3-way'!B111-1)</f>
        <v>6.3840424421917783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6.2598952624528081E-2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1.060841817182903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14.154056556946976</v>
      </c>
      <c r="I111" s="6">
        <f>IF('Log_working_3-way'!$D111="","",'True_Odds_Calculator_3-way'!O112/'True_Odds_Calculator_3-way'!B112-1)</f>
        <v>6.4975794039649344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6.4320438291155302E-2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1.1019669212432917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20.551051483579094</v>
      </c>
      <c r="I112" s="6">
        <f>IF('Log_working_3-way'!$D112="","",'True_Odds_Calculator_3-way'!O113/'True_Odds_Calculator_3-way'!B113-1)</f>
        <v>7.6275238016061877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0.1041391610497302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1.0629558961971066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22.249145385485015</v>
      </c>
      <c r="I113" s="6">
        <f>IF('Log_working_3-way'!$D113="","",'True_Odds_Calculator_3-way'!O114/'True_Odds_Calculator_3-way'!B114-1)</f>
        <v>6.0891855053660491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6.4635373354933634E-2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1.0285169904852118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23.042105755159756</v>
      </c>
      <c r="I114" s="6">
        <f>IF('Log_working_3-way'!$D114="","",'True_Odds_Calculator_3-way'!O115/'True_Odds_Calculator_3-way'!B115-1)</f>
        <v>6.0569460743107735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2.9521408387736425E-2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1.034869633398817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40.998831336867141</v>
      </c>
      <c r="I115" s="6">
        <f>IF('Log_working_3-way'!$D115="","",'True_Odds_Calculator_3-way'!O116/'True_Odds_Calculator_3-way'!B116-1)</f>
        <v>3.5857325104299562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3.0565544295521496E-2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1.0305512766973344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11.528078411968739</v>
      </c>
      <c r="I116" s="6">
        <f>IF('Log_working_3-way'!$D116="","",'True_Odds_Calculator_3-way'!O117/'True_Odds_Calculator_3-way'!B117-1)</f>
        <v>6.7262281910577419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3.2823105922042073E-2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1.0520652860369528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32.765333785894875</v>
      </c>
      <c r="I117" s="6">
        <f>IF('Log_working_3-way'!$D117="","",'True_Odds_Calculator_3-way'!O118/'True_Odds_Calculator_3-way'!B118-1)</f>
        <v>5.5307473806440139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4.9325892257829462E-2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1.0884252514692763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57.505839718125294</v>
      </c>
      <c r="I118" s="6">
        <f>IF('Log_working_3-way'!$D118="","",'True_Odds_Calculator_3-way'!O119/'True_Odds_Calculator_3-way'!B119-1)</f>
        <v>1.7858689930847622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5.9725393207888056E-2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1.0538629524459455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36.697223330235843</v>
      </c>
      <c r="I119" s="6">
        <f>IF('Log_working_3-way'!$D119="","",'True_Odds_Calculator_3-way'!O120/'True_Odds_Calculator_3-way'!B120-1)</f>
        <v>4.0364566152024981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4.929206555751775E-2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1.0236859709378181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3.9561739491948851</v>
      </c>
      <c r="I120" s="6">
        <f>IF('Log_working_3-way'!$D120="","",'True_Odds_Calculator_3-way'!O121/'True_Odds_Calculator_3-way'!B121-1)</f>
        <v>4.75596373155153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2.3499227382722587E-2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1.0239461631468689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30.906012489023482</v>
      </c>
      <c r="I121" s="6">
        <f>IF('Log_working_3-way'!$D121="","",'True_Odds_Calculator_3-way'!O122/'True_Odds_Calculator_3-way'!B122-1)</f>
        <v>4.33409922523989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2.3414042595367279E-2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1.0267596970198161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7.9837351155402221</v>
      </c>
      <c r="I122" s="6">
        <f>IF('Log_working_3-way'!$D122="","",'True_Odds_Calculator_3-way'!O123/'True_Odds_Calculator_3-way'!B123-1)</f>
        <v>6.298993977415571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2.8374420971331471E-2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1.0259292684742041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13.61579533820594</v>
      </c>
      <c r="I123" s="6">
        <f>IF('Log_working_3-way'!$D123="","",'True_Odds_Calculator_3-way'!O124/'True_Odds_Calculator_3-way'!B124-1)</f>
        <v>6.3025768503834882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2.7869868264898567E-2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1.0258899526951886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20.257700448047679</v>
      </c>
      <c r="I124" s="6">
        <f>IF('Log_working_3-way'!$D124="","",'True_Odds_Calculator_3-way'!O125/'True_Odds_Calculator_3-way'!B125-1)</f>
        <v>5.2394978350827843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2.7202742845862105E-2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1.0205307359913505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21.847143905866314</v>
      </c>
      <c r="I125" s="6">
        <f>IF('Log_working_3-way'!$D125="","",'True_Odds_Calculator_3-way'!O126/'True_Odds_Calculator_3-way'!B126-1)</f>
        <v>6.1898507591929075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2.147417661109885E-2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1.0252302921672121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34.881878744848372</v>
      </c>
      <c r="I126" s="6">
        <f>IF('Log_working_3-way'!$D126="","",'True_Odds_Calculator_3-way'!O127/'True_Odds_Calculator_3-way'!B127-1)</f>
        <v>4.6995737871857965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2.3662837808581916E-2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1.0304523821571128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0.32698385665811691</v>
      </c>
      <c r="I127" s="6">
        <f>IF('Log_working_3-way'!$D127="","",'True_Odds_Calculator_3-way'!O128/'True_Odds_Calculator_3-way'!B128-1)</f>
        <v>2.2529628105282185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2.3669549534354406E-2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1.0302079701788471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28.974512945764165</v>
      </c>
      <c r="I128" s="6">
        <f>IF('Log_working_3-way'!$D128="","",'True_Odds_Calculator_3-way'!O129/'True_Odds_Calculator_3-way'!B129-1)</f>
        <v>6.7937726764740844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2.9681369192214202E-2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1.020291463651394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10.398201002841526</v>
      </c>
      <c r="I129" s="6">
        <f>IF('Log_working_3-way'!$D129="","",'True_Odds_Calculator_3-way'!O130/'True_Odds_Calculator_3-way'!B130-1)</f>
        <v>7.3173181063412542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2.1947176197776974E-2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1.0204503227041837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11.301750107680256</v>
      </c>
      <c r="I130" s="6">
        <f>IF('Log_working_3-way'!$D130="","",'True_Odds_Calculator_3-way'!O131/'True_Odds_Calculator_3-way'!B131-1)</f>
        <v>8.0380204872752881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2.2197660495532734E-2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1.0259503532506828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37.151461875632179</v>
      </c>
      <c r="I131" s="6">
        <f>IF('Log_working_3-way'!$D131="","",'True_Odds_Calculator_3-way'!O132/'True_Odds_Calculator_3-way'!B132-1)</f>
        <v>3.6156778072598499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2.3879507614613882E-2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1.0241060236717481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31.649681442470985</v>
      </c>
      <c r="I132" s="6">
        <f>IF('Log_working_3-way'!$D132="","",'True_Odds_Calculator_3-way'!O133/'True_Odds_Calculator_3-way'!B133-1)</f>
        <v>4.9574596304936094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2.3360960740536951E-2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1.0210065797488177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19.027825374373794</v>
      </c>
      <c r="I133" s="6">
        <f>IF('Log_working_3-way'!$D133="","",'True_Odds_Calculator_3-way'!O134/'True_Odds_Calculator_3-way'!B134-1)</f>
        <v>6.8499869119388679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2.2307758052373838E-2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1.0315965660273332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51.800426037490894</v>
      </c>
      <c r="I134" s="6">
        <f>IF('Log_working_3-way'!$D134="","",'True_Odds_Calculator_3-way'!O135/'True_Odds_Calculator_3-way'!B135-1)</f>
        <v>2.1591166347155686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2.3964160937779866E-2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1.0253499151972052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36.702245439929996</v>
      </c>
      <c r="I135" s="6">
        <f>IF('Log_working_3-way'!$D135="","",'True_Odds_Calculator_3-way'!O136/'True_Odds_Calculator_3-way'!B136-1)</f>
        <v>4.8136817611447098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2.3248299548016327E-2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1.0315918213775019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32.188857260820832</v>
      </c>
      <c r="I136" s="6">
        <f>IF('Log_working_3-way'!$D136="","",'True_Odds_Calculator_3-way'!O137/'True_Odds_Calculator_3-way'!B137-1)</f>
        <v>4.6621821697336117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3.0422848010294823E-2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1.0257890159233398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7.2742290065147799</v>
      </c>
      <c r="I137" s="6">
        <f>IF('Log_working_3-way'!$D137="","",'True_Odds_Calculator_3-way'!O138/'True_Odds_Calculator_3-way'!B138-1)</f>
        <v>6.4696692657933683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2.726909608395589E-2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1.0279443878404282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5.1708322919818031</v>
      </c>
      <c r="I138" s="6">
        <f>IF('Log_working_3-way'!$D138="","",'True_Odds_Calculator_3-way'!O139/'True_Odds_Calculator_3-way'!B139-1)</f>
        <v>4.6744539353716563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2.8194420774319884E-2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1.0373860880641628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47.137259534473102</v>
      </c>
      <c r="I139" s="6">
        <f>IF('Log_working_3-way'!$D139="","",'True_Odds_Calculator_3-way'!O140/'True_Odds_Calculator_3-way'!B140-1)</f>
        <v>2.8670750365660513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3.0248400831925482E-2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1.0259046431302841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21.076532312835663</v>
      </c>
      <c r="I140" s="6">
        <f>IF('Log_working_3-way'!$D140="","",'True_Odds_Calculator_3-way'!O141/'True_Odds_Calculator_3-way'!B141-1)</f>
        <v>7.1795847510695463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2.7142154398369644E-2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1.0284576259708176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5.7625672846039606</v>
      </c>
      <c r="I141" s="6">
        <f>IF('Log_working_3-way'!$D141="","",'True_Odds_Calculator_3-way'!O142/'True_Odds_Calculator_3-way'!B142-1)</f>
        <v>5.9818796033019543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2.9461195300316989E-2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1.0248362754128861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10.823071604650757</v>
      </c>
      <c r="I142" s="6">
        <f>IF('Log_working_3-way'!$D142="","",'True_Odds_Calculator_3-way'!O143/'True_Odds_Calculator_3-way'!B143-1)</f>
        <v>7.5750036101707163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2.6847350106616208E-2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1.0329795830904094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21.34568882712836</v>
      </c>
      <c r="I143" s="6">
        <f>IF('Log_working_3-way'!$D143="","",'True_Odds_Calculator_3-way'!O144/'True_Odds_Calculator_3-way'!B144-1)</f>
        <v>7.6145144256349422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3.4378734272124456E-2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1.0261017668807131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10.328301482557622</v>
      </c>
      <c r="I144" s="6">
        <f>IF('Log_working_3-way'!$D144="","",'True_Odds_Calculator_3-way'!O145/'True_Odds_Calculator_3-way'!B145-1)</f>
        <v>8.3216972651524461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2.8252942113497159E-2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1.0249778344266618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15.091514662186235</v>
      </c>
      <c r="I145" s="6">
        <f>IF('Log_working_3-way'!$D145="","",'True_Odds_Calculator_3-way'!O146/'True_Odds_Calculator_3-way'!B146-1)</f>
        <v>8.7519838697410481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2.6911129024336899E-2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1.0260320044405074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9.3235074022338544</v>
      </c>
      <c r="I146" s="6">
        <f>IF('Log_working_3-way'!$D146="","",'True_Odds_Calculator_3-way'!O147/'True_Odds_Calculator_3-way'!B147-1)</f>
        <v>6.1458071632342479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2.7770091808522412E-2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1.0250856488866946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12.161452032190175</v>
      </c>
      <c r="I147" s="6">
        <f>IF('Log_working_3-way'!$D147="","",'True_Odds_Calculator_3-way'!O148/'True_Odds_Calculator_3-way'!B148-1)</f>
        <v>6.2690799004864113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2.6971488639762509E-2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1.0260070775619032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13.959830789145188</v>
      </c>
      <c r="I148" s="6">
        <f>IF('Log_working_3-way'!$D148="","",'True_Odds_Calculator_3-way'!O149/'True_Odds_Calculator_3-way'!B149-1)</f>
        <v>6.7624804259964062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2.7999628910676755E-2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1.0304125362125942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15.399407571401483</v>
      </c>
      <c r="I149" s="6">
        <f>IF('Log_working_3-way'!$D149="","",'True_Odds_Calculator_3-way'!O150/'True_Odds_Calculator_3-way'!B150-1)</f>
        <v>8.2246667589133349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3.2664609053497884E-2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1.0411792508859128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12.233557200624832</v>
      </c>
      <c r="I150" s="6">
        <f>IF('Log_working_3-way'!$D150="","",'True_Odds_Calculator_3-way'!O151/'True_Odds_Calculator_3-way'!B151-1)</f>
        <v>8.2933243329782655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4.4284521971599489E-2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1.0380820215126172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29.087662445323016</v>
      </c>
      <c r="I151" s="6">
        <f>IF('Log_working_3-way'!$D151="","",'True_Odds_Calculator_3-way'!O152/'True_Odds_Calculator_3-way'!B152-1)</f>
        <v>6.7805300265576163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3.7302656150883351E-2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1.036679274364771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27.807773566501215</v>
      </c>
      <c r="I152" s="6">
        <f>IF('Log_working_3-way'!$D152="","",'True_Odds_Calculator_3-way'!O153/'True_Odds_Calculator_3-way'!B153-1)</f>
        <v>5.8971340971185846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3.6544915796568933E-2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1.0313727356515441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7.7279397624225208</v>
      </c>
      <c r="I153" s="6">
        <f>IF('Log_working_3-way'!$D153="","",'True_Odds_Calculator_3-way'!O154/'True_Odds_Calculator_3-way'!B154-1)</f>
        <v>6.7231360106871501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3.3236626456965457E-2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1.0527604160951101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54.286108445586869</v>
      </c>
      <c r="I154" s="6">
        <f>IF('Log_working_3-way'!$D154="","",'True_Odds_Calculator_3-way'!O155/'True_Odds_Calculator_3-way'!B155-1)</f>
        <v>2.0827639234254427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3.8092650401215344E-2</v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1.27</v>
      </c>
      <c r="B2" s="4">
        <f>IF('True_Odds_Calculator_3-way'!B3="","",'True_Odds_Calculator_3-way'!B3)</f>
        <v>6.84</v>
      </c>
      <c r="C2" s="4">
        <f>IF('True_Odds_Calculator_3-way'!C3="","",'True_Odds_Calculator_3-way'!C3)</f>
        <v>9.3000000000000007</v>
      </c>
      <c r="D2" s="9">
        <f>(K2/(AR2+K2-(AR2*K2)))</f>
        <v>0.76895699491383673</v>
      </c>
      <c r="E2" s="9">
        <f>(L2/(AR2+L2-(AR2*L2)))</f>
        <v>0.13335289142710549</v>
      </c>
      <c r="F2" s="9">
        <f>(M2/(AR2+M2-(AR2*M2)))</f>
        <v>9.7690113659057817E-2</v>
      </c>
      <c r="G2" s="9">
        <f>AR2</f>
        <v>1.1128253456467232</v>
      </c>
      <c r="H2" s="9">
        <f>IF(A2="","",1/D2)</f>
        <v>1.3004628433246155</v>
      </c>
      <c r="I2" s="9">
        <f>IF(B2="","",1/E2)</f>
        <v>7.4989000185768644</v>
      </c>
      <c r="J2" s="9">
        <f>IF(C2="","",1/F2)</f>
        <v>10.236450368867803</v>
      </c>
      <c r="K2" s="11">
        <f>1/A2</f>
        <v>0.78740157480314954</v>
      </c>
      <c r="L2" s="11">
        <f>1/B2</f>
        <v>0.14619883040935672</v>
      </c>
      <c r="M2" s="11">
        <f>1/C2</f>
        <v>0.1075268817204301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-0.16199885031349026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0.17836975245100584</v>
      </c>
      <c r="Q2" s="11">
        <f>2*'OddsRatio_working_3-way'!K2*'OddsRatio_working_3-way'!L2*'OddsRatio_working_3-way'!M2</f>
        <v>2.4756384795420656E-2</v>
      </c>
      <c r="R2" s="11">
        <f>O2/N2</f>
        <v>0</v>
      </c>
      <c r="S2" s="11">
        <f>P2/N2</f>
        <v>-1.1010556686410775</v>
      </c>
      <c r="T2" s="11">
        <f>Q2/N2</f>
        <v>-0.15281827462055203</v>
      </c>
      <c r="U2" s="11">
        <f>'OddsRatio_working_3-way'!S2-'OddsRatio_working_3-way'!R2^2/3</f>
        <v>-1.1010556686410775</v>
      </c>
      <c r="V2" s="11">
        <f>'OddsRatio_working_3-way'!S2*'OddsRatio_working_3-way'!R2/3-2*'OddsRatio_working_3-way'!R2^3/27-'OddsRatio_working_3-way'!T2</f>
        <v>0.15281827462055203</v>
      </c>
      <c r="W2" s="11">
        <f>'OddsRatio_working_3-way'!V2^2+4*'OddsRatio_working_3-way'!U2^3/27</f>
        <v>-0.17440002027285828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0.22234738885967423</v>
      </c>
      <c r="Y2" s="11">
        <f>IF('OddsRatio_working_3-way'!W2&gt;=0,IF('OddsRatio_working_3-way'!V2+SQRT('OddsRatio_working_3-way'!W2)&gt;0,0,PI()),ACOS('OddsRatio_working_3-way'!V2/(2*'OddsRatio_working_3-way'!X2)))</f>
        <v>1.2199980703439937</v>
      </c>
      <c r="Z2" s="11">
        <f>'OddsRatio_working_3-way'!X2^(1/3)*COS('OddsRatio_working_3-way'!Y2/3)</f>
        <v>0.5564126728233616</v>
      </c>
      <c r="AA2" s="11">
        <f>'OddsRatio_working_3-way'!X2^(1/3)*COS(('OddsRatio_working_3-way'!Y2+2*PI())/3)</f>
        <v>-0.48573373291980809</v>
      </c>
      <c r="AB2" s="11">
        <f>'OddsRatio_working_3-way'!X2^(1/3)*COS(('OddsRatio_working_3-way'!Y2+4*PI())/3)</f>
        <v>-7.0678939903553367E-2</v>
      </c>
      <c r="AC2" s="11">
        <f>'OddsRatio_working_3-way'!X2^(1/3)*SIN('OddsRatio_working_3-way'!Y2/3)</f>
        <v>0.23963199647637895</v>
      </c>
      <c r="AD2" s="11">
        <f>'OddsRatio_working_3-way'!X2^(1/3)*SIN(('OddsRatio_working_3-way'!Y2+2*PI())/3)</f>
        <v>0.36205151141444097</v>
      </c>
      <c r="AE2" s="11">
        <f>'OddsRatio_working_3-way'!X2^(1/3)*SIN(('OddsRatio_working_3-way'!Y2+4*PI())/3)</f>
        <v>-0.60168350789081992</v>
      </c>
      <c r="AF2" s="11">
        <f>-'OddsRatio_working_3-way'!U2/(3*'OddsRatio_working_3-way'!X2^(1/3))*COS(('OddsRatio_working_3-way'!Y2)/3)</f>
        <v>0.5564126728233616</v>
      </c>
      <c r="AG2" s="11">
        <f>-'OddsRatio_working_3-way'!U2/(3*'OddsRatio_working_3-way'!X2^(1/3))*COS(('OddsRatio_working_3-way'!Y2+2*PI())/3)</f>
        <v>-0.48573373291980809</v>
      </c>
      <c r="AH2" s="11">
        <f>-'OddsRatio_working_3-way'!U2/(3*'OddsRatio_working_3-way'!X2^(1/3))*COS(('OddsRatio_working_3-way'!Y2+4*PI())/3)</f>
        <v>-7.0678939903553367E-2</v>
      </c>
      <c r="AI2" s="11">
        <f>'OddsRatio_working_3-way'!U2/(3*'OddsRatio_working_3-way'!X2^(1/3))*SIN(('OddsRatio_working_3-way'!Y2)/3)</f>
        <v>-0.23963199647637895</v>
      </c>
      <c r="AJ2" s="11">
        <f>'OddsRatio_working_3-way'!U2/(3*'OddsRatio_working_3-way'!X2^(1/3))*SIN(('OddsRatio_working_3-way'!Y2+2*PI())/3)</f>
        <v>-0.36205151141444097</v>
      </c>
      <c r="AK2" s="11">
        <f>'OddsRatio_working_3-way'!U2/(3*'OddsRatio_working_3-way'!X2^(1/3))*SIN(('OddsRatio_working_3-way'!Y2+4*PI())/3)</f>
        <v>0.60168350789081992</v>
      </c>
      <c r="AL2" s="11">
        <f>'OddsRatio_working_3-way'!Z2+'OddsRatio_working_3-way'!AF2</f>
        <v>1.1128253456467232</v>
      </c>
      <c r="AM2" s="11">
        <f>'OddsRatio_working_3-way'!AA2+'OddsRatio_working_3-way'!AG2</f>
        <v>-0.97146746583961618</v>
      </c>
      <c r="AN2" s="11">
        <f>'OddsRatio_working_3-way'!AB2+'OddsRatio_working_3-way'!AH2</f>
        <v>-0.14135787980710673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1.1128253456467232</v>
      </c>
      <c r="AS2" s="11">
        <f>IF(('OddsRatio_working_3-way'!X2=0),IF(Q2&gt;0,-Q2^(1/3),(-Q2)^(1/3)),'OddsRatio_working_3-way'!AM2-'OddsRatio_working_3-way'!R2/3)</f>
        <v>-0.97146746583961618</v>
      </c>
      <c r="AT2" s="11">
        <f>IF(('OddsRatio_working_3-way'!X2=0),IF(Q2&gt;0,-Q2^(1/3),(-Q2)^(1/3)),'OddsRatio_working_3-way'!AN2-'OddsRatio_working_3-way'!R2/3)</f>
        <v>-0.14135787980710673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5.84</v>
      </c>
      <c r="B3" s="4">
        <f>IF('True_Odds_Calculator_3-way'!B4="","",'True_Odds_Calculator_3-way'!B4)</f>
        <v>5.13</v>
      </c>
      <c r="C3" s="4">
        <f>IF('True_Odds_Calculator_3-way'!C4="","",'True_Odds_Calculator_3-way'!C4)</f>
        <v>1.52</v>
      </c>
      <c r="D3" s="9">
        <f t="shared" ref="D3" si="0">(K3/(AR3+K3-(AR3*K3)))</f>
        <v>0.16478074114002628</v>
      </c>
      <c r="E3" s="9">
        <f t="shared" ref="E3" si="1">(L3/(AR3+L3-(AR3*L3)))</f>
        <v>0.18778899284039233</v>
      </c>
      <c r="F3" s="9">
        <f t="shared" ref="F3" si="2">(M3/(AR3+M3-(AR3*M3)))</f>
        <v>0.64743026601958131</v>
      </c>
      <c r="G3" s="9">
        <f t="shared" ref="G3" si="3">AR3</f>
        <v>1.0472459425809522</v>
      </c>
      <c r="H3" s="9">
        <f t="shared" ref="H3" si="4">IF(A3="","",1/D3)</f>
        <v>6.0686703620918099</v>
      </c>
      <c r="I3" s="9">
        <f t="shared" ref="I3" si="5">IF(B3="","",1/E3)</f>
        <v>5.3251257428593322</v>
      </c>
      <c r="J3" s="9">
        <f t="shared" ref="J3" si="6">IF(C3="","",1/F3)</f>
        <v>1.5445678901420949</v>
      </c>
      <c r="K3" s="11">
        <f t="shared" ref="K3" si="7">1/A3</f>
        <v>0.17123287671232876</v>
      </c>
      <c r="L3" s="11">
        <f t="shared" ref="L3" si="8">1/B3</f>
        <v>0.19493177387914232</v>
      </c>
      <c r="M3" s="11">
        <f t="shared" ref="M3" si="9">1/C3</f>
        <v>0.65789473684210531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-0.22825744767269451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0.20839745562737261</v>
      </c>
      <c r="Q3" s="11">
        <f>2*'OddsRatio_working_3-way'!K3*'OddsRatio_working_3-way'!L3*'OddsRatio_working_3-way'!M3</f>
        <v>4.3919379478898318E-2</v>
      </c>
      <c r="R3" s="11">
        <f t="shared" ref="R3" si="10">O3/N3</f>
        <v>0</v>
      </c>
      <c r="S3" s="11">
        <f t="shared" ref="S3" si="11">P3/N3</f>
        <v>-0.91299301622876394</v>
      </c>
      <c r="T3" s="11">
        <f t="shared" ref="T3" si="12">Q3/N3</f>
        <v>-0.19241159456875945</v>
      </c>
      <c r="U3" s="11">
        <f>'OddsRatio_working_3-way'!S3-'OddsRatio_working_3-way'!R3^2/3</f>
        <v>-0.91299301622876394</v>
      </c>
      <c r="V3" s="11">
        <f>'OddsRatio_working_3-way'!S3*'OddsRatio_working_3-way'!R3/3-2*'OddsRatio_working_3-way'!R3^3/27-'OddsRatio_working_3-way'!T3</f>
        <v>0.19241159456875945</v>
      </c>
      <c r="W3" s="11">
        <f>'OddsRatio_working_3-way'!V3^2+4*'OddsRatio_working_3-way'!U3^3/27</f>
        <v>-7.5723116463355139E-2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0.16788786301267269</v>
      </c>
      <c r="Y3" s="11">
        <f>IF('OddsRatio_working_3-way'!W3&gt;=0,IF('OddsRatio_working_3-way'!V3+SQRT('OddsRatio_working_3-way'!W3)&gt;0,0,PI()),ACOS('OddsRatio_working_3-way'!V3/(2*'OddsRatio_working_3-way'!X3)))</f>
        <v>0.96059063048922588</v>
      </c>
      <c r="Z3" s="11">
        <f>'OddsRatio_working_3-way'!X3^(1/3)*COS('OddsRatio_working_3-way'!Y3/3)</f>
        <v>0.52362297129047608</v>
      </c>
      <c r="AA3" s="11">
        <f>'OddsRatio_working_3-way'!X3^(1/3)*COS(('OddsRatio_working_3-way'!Y3+2*PI())/3)</f>
        <v>-0.41218599149610019</v>
      </c>
      <c r="AB3" s="11">
        <f>'OddsRatio_working_3-way'!X3^(1/3)*COS(('OddsRatio_working_3-way'!Y3+4*PI())/3)</f>
        <v>-0.11143697979437601</v>
      </c>
      <c r="AC3" s="11">
        <f>'OddsRatio_working_3-way'!X3^(1/3)*SIN('OddsRatio_working_3-way'!Y3/3)</f>
        <v>0.17363752286450435</v>
      </c>
      <c r="AD3" s="11">
        <f>'OddsRatio_working_3-way'!X3^(1/3)*SIN(('OddsRatio_working_3-way'!Y3+2*PI())/3)</f>
        <v>0.36665203371038985</v>
      </c>
      <c r="AE3" s="11">
        <f>'OddsRatio_working_3-way'!X3^(1/3)*SIN(('OddsRatio_working_3-way'!Y3+4*PI())/3)</f>
        <v>-0.54028955657489419</v>
      </c>
      <c r="AF3" s="11">
        <f>-'OddsRatio_working_3-way'!U3/(3*'OddsRatio_working_3-way'!X3^(1/3))*COS(('OddsRatio_working_3-way'!Y3)/3)</f>
        <v>0.52362297129047608</v>
      </c>
      <c r="AG3" s="11">
        <f>-'OddsRatio_working_3-way'!U3/(3*'OddsRatio_working_3-way'!X3^(1/3))*COS(('OddsRatio_working_3-way'!Y3+2*PI())/3)</f>
        <v>-0.41218599149610019</v>
      </c>
      <c r="AH3" s="11">
        <f>-'OddsRatio_working_3-way'!U3/(3*'OddsRatio_working_3-way'!X3^(1/3))*COS(('OddsRatio_working_3-way'!Y3+4*PI())/3)</f>
        <v>-0.11143697979437601</v>
      </c>
      <c r="AI3" s="11">
        <f>'OddsRatio_working_3-way'!U3/(3*'OddsRatio_working_3-way'!X3^(1/3))*SIN(('OddsRatio_working_3-way'!Y3)/3)</f>
        <v>-0.17363752286450435</v>
      </c>
      <c r="AJ3" s="11">
        <f>'OddsRatio_working_3-way'!U3/(3*'OddsRatio_working_3-way'!X3^(1/3))*SIN(('OddsRatio_working_3-way'!Y3+2*PI())/3)</f>
        <v>-0.36665203371038985</v>
      </c>
      <c r="AK3" s="11">
        <f>'OddsRatio_working_3-way'!U3/(3*'OddsRatio_working_3-way'!X3^(1/3))*SIN(('OddsRatio_working_3-way'!Y3+4*PI())/3)</f>
        <v>0.54028955657489419</v>
      </c>
      <c r="AL3" s="11">
        <f>'OddsRatio_working_3-way'!Z3+'OddsRatio_working_3-way'!AF3</f>
        <v>1.0472459425809522</v>
      </c>
      <c r="AM3" s="11">
        <f>'OddsRatio_working_3-way'!AA3+'OddsRatio_working_3-way'!AG3</f>
        <v>-0.82437198299220038</v>
      </c>
      <c r="AN3" s="11">
        <f>'OddsRatio_working_3-way'!AB3+'OddsRatio_working_3-way'!AH3</f>
        <v>-0.22287395958875203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1.0472459425809522</v>
      </c>
      <c r="AS3" s="11">
        <f>IF(('OddsRatio_working_3-way'!X3=0),IF(Q3&gt;0,-Q3^(1/3),(-Q3)^(1/3)),'OddsRatio_working_3-way'!AM3-'OddsRatio_working_3-way'!R3/3)</f>
        <v>-0.82437198299220038</v>
      </c>
      <c r="AT3" s="11">
        <f>IF(('OddsRatio_working_3-way'!X3=0),IF(Q3&gt;0,-Q3^(1/3),(-Q3)^(1/3)),'OddsRatio_working_3-way'!AN3-'OddsRatio_working_3-way'!R3/3)</f>
        <v>-0.22287395958875203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1.76</v>
      </c>
      <c r="B4" s="4">
        <f>IF('True_Odds_Calculator_3-way'!B5="","",'True_Odds_Calculator_3-way'!B5)</f>
        <v>4.3600000000000003</v>
      </c>
      <c r="C4" s="4">
        <f>IF('True_Odds_Calculator_3-way'!C5="","",'True_Odds_Calculator_3-way'!C5)</f>
        <v>4.3</v>
      </c>
      <c r="D4" s="9">
        <f t="shared" ref="D4:D67" si="13">(K4/(AR4+K4-(AR4*K4)))</f>
        <v>0.55576286980865475</v>
      </c>
      <c r="E4" s="9">
        <f t="shared" ref="E4:E67" si="14">(L4/(AR4+L4-(AR4*L4)))</f>
        <v>0.22056194949938782</v>
      </c>
      <c r="F4" s="9">
        <f t="shared" ref="F4:F67" si="15">(M4/(AR4+M4-(AR4*M4)))</f>
        <v>0.22367518069195769</v>
      </c>
      <c r="G4" s="9">
        <f t="shared" ref="G4:G67" si="16">AR4</f>
        <v>1.0517480952383549</v>
      </c>
      <c r="H4" s="9">
        <f t="shared" ref="H4:H67" si="17">IF(A4="","",1/D4)</f>
        <v>1.7993285523811495</v>
      </c>
      <c r="I4" s="9">
        <f t="shared" ref="I4:I67" si="18">IF(B4="","",1/E4)</f>
        <v>4.5338736000008719</v>
      </c>
      <c r="J4" s="9">
        <f t="shared" ref="J4:J67" si="19">IF(C4="","",1/F4)</f>
        <v>4.4707687142865709</v>
      </c>
      <c r="K4" s="11">
        <f t="shared" ref="K4:K67" si="20">1/A4</f>
        <v>0.56818181818181823</v>
      </c>
      <c r="L4" s="11">
        <f t="shared" ref="L4:L67" si="21">1/B4</f>
        <v>0.2293577981651376</v>
      </c>
      <c r="M4" s="11">
        <f t="shared" ref="M4:M67" si="22">1/C4</f>
        <v>0.23255813953488372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-0.25538724130573931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0.22487247124541768</v>
      </c>
      <c r="Q4" s="11">
        <f>2*'OddsRatio_working_3-way'!K4*'OddsRatio_working_3-way'!L4*'OddsRatio_working_3-way'!M4</f>
        <v>6.0612525942161107E-2</v>
      </c>
      <c r="R4" s="11">
        <f t="shared" ref="R4:R67" si="23">O4/N4</f>
        <v>0</v>
      </c>
      <c r="S4" s="11">
        <f t="shared" ref="S4:S67" si="24">P4/N4</f>
        <v>-0.88051568314726192</v>
      </c>
      <c r="T4" s="11">
        <f t="shared" ref="T4:T67" si="25">Q4/N4</f>
        <v>-0.23733576365155312</v>
      </c>
      <c r="U4" s="11">
        <f>'OddsRatio_working_3-way'!S4-'OddsRatio_working_3-way'!R4^2/3</f>
        <v>-0.88051568314726192</v>
      </c>
      <c r="V4" s="11">
        <f>'OddsRatio_working_3-way'!S4*'OddsRatio_working_3-way'!R4/3-2*'OddsRatio_working_3-way'!R4^3/27-'OddsRatio_working_3-way'!T4</f>
        <v>0.23733576365155312</v>
      </c>
      <c r="W4" s="11">
        <f>'OddsRatio_working_3-way'!V4^2+4*'OddsRatio_working_3-way'!U4^3/27</f>
        <v>-4.4808140814556349E-2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0.15900975247026691</v>
      </c>
      <c r="Y4" s="11">
        <f>IF('OddsRatio_working_3-way'!W4&gt;=0,IF('OddsRatio_working_3-way'!V4+SQRT('OddsRatio_working_3-way'!W4)&gt;0,0,PI()),ACOS('OddsRatio_working_3-way'!V4/(2*'OddsRatio_working_3-way'!X4)))</f>
        <v>0.72832088137518558</v>
      </c>
      <c r="Z4" s="11">
        <f>'OddsRatio_working_3-way'!X4^(1/3)*COS('OddsRatio_working_3-way'!Y4/3)</f>
        <v>0.52587404761917744</v>
      </c>
      <c r="AA4" s="11">
        <f>'OddsRatio_working_3-way'!X4^(1/3)*COS(('OddsRatio_working_3-way'!Y4+2*PI())/3)</f>
        <v>-0.37572569929291333</v>
      </c>
      <c r="AB4" s="11">
        <f>'OddsRatio_working_3-way'!X4^(1/3)*COS(('OddsRatio_working_3-way'!Y4+4*PI())/3)</f>
        <v>-0.15014834832626389</v>
      </c>
      <c r="AC4" s="11">
        <f>'OddsRatio_working_3-way'!X4^(1/3)*SIN('OddsRatio_working_3-way'!Y4/3)</f>
        <v>0.13023714430367772</v>
      </c>
      <c r="AD4" s="11">
        <f>'OddsRatio_working_3-way'!X4^(1/3)*SIN(('OddsRatio_working_3-way'!Y4+2*PI())/3)</f>
        <v>0.39030171227731658</v>
      </c>
      <c r="AE4" s="11">
        <f>'OddsRatio_working_3-way'!X4^(1/3)*SIN(('OddsRatio_working_3-way'!Y4+4*PI())/3)</f>
        <v>-0.52053885658099419</v>
      </c>
      <c r="AF4" s="11">
        <f>-'OddsRatio_working_3-way'!U4/(3*'OddsRatio_working_3-way'!X4^(1/3))*COS(('OddsRatio_working_3-way'!Y4)/3)</f>
        <v>0.52587404761917744</v>
      </c>
      <c r="AG4" s="11">
        <f>-'OddsRatio_working_3-way'!U4/(3*'OddsRatio_working_3-way'!X4^(1/3))*COS(('OddsRatio_working_3-way'!Y4+2*PI())/3)</f>
        <v>-0.37572569929291333</v>
      </c>
      <c r="AH4" s="11">
        <f>-'OddsRatio_working_3-way'!U4/(3*'OddsRatio_working_3-way'!X4^(1/3))*COS(('OddsRatio_working_3-way'!Y4+4*PI())/3)</f>
        <v>-0.15014834832626389</v>
      </c>
      <c r="AI4" s="11">
        <f>'OddsRatio_working_3-way'!U4/(3*'OddsRatio_working_3-way'!X4^(1/3))*SIN(('OddsRatio_working_3-way'!Y4)/3)</f>
        <v>-0.13023714430367772</v>
      </c>
      <c r="AJ4" s="11">
        <f>'OddsRatio_working_3-way'!U4/(3*'OddsRatio_working_3-way'!X4^(1/3))*SIN(('OddsRatio_working_3-way'!Y4+2*PI())/3)</f>
        <v>-0.39030171227731658</v>
      </c>
      <c r="AK4" s="11">
        <f>'OddsRatio_working_3-way'!U4/(3*'OddsRatio_working_3-way'!X4^(1/3))*SIN(('OddsRatio_working_3-way'!Y4+4*PI())/3)</f>
        <v>0.52053885658099419</v>
      </c>
      <c r="AL4" s="11">
        <f>'OddsRatio_working_3-way'!Z4+'OddsRatio_working_3-way'!AF4</f>
        <v>1.0517480952383549</v>
      </c>
      <c r="AM4" s="11">
        <f>'OddsRatio_working_3-way'!AA4+'OddsRatio_working_3-way'!AG4</f>
        <v>-0.75145139858582666</v>
      </c>
      <c r="AN4" s="11">
        <f>'OddsRatio_working_3-way'!AB4+'OddsRatio_working_3-way'!AH4</f>
        <v>-0.30029669665252778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1.0517480952383549</v>
      </c>
      <c r="AS4" s="11">
        <f>IF(('OddsRatio_working_3-way'!X4=0),IF(Q4&gt;0,-Q4^(1/3),(-Q4)^(1/3)),'OddsRatio_working_3-way'!AM4-'OddsRatio_working_3-way'!R4/3)</f>
        <v>-0.75145139858582666</v>
      </c>
      <c r="AT4" s="11">
        <f>IF(('OddsRatio_working_3-way'!X4=0),IF(Q4&gt;0,-Q4^(1/3),(-Q4)^(1/3)),'OddsRatio_working_3-way'!AN4-'OddsRatio_working_3-way'!R4/3)</f>
        <v>-0.30029669665252778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3.18</v>
      </c>
      <c r="B5" s="4">
        <f>IF('True_Odds_Calculator_3-way'!B6="","",'True_Odds_Calculator_3-way'!B6)</f>
        <v>3.43</v>
      </c>
      <c r="C5" s="4">
        <f>IF('True_Odds_Calculator_3-way'!C6="","",'True_Odds_Calculator_3-way'!C6)</f>
        <v>2.38</v>
      </c>
      <c r="D5" s="9">
        <f t="shared" si="13"/>
        <v>0.30599903665844452</v>
      </c>
      <c r="E5" s="9">
        <f t="shared" si="14"/>
        <v>0.28344076127165629</v>
      </c>
      <c r="F5" s="9">
        <f t="shared" si="15"/>
        <v>0.41056020206989907</v>
      </c>
      <c r="G5" s="9">
        <f t="shared" si="16"/>
        <v>1.0403596992638497</v>
      </c>
      <c r="H5" s="9">
        <f t="shared" si="17"/>
        <v>3.2679841443951925</v>
      </c>
      <c r="I5" s="9">
        <f t="shared" si="18"/>
        <v>3.5280740692111552</v>
      </c>
      <c r="J5" s="9">
        <f t="shared" si="19"/>
        <v>2.4356963849841127</v>
      </c>
      <c r="K5" s="11">
        <f t="shared" si="20"/>
        <v>0.31446540880503143</v>
      </c>
      <c r="L5" s="11">
        <f t="shared" si="21"/>
        <v>0.29154518950437314</v>
      </c>
      <c r="M5" s="11">
        <f t="shared" si="22"/>
        <v>0.42016806722689076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-0.28160713650111557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0.23074304808561852</v>
      </c>
      <c r="Q5" s="11">
        <f>2*'OddsRatio_working_3-way'!K5*'OddsRatio_working_3-way'!L5*'OddsRatio_working_3-way'!M5</f>
        <v>7.7042753951792484E-2</v>
      </c>
      <c r="R5" s="11">
        <f t="shared" si="23"/>
        <v>0</v>
      </c>
      <c r="S5" s="11">
        <f t="shared" si="24"/>
        <v>-0.81937926343959833</v>
      </c>
      <c r="T5" s="11">
        <f t="shared" si="25"/>
        <v>-0.27358239179953198</v>
      </c>
      <c r="U5" s="11">
        <f>'OddsRatio_working_3-way'!S5-'OddsRatio_working_3-way'!R5^2/3</f>
        <v>-0.81937926343959833</v>
      </c>
      <c r="V5" s="11">
        <f>'OddsRatio_working_3-way'!S5*'OddsRatio_working_3-way'!R5/3-2*'OddsRatio_working_3-way'!R5^3/27-'OddsRatio_working_3-way'!T5</f>
        <v>0.27358239179953198</v>
      </c>
      <c r="W5" s="11">
        <f>'OddsRatio_working_3-way'!V5^2+4*'OddsRatio_working_3-way'!U5^3/27</f>
        <v>-6.6514597629240974E-3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0.14273996012476386</v>
      </c>
      <c r="Y5" s="11">
        <f>IF('OddsRatio_working_3-way'!W5&gt;=0,IF('OddsRatio_working_3-way'!V5+SQRT('OddsRatio_working_3-way'!W5)&gt;0,0,PI()),ACOS('OddsRatio_working_3-way'!V5/(2*'OddsRatio_working_3-way'!X5)))</f>
        <v>0.28971803879828939</v>
      </c>
      <c r="Z5" s="11">
        <f>'OddsRatio_working_3-way'!X5^(1/3)*COS('OddsRatio_working_3-way'!Y5/3)</f>
        <v>0.52017984963192487</v>
      </c>
      <c r="AA5" s="11">
        <f>'OddsRatio_working_3-way'!X5^(1/3)*COS(('OddsRatio_working_3-way'!Y5+2*PI())/3)</f>
        <v>-0.3037306040909305</v>
      </c>
      <c r="AB5" s="11">
        <f>'OddsRatio_working_3-way'!X5^(1/3)*COS(('OddsRatio_working_3-way'!Y5+4*PI())/3)</f>
        <v>-0.21644924554099443</v>
      </c>
      <c r="AC5" s="11">
        <f>'OddsRatio_working_3-way'!X5^(1/3)*SIN('OddsRatio_working_3-way'!Y5/3)</f>
        <v>5.0391915854041819E-2</v>
      </c>
      <c r="AD5" s="11">
        <f>'OddsRatio_working_3-way'!X5^(1/3)*SIN(('OddsRatio_working_3-way'!Y5+2*PI())/3)</f>
        <v>0.42529300639099532</v>
      </c>
      <c r="AE5" s="11">
        <f>'OddsRatio_working_3-way'!X5^(1/3)*SIN(('OddsRatio_working_3-way'!Y5+4*PI())/3)</f>
        <v>-0.47568492224503722</v>
      </c>
      <c r="AF5" s="11">
        <f>-'OddsRatio_working_3-way'!U5/(3*'OddsRatio_working_3-way'!X5^(1/3))*COS(('OddsRatio_working_3-way'!Y5)/3)</f>
        <v>0.52017984963192487</v>
      </c>
      <c r="AG5" s="11">
        <f>-'OddsRatio_working_3-way'!U5/(3*'OddsRatio_working_3-way'!X5^(1/3))*COS(('OddsRatio_working_3-way'!Y5+2*PI())/3)</f>
        <v>-0.3037306040909305</v>
      </c>
      <c r="AH5" s="11">
        <f>-'OddsRatio_working_3-way'!U5/(3*'OddsRatio_working_3-way'!X5^(1/3))*COS(('OddsRatio_working_3-way'!Y5+4*PI())/3)</f>
        <v>-0.21644924554099443</v>
      </c>
      <c r="AI5" s="11">
        <f>'OddsRatio_working_3-way'!U5/(3*'OddsRatio_working_3-way'!X5^(1/3))*SIN(('OddsRatio_working_3-way'!Y5)/3)</f>
        <v>-5.0391915854041819E-2</v>
      </c>
      <c r="AJ5" s="11">
        <f>'OddsRatio_working_3-way'!U5/(3*'OddsRatio_working_3-way'!X5^(1/3))*SIN(('OddsRatio_working_3-way'!Y5+2*PI())/3)</f>
        <v>-0.42529300639099532</v>
      </c>
      <c r="AK5" s="11">
        <f>'OddsRatio_working_3-way'!U5/(3*'OddsRatio_working_3-way'!X5^(1/3))*SIN(('OddsRatio_working_3-way'!Y5+4*PI())/3)</f>
        <v>0.47568492224503722</v>
      </c>
      <c r="AL5" s="11">
        <f>'OddsRatio_working_3-way'!Z5+'OddsRatio_working_3-way'!AF5</f>
        <v>1.0403596992638497</v>
      </c>
      <c r="AM5" s="11">
        <f>'OddsRatio_working_3-way'!AA5+'OddsRatio_working_3-way'!AG5</f>
        <v>-0.607461208181861</v>
      </c>
      <c r="AN5" s="11">
        <f>'OddsRatio_working_3-way'!AB5+'OddsRatio_working_3-way'!AH5</f>
        <v>-0.43289849108198886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1.0403596992638497</v>
      </c>
      <c r="AS5" s="11">
        <f>IF(('OddsRatio_working_3-way'!X5=0),IF(Q5&gt;0,-Q5^(1/3),(-Q5)^(1/3)),'OddsRatio_working_3-way'!AM5-'OddsRatio_working_3-way'!R5/3)</f>
        <v>-0.607461208181861</v>
      </c>
      <c r="AT5" s="11">
        <f>IF(('OddsRatio_working_3-way'!X5=0),IF(Q5&gt;0,-Q5^(1/3),(-Q5)^(1/3)),'OddsRatio_working_3-way'!AN5-'OddsRatio_working_3-way'!R5/3)</f>
        <v>-0.43289849108198886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4.5</v>
      </c>
      <c r="B6" s="4">
        <f>IF('True_Odds_Calculator_3-way'!B7="","",'True_Odds_Calculator_3-way'!B7)</f>
        <v>3.65</v>
      </c>
      <c r="C6" s="4">
        <f>IF('True_Odds_Calculator_3-way'!C7="","",'True_Odds_Calculator_3-way'!C7)</f>
        <v>1.89</v>
      </c>
      <c r="D6" s="9">
        <f t="shared" si="13"/>
        <v>0.21522089588590934</v>
      </c>
      <c r="E6" s="9">
        <f t="shared" si="14"/>
        <v>0.26589822968826238</v>
      </c>
      <c r="F6" s="9">
        <f t="shared" si="15"/>
        <v>0.51888087442582809</v>
      </c>
      <c r="G6" s="9">
        <f t="shared" si="16"/>
        <v>1.0418254243041392</v>
      </c>
      <c r="H6" s="9">
        <f t="shared" si="17"/>
        <v>4.6463889850644877</v>
      </c>
      <c r="I6" s="9">
        <f t="shared" si="18"/>
        <v>3.7608373744059693</v>
      </c>
      <c r="J6" s="9">
        <f t="shared" si="19"/>
        <v>1.9272246276306835</v>
      </c>
      <c r="K6" s="11">
        <f t="shared" si="20"/>
        <v>0.22222222222222221</v>
      </c>
      <c r="L6" s="11">
        <f t="shared" si="21"/>
        <v>0.27397260273972601</v>
      </c>
      <c r="M6" s="11">
        <f t="shared" si="22"/>
        <v>0.52910052910052918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-0.26591126895540895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0.22678037898738057</v>
      </c>
      <c r="Q6" s="11">
        <f>2*'OddsRatio_working_3-way'!K6*'OddsRatio_working_3-way'!L6*'OddsRatio_working_3-way'!M6</f>
        <v>6.4426244030505828E-2</v>
      </c>
      <c r="R6" s="11">
        <f t="shared" si="23"/>
        <v>0</v>
      </c>
      <c r="S6" s="11">
        <f t="shared" si="24"/>
        <v>-0.85284230291650298</v>
      </c>
      <c r="T6" s="11">
        <f t="shared" si="25"/>
        <v>-0.24228474514673373</v>
      </c>
      <c r="U6" s="11">
        <f>'OddsRatio_working_3-way'!S6-'OddsRatio_working_3-way'!R6^2/3</f>
        <v>-0.85284230291650298</v>
      </c>
      <c r="V6" s="11">
        <f>'OddsRatio_working_3-way'!S6*'OddsRatio_working_3-way'!R6/3-2*'OddsRatio_working_3-way'!R6^3/27-'OddsRatio_working_3-way'!T6</f>
        <v>0.24228474514673373</v>
      </c>
      <c r="W6" s="11">
        <f>'OddsRatio_working_3-way'!V6^2+4*'OddsRatio_working_3-way'!U6^3/27</f>
        <v>-3.3195334148079916E-2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0.15157278109780928</v>
      </c>
      <c r="Y6" s="11">
        <f>IF('OddsRatio_working_3-way'!W6&gt;=0,IF('OddsRatio_working_3-way'!V6+SQRT('OddsRatio_working_3-way'!W6)&gt;0,0,PI()),ACOS('OddsRatio_working_3-way'!V6/(2*'OddsRatio_working_3-way'!X6)))</f>
        <v>0.64477391992760635</v>
      </c>
      <c r="Z6" s="11">
        <f>'OddsRatio_working_3-way'!X6^(1/3)*COS('OddsRatio_working_3-way'!Y6/3)</f>
        <v>0.52091271215206958</v>
      </c>
      <c r="AA6" s="11">
        <f>'OddsRatio_working_3-way'!X6^(1/3)*COS(('OddsRatio_working_3-way'!Y6+2*PI())/3)</f>
        <v>-0.35893496018833504</v>
      </c>
      <c r="AB6" s="11">
        <f>'OddsRatio_working_3-way'!X6^(1/3)*COS(('OddsRatio_working_3-way'!Y6+4*PI())/3)</f>
        <v>-0.16197775196373435</v>
      </c>
      <c r="AC6" s="11">
        <f>'OddsRatio_working_3-way'!X6^(1/3)*SIN('OddsRatio_working_3-way'!Y6/3)</f>
        <v>0.1137132971873103</v>
      </c>
      <c r="AD6" s="11">
        <f>'OddsRatio_working_3-way'!X6^(1/3)*SIN(('OddsRatio_working_3-way'!Y6+2*PI())/3)</f>
        <v>0.39426699328428794</v>
      </c>
      <c r="AE6" s="11">
        <f>'OddsRatio_working_3-way'!X6^(1/3)*SIN(('OddsRatio_working_3-way'!Y6+4*PI())/3)</f>
        <v>-0.50798029047159821</v>
      </c>
      <c r="AF6" s="11">
        <f>-'OddsRatio_working_3-way'!U6/(3*'OddsRatio_working_3-way'!X6^(1/3))*COS(('OddsRatio_working_3-way'!Y6)/3)</f>
        <v>0.52091271215206947</v>
      </c>
      <c r="AG6" s="11">
        <f>-'OddsRatio_working_3-way'!U6/(3*'OddsRatio_working_3-way'!X6^(1/3))*COS(('OddsRatio_working_3-way'!Y6+2*PI())/3)</f>
        <v>-0.35893496018833498</v>
      </c>
      <c r="AH6" s="11">
        <f>-'OddsRatio_working_3-way'!U6/(3*'OddsRatio_working_3-way'!X6^(1/3))*COS(('OddsRatio_working_3-way'!Y6+4*PI())/3)</f>
        <v>-0.16197775196373432</v>
      </c>
      <c r="AI6" s="11">
        <f>'OddsRatio_working_3-way'!U6/(3*'OddsRatio_working_3-way'!X6^(1/3))*SIN(('OddsRatio_working_3-way'!Y6)/3)</f>
        <v>-0.11371329718731027</v>
      </c>
      <c r="AJ6" s="11">
        <f>'OddsRatio_working_3-way'!U6/(3*'OddsRatio_working_3-way'!X6^(1/3))*SIN(('OddsRatio_working_3-way'!Y6+2*PI())/3)</f>
        <v>-0.39426699328428783</v>
      </c>
      <c r="AK6" s="11">
        <f>'OddsRatio_working_3-way'!U6/(3*'OddsRatio_working_3-way'!X6^(1/3))*SIN(('OddsRatio_working_3-way'!Y6+4*PI())/3)</f>
        <v>0.50798029047159821</v>
      </c>
      <c r="AL6" s="11">
        <f>'OddsRatio_working_3-way'!Z6+'OddsRatio_working_3-way'!AF6</f>
        <v>1.0418254243041392</v>
      </c>
      <c r="AM6" s="11">
        <f>'OddsRatio_working_3-way'!AA6+'OddsRatio_working_3-way'!AG6</f>
        <v>-0.71786992037667008</v>
      </c>
      <c r="AN6" s="11">
        <f>'OddsRatio_working_3-way'!AB6+'OddsRatio_working_3-way'!AH6</f>
        <v>-0.32395550392746864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1.0418254243041392</v>
      </c>
      <c r="AS6" s="11">
        <f>IF(('OddsRatio_working_3-way'!X6=0),IF(Q6&gt;0,-Q6^(1/3),(-Q6)^(1/3)),'OddsRatio_working_3-way'!AM6-'OddsRatio_working_3-way'!R6/3)</f>
        <v>-0.71786992037667008</v>
      </c>
      <c r="AT6" s="11">
        <f>IF(('OddsRatio_working_3-way'!X6=0),IF(Q6&gt;0,-Q6^(1/3),(-Q6)^(1/3)),'OddsRatio_working_3-way'!AN6-'OddsRatio_working_3-way'!R6/3)</f>
        <v>-0.32395550392746864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2.4300000000000002</v>
      </c>
      <c r="B7" s="4">
        <f>IF('True_Odds_Calculator_3-way'!B8="","",'True_Odds_Calculator_3-way'!B8)</f>
        <v>3.18</v>
      </c>
      <c r="C7" s="4">
        <f>IF('True_Odds_Calculator_3-way'!C8="","",'True_Odds_Calculator_3-way'!C8)</f>
        <v>3.32</v>
      </c>
      <c r="D7" s="9">
        <f t="shared" si="13"/>
        <v>0.40164119379877999</v>
      </c>
      <c r="E7" s="9">
        <f t="shared" si="14"/>
        <v>0.30570382795334078</v>
      </c>
      <c r="F7" s="9">
        <f t="shared" si="15"/>
        <v>0.29265497824787928</v>
      </c>
      <c r="G7" s="9">
        <f t="shared" si="16"/>
        <v>1.041807309782266</v>
      </c>
      <c r="H7" s="9">
        <f t="shared" si="17"/>
        <v>2.4897844529886406</v>
      </c>
      <c r="I7" s="9">
        <f t="shared" si="18"/>
        <v>3.2711399353253401</v>
      </c>
      <c r="J7" s="9">
        <f t="shared" si="19"/>
        <v>3.4169929586948569</v>
      </c>
      <c r="K7" s="11">
        <f t="shared" si="20"/>
        <v>0.41152263374485593</v>
      </c>
      <c r="L7" s="11">
        <f t="shared" si="21"/>
        <v>0.31446540880503143</v>
      </c>
      <c r="M7" s="11">
        <f t="shared" si="22"/>
        <v>0.30120481927710846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-0.2819090633829674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0.23114431481652986</v>
      </c>
      <c r="Q7" s="11">
        <f>2*'OddsRatio_working_3-way'!K7*'OddsRatio_working_3-way'!L7*'OddsRatio_working_3-way'!M7</f>
        <v>7.7957610393433352E-2</v>
      </c>
      <c r="R7" s="11">
        <f t="shared" si="23"/>
        <v>0</v>
      </c>
      <c r="S7" s="11">
        <f t="shared" si="24"/>
        <v>-0.81992509230724975</v>
      </c>
      <c r="T7" s="11">
        <f t="shared" si="25"/>
        <v>-0.27653460111542999</v>
      </c>
      <c r="U7" s="11">
        <f>'OddsRatio_working_3-way'!S7-'OddsRatio_working_3-way'!R7^2/3</f>
        <v>-0.81992509230724975</v>
      </c>
      <c r="V7" s="11">
        <f>'OddsRatio_working_3-way'!S7*'OddsRatio_working_3-way'!R7/3-2*'OddsRatio_working_3-way'!R7^3/27-'OddsRatio_working_3-way'!T7</f>
        <v>0.27653460111542999</v>
      </c>
      <c r="W7" s="11">
        <f>'OddsRatio_working_3-way'!V7^2+4*'OddsRatio_working_3-way'!U7^3/27</f>
        <v>-5.1903788311483123E-3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0.14288261304758032</v>
      </c>
      <c r="Y7" s="11">
        <f>IF('OddsRatio_working_3-way'!W7&gt;=0,IF('OddsRatio_working_3-way'!V7+SQRT('OddsRatio_working_3-way'!W7)&gt;0,0,PI()),ACOS('OddsRatio_working_3-way'!V7/(2*'OddsRatio_working_3-way'!X7)))</f>
        <v>0.25486011473921844</v>
      </c>
      <c r="Z7" s="11">
        <f>'OddsRatio_working_3-way'!X7^(1/3)*COS('OddsRatio_working_3-way'!Y7/3)</f>
        <v>0.52090365489113311</v>
      </c>
      <c r="AA7" s="11">
        <f>'OddsRatio_working_3-way'!X7^(1/3)*COS(('OddsRatio_working_3-way'!Y7+2*PI())/3)</f>
        <v>-0.29886809766544814</v>
      </c>
      <c r="AB7" s="11">
        <f>'OddsRatio_working_3-way'!X7^(1/3)*COS(('OddsRatio_working_3-way'!Y7+4*PI())/3)</f>
        <v>-0.22203555722568483</v>
      </c>
      <c r="AC7" s="11">
        <f>'OddsRatio_working_3-way'!X7^(1/3)*SIN('OddsRatio_working_3-way'!Y7/3)</f>
        <v>4.4359287905420208E-2</v>
      </c>
      <c r="AD7" s="11">
        <f>'OddsRatio_working_3-way'!X7^(1/3)*SIN(('OddsRatio_working_3-way'!Y7+2*PI())/3)</f>
        <v>0.4289361541071734</v>
      </c>
      <c r="AE7" s="11">
        <f>'OddsRatio_working_3-way'!X7^(1/3)*SIN(('OddsRatio_working_3-way'!Y7+4*PI())/3)</f>
        <v>-0.47329544201259349</v>
      </c>
      <c r="AF7" s="11">
        <f>-'OddsRatio_working_3-way'!U7/(3*'OddsRatio_working_3-way'!X7^(1/3))*COS(('OddsRatio_working_3-way'!Y7)/3)</f>
        <v>0.52090365489113299</v>
      </c>
      <c r="AG7" s="11">
        <f>-'OddsRatio_working_3-way'!U7/(3*'OddsRatio_working_3-way'!X7^(1/3))*COS(('OddsRatio_working_3-way'!Y7+2*PI())/3)</f>
        <v>-0.29886809766544808</v>
      </c>
      <c r="AH7" s="11">
        <f>-'OddsRatio_working_3-way'!U7/(3*'OddsRatio_working_3-way'!X7^(1/3))*COS(('OddsRatio_working_3-way'!Y7+4*PI())/3)</f>
        <v>-0.2220355572256848</v>
      </c>
      <c r="AI7" s="11">
        <f>'OddsRatio_working_3-way'!U7/(3*'OddsRatio_working_3-way'!X7^(1/3))*SIN(('OddsRatio_working_3-way'!Y7)/3)</f>
        <v>-4.4359287905420194E-2</v>
      </c>
      <c r="AJ7" s="11">
        <f>'OddsRatio_working_3-way'!U7/(3*'OddsRatio_working_3-way'!X7^(1/3))*SIN(('OddsRatio_working_3-way'!Y7+2*PI())/3)</f>
        <v>-0.42893615410717328</v>
      </c>
      <c r="AK7" s="11">
        <f>'OddsRatio_working_3-way'!U7/(3*'OddsRatio_working_3-way'!X7^(1/3))*SIN(('OddsRatio_working_3-way'!Y7+4*PI())/3)</f>
        <v>0.47329544201259338</v>
      </c>
      <c r="AL7" s="11">
        <f>'OddsRatio_working_3-way'!Z7+'OddsRatio_working_3-way'!AF7</f>
        <v>1.041807309782266</v>
      </c>
      <c r="AM7" s="11">
        <f>'OddsRatio_working_3-way'!AA7+'OddsRatio_working_3-way'!AG7</f>
        <v>-0.59773619533089617</v>
      </c>
      <c r="AN7" s="11">
        <f>'OddsRatio_working_3-way'!AB7+'OddsRatio_working_3-way'!AH7</f>
        <v>-0.4440711144513696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1.041807309782266</v>
      </c>
      <c r="AS7" s="11">
        <f>IF(('OddsRatio_working_3-way'!X7=0),IF(Q7&gt;0,-Q7^(1/3),(-Q7)^(1/3)),'OddsRatio_working_3-way'!AM7-'OddsRatio_working_3-way'!R7/3)</f>
        <v>-0.59773619533089617</v>
      </c>
      <c r="AT7" s="11">
        <f>IF(('OddsRatio_working_3-way'!X7=0),IF(Q7&gt;0,-Q7^(1/3),(-Q7)^(1/3)),'OddsRatio_working_3-way'!AN7-'OddsRatio_working_3-way'!R7/3)</f>
        <v>-0.4440711144513696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1.33</v>
      </c>
      <c r="B8" s="4">
        <f>IF('True_Odds_Calculator_3-way'!B9="","",'True_Odds_Calculator_3-way'!B9)</f>
        <v>5.53</v>
      </c>
      <c r="C8" s="4">
        <f>IF('True_Odds_Calculator_3-way'!C9="","",'True_Odds_Calculator_3-way'!C9)</f>
        <v>10.75</v>
      </c>
      <c r="D8" s="9">
        <f t="shared" si="13"/>
        <v>0.74018688906933872</v>
      </c>
      <c r="E8" s="9">
        <f t="shared" si="14"/>
        <v>0.17186819873506745</v>
      </c>
      <c r="F8" s="9">
        <f t="shared" si="15"/>
        <v>8.7944912195593958E-2</v>
      </c>
      <c r="G8" s="9">
        <f t="shared" si="16"/>
        <v>1.0636671210909372</v>
      </c>
      <c r="H8" s="9">
        <f t="shared" si="17"/>
        <v>1.3510101499600091</v>
      </c>
      <c r="I8" s="9">
        <f t="shared" si="18"/>
        <v>5.8184120585419459</v>
      </c>
      <c r="J8" s="9">
        <f t="shared" si="19"/>
        <v>11.370754430636637</v>
      </c>
      <c r="K8" s="11">
        <f t="shared" si="20"/>
        <v>0.75187969924812026</v>
      </c>
      <c r="L8" s="11">
        <f t="shared" si="21"/>
        <v>0.18083182640144665</v>
      </c>
      <c r="M8" s="11">
        <f t="shared" si="22"/>
        <v>9.3023255813953487E-2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-0.18434506721827915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0.18478426184473754</v>
      </c>
      <c r="Q8" s="11">
        <f>2*'OddsRatio_working_3-way'!K8*'OddsRatio_working_3-way'!L8*'OddsRatio_working_3-way'!M8</f>
        <v>2.5295586837061953E-2</v>
      </c>
      <c r="R8" s="11">
        <f t="shared" si="23"/>
        <v>0</v>
      </c>
      <c r="S8" s="11">
        <f t="shared" si="24"/>
        <v>-1.0023824593361013</v>
      </c>
      <c r="T8" s="11">
        <f t="shared" si="25"/>
        <v>-0.13721868026503783</v>
      </c>
      <c r="U8" s="11">
        <f>'OddsRatio_working_3-way'!S8-'OddsRatio_working_3-way'!R8^2/3</f>
        <v>-1.0023824593361013</v>
      </c>
      <c r="V8" s="11">
        <f>'OddsRatio_working_3-way'!S8*'OddsRatio_working_3-way'!R8/3-2*'OddsRatio_working_3-way'!R8^3/27-'OddsRatio_working_3-way'!T8</f>
        <v>0.13721868026503783</v>
      </c>
      <c r="W8" s="11">
        <f>'OddsRatio_working_3-way'!V8^2+4*'OddsRatio_working_3-way'!U8^3/27</f>
        <v>-0.13038057747059917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0.19313825597501252</v>
      </c>
      <c r="Y8" s="11">
        <f>IF('OddsRatio_working_3-way'!W8&gt;=0,IF('OddsRatio_working_3-way'!V8+SQRT('OddsRatio_working_3-way'!W8)&gt;0,0,PI()),ACOS('OddsRatio_working_3-way'!V8/(2*'OddsRatio_working_3-way'!X8)))</f>
        <v>1.2076315849260868</v>
      </c>
      <c r="Z8" s="11">
        <f>'OddsRatio_working_3-way'!X8^(1/3)*COS('OddsRatio_working_3-way'!Y8/3)</f>
        <v>0.5318335605454686</v>
      </c>
      <c r="AA8" s="11">
        <f>'OddsRatio_working_3-way'!X8^(1/3)*COS(('OddsRatio_working_3-way'!Y8+2*PI())/3)</f>
        <v>-0.46203004535741027</v>
      </c>
      <c r="AB8" s="11">
        <f>'OddsRatio_working_3-way'!X8^(1/3)*COS(('OddsRatio_working_3-way'!Y8+4*PI())/3)</f>
        <v>-6.9803515188058426E-2</v>
      </c>
      <c r="AC8" s="11">
        <f>'OddsRatio_working_3-way'!X8^(1/3)*SIN('OddsRatio_working_3-way'!Y8/3)</f>
        <v>0.22645209277658809</v>
      </c>
      <c r="AD8" s="11">
        <f>'OddsRatio_working_3-way'!X8^(1/3)*SIN(('OddsRatio_working_3-way'!Y8+2*PI())/3)</f>
        <v>0.34735532762921101</v>
      </c>
      <c r="AE8" s="11">
        <f>'OddsRatio_working_3-way'!X8^(1/3)*SIN(('OddsRatio_working_3-way'!Y8+4*PI())/3)</f>
        <v>-0.57380742040579924</v>
      </c>
      <c r="AF8" s="11">
        <f>-'OddsRatio_working_3-way'!U8/(3*'OddsRatio_working_3-way'!X8^(1/3))*COS(('OddsRatio_working_3-way'!Y8)/3)</f>
        <v>0.5318335605454686</v>
      </c>
      <c r="AG8" s="11">
        <f>-'OddsRatio_working_3-way'!U8/(3*'OddsRatio_working_3-way'!X8^(1/3))*COS(('OddsRatio_working_3-way'!Y8+2*PI())/3)</f>
        <v>-0.46203004535741027</v>
      </c>
      <c r="AH8" s="11">
        <f>-'OddsRatio_working_3-way'!U8/(3*'OddsRatio_working_3-way'!X8^(1/3))*COS(('OddsRatio_working_3-way'!Y8+4*PI())/3)</f>
        <v>-6.9803515188058426E-2</v>
      </c>
      <c r="AI8" s="11">
        <f>'OddsRatio_working_3-way'!U8/(3*'OddsRatio_working_3-way'!X8^(1/3))*SIN(('OddsRatio_working_3-way'!Y8)/3)</f>
        <v>-0.22645209277658809</v>
      </c>
      <c r="AJ8" s="11">
        <f>'OddsRatio_working_3-way'!U8/(3*'OddsRatio_working_3-way'!X8^(1/3))*SIN(('OddsRatio_working_3-way'!Y8+2*PI())/3)</f>
        <v>-0.34735532762921101</v>
      </c>
      <c r="AK8" s="11">
        <f>'OddsRatio_working_3-way'!U8/(3*'OddsRatio_working_3-way'!X8^(1/3))*SIN(('OddsRatio_working_3-way'!Y8+4*PI())/3)</f>
        <v>0.57380742040579924</v>
      </c>
      <c r="AL8" s="11">
        <f>'OddsRatio_working_3-way'!Z8+'OddsRatio_working_3-way'!AF8</f>
        <v>1.0636671210909372</v>
      </c>
      <c r="AM8" s="11">
        <f>'OddsRatio_working_3-way'!AA8+'OddsRatio_working_3-way'!AG8</f>
        <v>-0.92406009071482054</v>
      </c>
      <c r="AN8" s="11">
        <f>'OddsRatio_working_3-way'!AB8+'OddsRatio_working_3-way'!AH8</f>
        <v>-0.13960703037611685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1.0636671210909372</v>
      </c>
      <c r="AS8" s="11">
        <f>IF(('OddsRatio_working_3-way'!X8=0),IF(Q8&gt;0,-Q8^(1/3),(-Q8)^(1/3)),'OddsRatio_working_3-way'!AM8-'OddsRatio_working_3-way'!R8/3)</f>
        <v>-0.92406009071482054</v>
      </c>
      <c r="AT8" s="11">
        <f>IF(('OddsRatio_working_3-way'!X8=0),IF(Q8&gt;0,-Q8^(1/3),(-Q8)^(1/3)),'OddsRatio_working_3-way'!AN8-'OddsRatio_working_3-way'!R8/3)</f>
        <v>-0.13960703037611685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1.95</v>
      </c>
      <c r="B9" s="4">
        <f>IF('True_Odds_Calculator_3-way'!B10="","",'True_Odds_Calculator_3-way'!B10)</f>
        <v>3.57</v>
      </c>
      <c r="C9" s="4">
        <f>IF('True_Odds_Calculator_3-way'!C10="","",'True_Odds_Calculator_3-way'!C10)</f>
        <v>4.24</v>
      </c>
      <c r="D9" s="9">
        <f t="shared" si="13"/>
        <v>0.50135793957115271</v>
      </c>
      <c r="E9" s="9">
        <f t="shared" si="14"/>
        <v>0.27095801867613578</v>
      </c>
      <c r="F9" s="9">
        <f t="shared" si="15"/>
        <v>0.22768404175271187</v>
      </c>
      <c r="G9" s="9">
        <f t="shared" si="16"/>
        <v>1.0469294250087269</v>
      </c>
      <c r="H9" s="9">
        <f t="shared" si="17"/>
        <v>1.99458295375829</v>
      </c>
      <c r="I9" s="9">
        <f t="shared" si="18"/>
        <v>3.690608622272427</v>
      </c>
      <c r="J9" s="9">
        <f t="shared" si="19"/>
        <v>4.3920513370282759</v>
      </c>
      <c r="K9" s="11">
        <f t="shared" si="20"/>
        <v>0.51282051282051289</v>
      </c>
      <c r="L9" s="11">
        <f t="shared" si="21"/>
        <v>0.28011204481792717</v>
      </c>
      <c r="M9" s="11">
        <f t="shared" si="22"/>
        <v>0.23584905660377356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-0.26799892671146841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0.22902242658069522</v>
      </c>
      <c r="Q9" s="11">
        <f>2*'OddsRatio_working_3-way'!K9*'OddsRatio_working_3-way'!L9*'OddsRatio_working_3-way'!M9</f>
        <v>6.7758114372986733E-2</v>
      </c>
      <c r="R9" s="11">
        <f t="shared" si="23"/>
        <v>0</v>
      </c>
      <c r="S9" s="11">
        <f t="shared" si="24"/>
        <v>-0.85456471557911917</v>
      </c>
      <c r="T9" s="11">
        <f t="shared" si="25"/>
        <v>-0.25282979750861506</v>
      </c>
      <c r="U9" s="11">
        <f>'OddsRatio_working_3-way'!S9-'OddsRatio_working_3-way'!R9^2/3</f>
        <v>-0.85456471557911917</v>
      </c>
      <c r="V9" s="11">
        <f>'OddsRatio_working_3-way'!S9*'OddsRatio_working_3-way'!R9/3-2*'OddsRatio_working_3-way'!R9^3/27-'OddsRatio_working_3-way'!T9</f>
        <v>0.25282979750861506</v>
      </c>
      <c r="W9" s="11">
        <f>'OddsRatio_working_3-way'!V9^2+4*'OddsRatio_working_3-way'!U9^3/27</f>
        <v>-2.8532241570750377E-2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0.15203219073521707</v>
      </c>
      <c r="Y9" s="11">
        <f>IF('OddsRatio_working_3-way'!W9&gt;=0,IF('OddsRatio_working_3-way'!V9+SQRT('OddsRatio_working_3-way'!W9)&gt;0,0,PI()),ACOS('OddsRatio_working_3-way'!V9/(2*'OddsRatio_working_3-way'!X9)))</f>
        <v>0.58899235911294268</v>
      </c>
      <c r="Z9" s="11">
        <f>'OddsRatio_working_3-way'!X9^(1/3)*COS('OddsRatio_working_3-way'!Y9/3)</f>
        <v>0.52346471250436355</v>
      </c>
      <c r="AA9" s="11">
        <f>'OddsRatio_working_3-way'!X9^(1/3)*COS(('OddsRatio_working_3-way'!Y9+2*PI())/3)</f>
        <v>-0.35189720509485906</v>
      </c>
      <c r="AB9" s="11">
        <f>'OddsRatio_working_3-way'!X9^(1/3)*COS(('OddsRatio_working_3-way'!Y9+4*PI())/3)</f>
        <v>-0.17156750740950466</v>
      </c>
      <c r="AC9" s="11">
        <f>'OddsRatio_working_3-way'!X9^(1/3)*SIN('OddsRatio_working_3-way'!Y9/3)</f>
        <v>0.10411339950152312</v>
      </c>
      <c r="AD9" s="11">
        <f>'OddsRatio_working_3-way'!X9^(1/3)*SIN(('OddsRatio_working_3-way'!Y9+2*PI())/3)</f>
        <v>0.40127703926273495</v>
      </c>
      <c r="AE9" s="11">
        <f>'OddsRatio_working_3-way'!X9^(1/3)*SIN(('OddsRatio_working_3-way'!Y9+4*PI())/3)</f>
        <v>-0.50539043876425815</v>
      </c>
      <c r="AF9" s="11">
        <f>-'OddsRatio_working_3-way'!U9/(3*'OddsRatio_working_3-way'!X9^(1/3))*COS(('OddsRatio_working_3-way'!Y9)/3)</f>
        <v>0.52346471250436344</v>
      </c>
      <c r="AG9" s="11">
        <f>-'OddsRatio_working_3-way'!U9/(3*'OddsRatio_working_3-way'!X9^(1/3))*COS(('OddsRatio_working_3-way'!Y9+2*PI())/3)</f>
        <v>-0.35189720509485894</v>
      </c>
      <c r="AH9" s="11">
        <f>-'OddsRatio_working_3-way'!U9/(3*'OddsRatio_working_3-way'!X9^(1/3))*COS(('OddsRatio_working_3-way'!Y9+4*PI())/3)</f>
        <v>-0.17156750740950463</v>
      </c>
      <c r="AI9" s="11">
        <f>'OddsRatio_working_3-way'!U9/(3*'OddsRatio_working_3-way'!X9^(1/3))*SIN(('OddsRatio_working_3-way'!Y9)/3)</f>
        <v>-0.1041133995015231</v>
      </c>
      <c r="AJ9" s="11">
        <f>'OddsRatio_working_3-way'!U9/(3*'OddsRatio_working_3-way'!X9^(1/3))*SIN(('OddsRatio_working_3-way'!Y9+2*PI())/3)</f>
        <v>-0.40127703926273484</v>
      </c>
      <c r="AK9" s="11">
        <f>'OddsRatio_working_3-way'!U9/(3*'OddsRatio_working_3-way'!X9^(1/3))*SIN(('OddsRatio_working_3-way'!Y9+4*PI())/3)</f>
        <v>0.50539043876425804</v>
      </c>
      <c r="AL9" s="11">
        <f>'OddsRatio_working_3-way'!Z9+'OddsRatio_working_3-way'!AF9</f>
        <v>1.0469294250087269</v>
      </c>
      <c r="AM9" s="11">
        <f>'OddsRatio_working_3-way'!AA9+'OddsRatio_working_3-way'!AG9</f>
        <v>-0.703794410189718</v>
      </c>
      <c r="AN9" s="11">
        <f>'OddsRatio_working_3-way'!AB9+'OddsRatio_working_3-way'!AH9</f>
        <v>-0.34313501481900932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1.0469294250087269</v>
      </c>
      <c r="AS9" s="11">
        <f>IF(('OddsRatio_working_3-way'!X9=0),IF(Q9&gt;0,-Q9^(1/3),(-Q9)^(1/3)),'OddsRatio_working_3-way'!AM9-'OddsRatio_working_3-way'!R9/3)</f>
        <v>-0.703794410189718</v>
      </c>
      <c r="AT9" s="11">
        <f>IF(('OddsRatio_working_3-way'!X9=0),IF(Q9&gt;0,-Q9^(1/3),(-Q9)^(1/3)),'OddsRatio_working_3-way'!AN9-'OddsRatio_working_3-way'!R9/3)</f>
        <v>-0.34313501481900932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1.1499999999999999</v>
      </c>
      <c r="B10" s="4">
        <f>IF('True_Odds_Calculator_3-way'!B11="","",'True_Odds_Calculator_3-way'!B11)</f>
        <v>8.6</v>
      </c>
      <c r="C10" s="4">
        <f>IF('True_Odds_Calculator_3-way'!C11="","",'True_Odds_Calculator_3-way'!C11)</f>
        <v>21.58</v>
      </c>
      <c r="D10" s="9">
        <f t="shared" si="13"/>
        <v>0.85478076675860992</v>
      </c>
      <c r="E10" s="9">
        <f t="shared" si="14"/>
        <v>0.10408219374300944</v>
      </c>
      <c r="F10" s="9">
        <f t="shared" si="15"/>
        <v>4.1137039498380233E-2</v>
      </c>
      <c r="G10" s="9">
        <f t="shared" si="16"/>
        <v>1.1326041240732145</v>
      </c>
      <c r="H10" s="9">
        <f t="shared" si="17"/>
        <v>1.1698906186109823</v>
      </c>
      <c r="I10" s="9">
        <f t="shared" si="18"/>
        <v>9.6077913429564301</v>
      </c>
      <c r="J10" s="9">
        <f t="shared" si="19"/>
        <v>24.308992873426753</v>
      </c>
      <c r="K10" s="11">
        <f t="shared" si="20"/>
        <v>0.86956521739130443</v>
      </c>
      <c r="L10" s="11">
        <f t="shared" si="21"/>
        <v>0.11627906976744186</v>
      </c>
      <c r="M10" s="11">
        <f t="shared" si="22"/>
        <v>4.6339202965708995E-2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-0.10992652261062585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0.13273909201400766</v>
      </c>
      <c r="Q10" s="11">
        <f>2*'OddsRatio_working_3-way'!K10*'OddsRatio_working_3-way'!L10*'OddsRatio_working_3-way'!M10</f>
        <v>9.3709207210736101E-3</v>
      </c>
      <c r="R10" s="11">
        <f t="shared" si="23"/>
        <v>0</v>
      </c>
      <c r="S10" s="11">
        <f t="shared" si="24"/>
        <v>-1.2075256167629982</v>
      </c>
      <c r="T10" s="11">
        <f t="shared" si="25"/>
        <v>-8.5247131434027429E-2</v>
      </c>
      <c r="U10" s="11">
        <f>'OddsRatio_working_3-way'!S10-'OddsRatio_working_3-way'!R10^2/3</f>
        <v>-1.2075256167629982</v>
      </c>
      <c r="V10" s="11">
        <f>'OddsRatio_working_3-way'!S10*'OddsRatio_working_3-way'!R10/3-2*'OddsRatio_working_3-way'!R10^3/27-'OddsRatio_working_3-way'!T10</f>
        <v>8.5247131434027429E-2</v>
      </c>
      <c r="W10" s="11">
        <f>'OddsRatio_working_3-way'!V10^2+4*'OddsRatio_working_3-way'!U10^3/27</f>
        <v>-0.25357958973728462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0.25536574905173509</v>
      </c>
      <c r="Y10" s="11">
        <f>IF('OddsRatio_working_3-way'!W10&gt;=0,IF('OddsRatio_working_3-way'!V10+SQRT('OddsRatio_working_3-way'!W10)&gt;0,0,PI()),ACOS('OddsRatio_working_3-way'!V10/(2*'OddsRatio_working_3-way'!X10)))</f>
        <v>1.4030995964871522</v>
      </c>
      <c r="Z10" s="11">
        <f>'OddsRatio_working_3-way'!X10^(1/3)*COS('OddsRatio_working_3-way'!Y10/3)</f>
        <v>0.56630206203660716</v>
      </c>
      <c r="AA10" s="11">
        <f>'OddsRatio_working_3-way'!X10^(1/3)*COS(('OddsRatio_working_3-way'!Y10+2*PI())/3)</f>
        <v>-0.53085626933708541</v>
      </c>
      <c r="AB10" s="11">
        <f>'OddsRatio_working_3-way'!X10^(1/3)*COS(('OddsRatio_working_3-way'!Y10+4*PI())/3)</f>
        <v>-3.5445792699521937E-2</v>
      </c>
      <c r="AC10" s="11">
        <f>'OddsRatio_working_3-way'!X10^(1/3)*SIN('OddsRatio_working_3-way'!Y10/3)</f>
        <v>0.28602537204605832</v>
      </c>
      <c r="AD10" s="11">
        <f>'OddsRatio_working_3-way'!X10^(1/3)*SIN(('OddsRatio_working_3-way'!Y10+2*PI())/3)</f>
        <v>0.34741928591618393</v>
      </c>
      <c r="AE10" s="11">
        <f>'OddsRatio_working_3-way'!X10^(1/3)*SIN(('OddsRatio_working_3-way'!Y10+4*PI())/3)</f>
        <v>-0.63344465796224203</v>
      </c>
      <c r="AF10" s="11">
        <f>-'OddsRatio_working_3-way'!U10/(3*'OddsRatio_working_3-way'!X10^(1/3))*COS(('OddsRatio_working_3-way'!Y10)/3)</f>
        <v>0.56630206203660727</v>
      </c>
      <c r="AG10" s="11">
        <f>-'OddsRatio_working_3-way'!U10/(3*'OddsRatio_working_3-way'!X10^(1/3))*COS(('OddsRatio_working_3-way'!Y10+2*PI())/3)</f>
        <v>-0.53085626933708552</v>
      </c>
      <c r="AH10" s="11">
        <f>-'OddsRatio_working_3-way'!U10/(3*'OddsRatio_working_3-way'!X10^(1/3))*COS(('OddsRatio_working_3-way'!Y10+4*PI())/3)</f>
        <v>-3.5445792699521944E-2</v>
      </c>
      <c r="AI10" s="11">
        <f>'OddsRatio_working_3-way'!U10/(3*'OddsRatio_working_3-way'!X10^(1/3))*SIN(('OddsRatio_working_3-way'!Y10)/3)</f>
        <v>-0.28602537204605832</v>
      </c>
      <c r="AJ10" s="11">
        <f>'OddsRatio_working_3-way'!U10/(3*'OddsRatio_working_3-way'!X10^(1/3))*SIN(('OddsRatio_working_3-way'!Y10+2*PI())/3)</f>
        <v>-0.34741928591618398</v>
      </c>
      <c r="AK10" s="11">
        <f>'OddsRatio_working_3-way'!U10/(3*'OddsRatio_working_3-way'!X10^(1/3))*SIN(('OddsRatio_working_3-way'!Y10+4*PI())/3)</f>
        <v>0.63344465796224214</v>
      </c>
      <c r="AL10" s="11">
        <f>'OddsRatio_working_3-way'!Z10+'OddsRatio_working_3-way'!AF10</f>
        <v>1.1326041240732145</v>
      </c>
      <c r="AM10" s="11">
        <f>'OddsRatio_working_3-way'!AA10+'OddsRatio_working_3-way'!AG10</f>
        <v>-1.061712538674171</v>
      </c>
      <c r="AN10" s="11">
        <f>'OddsRatio_working_3-way'!AB10+'OddsRatio_working_3-way'!AH10</f>
        <v>-7.0891585399043888E-2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1.1326041240732145</v>
      </c>
      <c r="AS10" s="11">
        <f>IF(('OddsRatio_working_3-way'!X10=0),IF(Q10&gt;0,-Q10^(1/3),(-Q10)^(1/3)),'OddsRatio_working_3-way'!AM10-'OddsRatio_working_3-way'!R10/3)</f>
        <v>-1.061712538674171</v>
      </c>
      <c r="AT10" s="11">
        <f>IF(('OddsRatio_working_3-way'!X10=0),IF(Q10&gt;0,-Q10^(1/3),(-Q10)^(1/3)),'OddsRatio_working_3-way'!AN10-'OddsRatio_working_3-way'!R10/3)</f>
        <v>-7.0891585399043888E-2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2.78</v>
      </c>
      <c r="B11" s="4">
        <f>IF('True_Odds_Calculator_3-way'!B12="","",'True_Odds_Calculator_3-way'!B12)</f>
        <v>3.11</v>
      </c>
      <c r="C11" s="4">
        <f>IF('True_Odds_Calculator_3-way'!C12="","",'True_Odds_Calculator_3-way'!C12)</f>
        <v>2.76</v>
      </c>
      <c r="D11" s="9">
        <f t="shared" si="13"/>
        <v>0.34493208490389587</v>
      </c>
      <c r="E11" s="9">
        <f t="shared" si="14"/>
        <v>0.30757819687498955</v>
      </c>
      <c r="F11" s="9">
        <f t="shared" si="15"/>
        <v>0.3474897182211143</v>
      </c>
      <c r="G11" s="9">
        <f t="shared" si="16"/>
        <v>1.0669221529240935</v>
      </c>
      <c r="H11" s="9">
        <f t="shared" si="17"/>
        <v>2.8991214322048862</v>
      </c>
      <c r="I11" s="9">
        <f t="shared" si="18"/>
        <v>3.2512057426698378</v>
      </c>
      <c r="J11" s="9">
        <f t="shared" si="19"/>
        <v>2.8777829891464042</v>
      </c>
      <c r="K11" s="11">
        <f t="shared" si="20"/>
        <v>0.35971223021582738</v>
      </c>
      <c r="L11" s="11">
        <f t="shared" si="21"/>
        <v>0.32154340836012862</v>
      </c>
      <c r="M11" s="11">
        <f t="shared" si="22"/>
        <v>0.3623188405797102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-0.27701345145049883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0.23677409253919388</v>
      </c>
      <c r="Q11" s="11">
        <f>2*'OddsRatio_working_3-way'!K11*'OddsRatio_working_3-way'!L11*'OddsRatio_working_3-way'!M11</f>
        <v>8.3813838066971305E-2</v>
      </c>
      <c r="R11" s="11">
        <f t="shared" si="23"/>
        <v>0</v>
      </c>
      <c r="S11" s="11">
        <f t="shared" si="24"/>
        <v>-0.85473861034327581</v>
      </c>
      <c r="T11" s="11">
        <f t="shared" si="25"/>
        <v>-0.30256233994452247</v>
      </c>
      <c r="U11" s="11">
        <f>'OddsRatio_working_3-way'!S11-'OddsRatio_working_3-way'!R11^2/3</f>
        <v>-0.85473861034327581</v>
      </c>
      <c r="V11" s="11">
        <f>'OddsRatio_working_3-way'!S11*'OddsRatio_working_3-way'!R11/3-2*'OddsRatio_working_3-way'!R11^3/27-'OddsRatio_working_3-way'!T11</f>
        <v>0.30256233994452247</v>
      </c>
      <c r="W11" s="11">
        <f>'OddsRatio_working_3-way'!V11^2+4*'OddsRatio_working_3-way'!U11^3/27</f>
        <v>-9.6763090850970901E-4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0.15207859847889058</v>
      </c>
      <c r="Y11" s="11">
        <f>IF('OddsRatio_working_3-way'!W11&gt;=0,IF('OddsRatio_working_3-way'!V11+SQRT('OddsRatio_working_3-way'!W11)&gt;0,0,PI()),ACOS('OddsRatio_working_3-way'!V11/(2*'OddsRatio_working_3-way'!X11)))</f>
        <v>0.10245113588426169</v>
      </c>
      <c r="Z11" s="11">
        <f>'OddsRatio_working_3-way'!X11^(1/3)*COS('OddsRatio_working_3-way'!Y11/3)</f>
        <v>0.53346107646204677</v>
      </c>
      <c r="AA11" s="11">
        <f>'OddsRatio_working_3-way'!X11^(1/3)*COS(('OddsRatio_working_3-way'!Y11+2*PI())/3)</f>
        <v>-0.28251383670709351</v>
      </c>
      <c r="AB11" s="11">
        <f>'OddsRatio_working_3-way'!X11^(1/3)*COS(('OddsRatio_working_3-way'!Y11+4*PI())/3)</f>
        <v>-0.25094723975495337</v>
      </c>
      <c r="AC11" s="11">
        <f>'OddsRatio_working_3-way'!X11^(1/3)*SIN('OddsRatio_working_3-way'!Y11/3)</f>
        <v>1.8224983247718589E-2</v>
      </c>
      <c r="AD11" s="11">
        <f>'OddsRatio_working_3-way'!X11^(1/3)*SIN(('OddsRatio_working_3-way'!Y11+2*PI())/3)</f>
        <v>0.452878352522466</v>
      </c>
      <c r="AE11" s="11">
        <f>'OddsRatio_working_3-way'!X11^(1/3)*SIN(('OddsRatio_working_3-way'!Y11+4*PI())/3)</f>
        <v>-0.47110333577018454</v>
      </c>
      <c r="AF11" s="11">
        <f>-'OddsRatio_working_3-way'!U11/(3*'OddsRatio_working_3-way'!X11^(1/3))*COS(('OddsRatio_working_3-way'!Y11)/3)</f>
        <v>0.53346107646204677</v>
      </c>
      <c r="AG11" s="11">
        <f>-'OddsRatio_working_3-way'!U11/(3*'OddsRatio_working_3-way'!X11^(1/3))*COS(('OddsRatio_working_3-way'!Y11+2*PI())/3)</f>
        <v>-0.28251383670709351</v>
      </c>
      <c r="AH11" s="11">
        <f>-'OddsRatio_working_3-way'!U11/(3*'OddsRatio_working_3-way'!X11^(1/3))*COS(('OddsRatio_working_3-way'!Y11+4*PI())/3)</f>
        <v>-0.25094723975495337</v>
      </c>
      <c r="AI11" s="11">
        <f>'OddsRatio_working_3-way'!U11/(3*'OddsRatio_working_3-way'!X11^(1/3))*SIN(('OddsRatio_working_3-way'!Y11)/3)</f>
        <v>-1.8224983247718589E-2</v>
      </c>
      <c r="AJ11" s="11">
        <f>'OddsRatio_working_3-way'!U11/(3*'OddsRatio_working_3-way'!X11^(1/3))*SIN(('OddsRatio_working_3-way'!Y11+2*PI())/3)</f>
        <v>-0.452878352522466</v>
      </c>
      <c r="AK11" s="11">
        <f>'OddsRatio_working_3-way'!U11/(3*'OddsRatio_working_3-way'!X11^(1/3))*SIN(('OddsRatio_working_3-way'!Y11+4*PI())/3)</f>
        <v>0.47110333577018454</v>
      </c>
      <c r="AL11" s="11">
        <f>'OddsRatio_working_3-way'!Z11+'OddsRatio_working_3-way'!AF11</f>
        <v>1.0669221529240935</v>
      </c>
      <c r="AM11" s="11">
        <f>'OddsRatio_working_3-way'!AA11+'OddsRatio_working_3-way'!AG11</f>
        <v>-0.56502767341418703</v>
      </c>
      <c r="AN11" s="11">
        <f>'OddsRatio_working_3-way'!AB11+'OddsRatio_working_3-way'!AH11</f>
        <v>-0.50189447950990673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1.0669221529240935</v>
      </c>
      <c r="AS11" s="11">
        <f>IF(('OddsRatio_working_3-way'!X11=0),IF(Q11&gt;0,-Q11^(1/3),(-Q11)^(1/3)),'OddsRatio_working_3-way'!AM11-'OddsRatio_working_3-way'!R11/3)</f>
        <v>-0.56502767341418703</v>
      </c>
      <c r="AT11" s="11">
        <f>IF(('OddsRatio_working_3-way'!X11=0),IF(Q11&gt;0,-Q11^(1/3),(-Q11)^(1/3)),'OddsRatio_working_3-way'!AN11-'OddsRatio_working_3-way'!R11/3)</f>
        <v>-0.50189447950990673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4.8899999999999997</v>
      </c>
      <c r="B12" s="4">
        <f>IF('True_Odds_Calculator_3-way'!B13="","",'True_Odds_Calculator_3-way'!B13)</f>
        <v>3.84</v>
      </c>
      <c r="C12" s="4">
        <f>IF('True_Odds_Calculator_3-way'!C13="","",'True_Odds_Calculator_3-way'!C13)</f>
        <v>1.77</v>
      </c>
      <c r="D12" s="9">
        <f t="shared" si="13"/>
        <v>0.19647629298959537</v>
      </c>
      <c r="E12" s="9">
        <f t="shared" si="14"/>
        <v>0.2508921487456019</v>
      </c>
      <c r="F12" s="9">
        <f t="shared" si="15"/>
        <v>0.5526315582648027</v>
      </c>
      <c r="G12" s="9">
        <f t="shared" si="16"/>
        <v>1.0513297107095032</v>
      </c>
      <c r="H12" s="9">
        <f t="shared" si="17"/>
        <v>5.0896725746599678</v>
      </c>
      <c r="I12" s="9">
        <f t="shared" si="18"/>
        <v>3.9857763784149896</v>
      </c>
      <c r="J12" s="9">
        <f t="shared" si="19"/>
        <v>1.8095238772463176</v>
      </c>
      <c r="K12" s="11">
        <f t="shared" si="20"/>
        <v>0.20449897750511248</v>
      </c>
      <c r="L12" s="11">
        <f t="shared" si="21"/>
        <v>0.26041666666666669</v>
      </c>
      <c r="M12" s="11">
        <f t="shared" si="22"/>
        <v>0.56497175141242939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-0.25594421433495462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0.2256565341467078</v>
      </c>
      <c r="Q12" s="11">
        <f>2*'OddsRatio_working_3-way'!K12*'OddsRatio_working_3-way'!L12*'OddsRatio_working_3-way'!M12</f>
        <v>6.0175075772455421E-2</v>
      </c>
      <c r="R12" s="11">
        <f t="shared" si="23"/>
        <v>0</v>
      </c>
      <c r="S12" s="11">
        <f t="shared" si="24"/>
        <v>-0.8816629621148252</v>
      </c>
      <c r="T12" s="11">
        <f t="shared" si="25"/>
        <v>-0.23511012323062008</v>
      </c>
      <c r="U12" s="11">
        <f>'OddsRatio_working_3-way'!S12-'OddsRatio_working_3-way'!R12^2/3</f>
        <v>-0.8816629621148252</v>
      </c>
      <c r="V12" s="11">
        <f>'OddsRatio_working_3-way'!S12*'OddsRatio_working_3-way'!R12/3-2*'OddsRatio_working_3-way'!R12^3/27-'OddsRatio_working_3-way'!T12</f>
        <v>0.23511012323062008</v>
      </c>
      <c r="W12" s="11">
        <f>'OddsRatio_working_3-way'!V12^2+4*'OddsRatio_working_3-way'!U12^3/27</f>
        <v>-4.6255481651296941E-2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0.15932062931147234</v>
      </c>
      <c r="Y12" s="11">
        <f>IF('OddsRatio_working_3-way'!W12&gt;=0,IF('OddsRatio_working_3-way'!V12+SQRT('OddsRatio_working_3-way'!W12)&gt;0,0,PI()),ACOS('OddsRatio_working_3-way'!V12/(2*'OddsRatio_working_3-way'!X12)))</f>
        <v>0.74091377300269878</v>
      </c>
      <c r="Z12" s="11">
        <f>'OddsRatio_working_3-way'!X12^(1/3)*COS('OddsRatio_working_3-way'!Y12/3)</f>
        <v>0.52566485535475171</v>
      </c>
      <c r="AA12" s="11">
        <f>'OddsRatio_working_3-way'!X12^(1/3)*COS(('OddsRatio_working_3-way'!Y12+2*PI())/3)</f>
        <v>-0.3776064901320843</v>
      </c>
      <c r="AB12" s="11">
        <f>'OddsRatio_working_3-way'!X12^(1/3)*COS(('OddsRatio_working_3-way'!Y12+4*PI())/3)</f>
        <v>-0.14805836522266752</v>
      </c>
      <c r="AC12" s="11">
        <f>'OddsRatio_working_3-way'!X12^(1/3)*SIN('OddsRatio_working_3-way'!Y12/3)</f>
        <v>0.13252967170842561</v>
      </c>
      <c r="AD12" s="11">
        <f>'OddsRatio_working_3-way'!X12^(1/3)*SIN(('OddsRatio_working_3-way'!Y12+2*PI())/3)</f>
        <v>0.38897428275967455</v>
      </c>
      <c r="AE12" s="11">
        <f>'OddsRatio_working_3-way'!X12^(1/3)*SIN(('OddsRatio_working_3-way'!Y12+4*PI())/3)</f>
        <v>-0.52150395446810027</v>
      </c>
      <c r="AF12" s="11">
        <f>-'OddsRatio_working_3-way'!U12/(3*'OddsRatio_working_3-way'!X12^(1/3))*COS(('OddsRatio_working_3-way'!Y12)/3)</f>
        <v>0.5256648553547516</v>
      </c>
      <c r="AG12" s="11">
        <f>-'OddsRatio_working_3-way'!U12/(3*'OddsRatio_working_3-way'!X12^(1/3))*COS(('OddsRatio_working_3-way'!Y12+2*PI())/3)</f>
        <v>-0.37760649013208425</v>
      </c>
      <c r="AH12" s="11">
        <f>-'OddsRatio_working_3-way'!U12/(3*'OddsRatio_working_3-way'!X12^(1/3))*COS(('OddsRatio_working_3-way'!Y12+4*PI())/3)</f>
        <v>-0.14805836522266749</v>
      </c>
      <c r="AI12" s="11">
        <f>'OddsRatio_working_3-way'!U12/(3*'OddsRatio_working_3-way'!X12^(1/3))*SIN(('OddsRatio_working_3-way'!Y12)/3)</f>
        <v>-0.13252967170842558</v>
      </c>
      <c r="AJ12" s="11">
        <f>'OddsRatio_working_3-way'!U12/(3*'OddsRatio_working_3-way'!X12^(1/3))*SIN(('OddsRatio_working_3-way'!Y12+2*PI())/3)</f>
        <v>-0.38897428275967444</v>
      </c>
      <c r="AK12" s="11">
        <f>'OddsRatio_working_3-way'!U12/(3*'OddsRatio_working_3-way'!X12^(1/3))*SIN(('OddsRatio_working_3-way'!Y12+4*PI())/3)</f>
        <v>0.52150395446810016</v>
      </c>
      <c r="AL12" s="11">
        <f>'OddsRatio_working_3-way'!Z12+'OddsRatio_working_3-way'!AF12</f>
        <v>1.0513297107095032</v>
      </c>
      <c r="AM12" s="11">
        <f>'OddsRatio_working_3-way'!AA12+'OddsRatio_working_3-way'!AG12</f>
        <v>-0.7552129802641685</v>
      </c>
      <c r="AN12" s="11">
        <f>'OddsRatio_working_3-way'!AB12+'OddsRatio_working_3-way'!AH12</f>
        <v>-0.29611673044533504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1.0513297107095032</v>
      </c>
      <c r="AS12" s="11">
        <f>IF(('OddsRatio_working_3-way'!X12=0),IF(Q12&gt;0,-Q12^(1/3),(-Q12)^(1/3)),'OddsRatio_working_3-way'!AM12-'OddsRatio_working_3-way'!R12/3)</f>
        <v>-0.7552129802641685</v>
      </c>
      <c r="AT12" s="11">
        <f>IF(('OddsRatio_working_3-way'!X12=0),IF(Q12&gt;0,-Q12^(1/3),(-Q12)^(1/3)),'OddsRatio_working_3-way'!AN12-'OddsRatio_working_3-way'!R12/3)</f>
        <v>-0.29611673044533504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1.35</v>
      </c>
      <c r="B13" s="4">
        <f>IF('True_Odds_Calculator_3-way'!B14="","",'True_Odds_Calculator_3-way'!B14)</f>
        <v>5.76</v>
      </c>
      <c r="C13" s="4">
        <f>IF('True_Odds_Calculator_3-way'!C14="","",'True_Odds_Calculator_3-way'!C14)</f>
        <v>8.06</v>
      </c>
      <c r="D13" s="9">
        <f t="shared" si="13"/>
        <v>0.72364648067830328</v>
      </c>
      <c r="E13" s="9">
        <f t="shared" si="14"/>
        <v>0.16145419605080935</v>
      </c>
      <c r="F13" s="9">
        <f t="shared" si="15"/>
        <v>0.11489932327088721</v>
      </c>
      <c r="G13" s="9">
        <f t="shared" si="16"/>
        <v>1.0911149364482078</v>
      </c>
      <c r="H13" s="9">
        <f t="shared" si="17"/>
        <v>1.3818902277568728</v>
      </c>
      <c r="I13" s="9">
        <f t="shared" si="18"/>
        <v>6.19370709749347</v>
      </c>
      <c r="J13" s="9">
        <f t="shared" si="19"/>
        <v>8.7032714513243477</v>
      </c>
      <c r="K13" s="11">
        <f t="shared" si="20"/>
        <v>0.7407407407407407</v>
      </c>
      <c r="L13" s="11">
        <f t="shared" si="21"/>
        <v>0.1736111111111111</v>
      </c>
      <c r="M13" s="11">
        <f t="shared" si="22"/>
        <v>0.12406947890818858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-0.187667212980833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0.19417766953609245</v>
      </c>
      <c r="Q13" s="11">
        <f>2*'OddsRatio_working_3-way'!K13*'OddsRatio_working_3-way'!L13*'OddsRatio_working_3-way'!M13</f>
        <v>3.191087420478101E-2</v>
      </c>
      <c r="R13" s="11">
        <f t="shared" si="23"/>
        <v>0</v>
      </c>
      <c r="S13" s="11">
        <f t="shared" si="24"/>
        <v>-1.0346914969953989</v>
      </c>
      <c r="T13" s="11">
        <f t="shared" si="25"/>
        <v>-0.17003968726300722</v>
      </c>
      <c r="U13" s="11">
        <f>'OddsRatio_working_3-way'!S13-'OddsRatio_working_3-way'!R13^2/3</f>
        <v>-1.0346914969953989</v>
      </c>
      <c r="V13" s="11">
        <f>'OddsRatio_working_3-way'!S13*'OddsRatio_working_3-way'!R13/3-2*'OddsRatio_working_3-way'!R13^3/27-'OddsRatio_working_3-way'!T13</f>
        <v>0.17003968726300722</v>
      </c>
      <c r="W13" s="11">
        <f>'OddsRatio_working_3-way'!V13^2+4*'OddsRatio_working_3-way'!U13^3/27</f>
        <v>-0.13519417025074601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0.20255102165580854</v>
      </c>
      <c r="Y13" s="11">
        <f>IF('OddsRatio_working_3-way'!W13&gt;=0,IF('OddsRatio_working_3-way'!V13+SQRT('OddsRatio_working_3-way'!W13)&gt;0,0,PI()),ACOS('OddsRatio_working_3-way'!V13/(2*'OddsRatio_working_3-way'!X13)))</f>
        <v>1.137631618919495</v>
      </c>
      <c r="Z13" s="11">
        <f>'OddsRatio_working_3-way'!X13^(1/3)*COS('OddsRatio_working_3-way'!Y13/3)</f>
        <v>0.54555746822410389</v>
      </c>
      <c r="AA13" s="11">
        <f>'OddsRatio_working_3-way'!X13^(1/3)*COS(('OddsRatio_working_3-way'!Y13+2*PI())/3)</f>
        <v>-0.46105555397453302</v>
      </c>
      <c r="AB13" s="11">
        <f>'OddsRatio_working_3-way'!X13^(1/3)*COS(('OddsRatio_working_3-way'!Y13+4*PI())/3)</f>
        <v>-8.4501914249570931E-2</v>
      </c>
      <c r="AC13" s="11">
        <f>'OddsRatio_working_3-way'!X13^(1/3)*SIN('OddsRatio_working_3-way'!Y13/3)</f>
        <v>0.21740334525954028</v>
      </c>
      <c r="AD13" s="11">
        <f>'OddsRatio_working_3-way'!X13^(1/3)*SIN(('OddsRatio_working_3-way'!Y13+2*PI())/3)</f>
        <v>0.36376495407662546</v>
      </c>
      <c r="AE13" s="11">
        <f>'OddsRatio_working_3-way'!X13^(1/3)*SIN(('OddsRatio_working_3-way'!Y13+4*PI())/3)</f>
        <v>-0.58116829933616565</v>
      </c>
      <c r="AF13" s="11">
        <f>-'OddsRatio_working_3-way'!U13/(3*'OddsRatio_working_3-way'!X13^(1/3))*COS(('OddsRatio_working_3-way'!Y13)/3)</f>
        <v>0.54555746822410389</v>
      </c>
      <c r="AG13" s="11">
        <f>-'OddsRatio_working_3-way'!U13/(3*'OddsRatio_working_3-way'!X13^(1/3))*COS(('OddsRatio_working_3-way'!Y13+2*PI())/3)</f>
        <v>-0.46105555397453302</v>
      </c>
      <c r="AH13" s="11">
        <f>-'OddsRatio_working_3-way'!U13/(3*'OddsRatio_working_3-way'!X13^(1/3))*COS(('OddsRatio_working_3-way'!Y13+4*PI())/3)</f>
        <v>-8.4501914249570931E-2</v>
      </c>
      <c r="AI13" s="11">
        <f>'OddsRatio_working_3-way'!U13/(3*'OddsRatio_working_3-way'!X13^(1/3))*SIN(('OddsRatio_working_3-way'!Y13)/3)</f>
        <v>-0.21740334525954028</v>
      </c>
      <c r="AJ13" s="11">
        <f>'OddsRatio_working_3-way'!U13/(3*'OddsRatio_working_3-way'!X13^(1/3))*SIN(('OddsRatio_working_3-way'!Y13+2*PI())/3)</f>
        <v>-0.36376495407662546</v>
      </c>
      <c r="AK13" s="11">
        <f>'OddsRatio_working_3-way'!U13/(3*'OddsRatio_working_3-way'!X13^(1/3))*SIN(('OddsRatio_working_3-way'!Y13+4*PI())/3)</f>
        <v>0.58116829933616565</v>
      </c>
      <c r="AL13" s="11">
        <f>'OddsRatio_working_3-way'!Z13+'OddsRatio_working_3-way'!AF13</f>
        <v>1.0911149364482078</v>
      </c>
      <c r="AM13" s="11">
        <f>'OddsRatio_working_3-way'!AA13+'OddsRatio_working_3-way'!AG13</f>
        <v>-0.92211110794906603</v>
      </c>
      <c r="AN13" s="11">
        <f>'OddsRatio_working_3-way'!AB13+'OddsRatio_working_3-way'!AH13</f>
        <v>-0.16900382849914186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1.0911149364482078</v>
      </c>
      <c r="AS13" s="11">
        <f>IF(('OddsRatio_working_3-way'!X13=0),IF(Q13&gt;0,-Q13^(1/3),(-Q13)^(1/3)),'OddsRatio_working_3-way'!AM13-'OddsRatio_working_3-way'!R13/3)</f>
        <v>-0.92211110794906603</v>
      </c>
      <c r="AT13" s="11">
        <f>IF(('OddsRatio_working_3-way'!X13=0),IF(Q13&gt;0,-Q13^(1/3),(-Q13)^(1/3)),'OddsRatio_working_3-way'!AN13-'OddsRatio_working_3-way'!R13/3)</f>
        <v>-0.16900382849914186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1.62</v>
      </c>
      <c r="B14" s="4">
        <f>IF('True_Odds_Calculator_3-way'!B15="","",'True_Odds_Calculator_3-way'!B15)</f>
        <v>4.38</v>
      </c>
      <c r="C14" s="4">
        <f>IF('True_Odds_Calculator_3-way'!C15="","",'True_Odds_Calculator_3-way'!C15)</f>
        <v>5.23</v>
      </c>
      <c r="D14" s="9">
        <f t="shared" si="13"/>
        <v>0.60171658328127942</v>
      </c>
      <c r="E14" s="9">
        <f t="shared" si="14"/>
        <v>0.21699091336591422</v>
      </c>
      <c r="F14" s="9">
        <f t="shared" si="15"/>
        <v>0.18129250335280631</v>
      </c>
      <c r="G14" s="9">
        <f t="shared" si="16"/>
        <v>1.0675999722456471</v>
      </c>
      <c r="H14" s="9">
        <f t="shared" si="17"/>
        <v>1.6619119827923015</v>
      </c>
      <c r="I14" s="9">
        <f t="shared" si="18"/>
        <v>4.6084879061902866</v>
      </c>
      <c r="J14" s="9">
        <f t="shared" si="19"/>
        <v>5.5159478825990877</v>
      </c>
      <c r="K14" s="11">
        <f t="shared" si="20"/>
        <v>0.61728395061728392</v>
      </c>
      <c r="L14" s="11">
        <f t="shared" si="21"/>
        <v>0.22831050228310504</v>
      </c>
      <c r="M14" s="11">
        <f t="shared" si="22"/>
        <v>0.19120458891013384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-0.23886798346579907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0.22177317869248572</v>
      </c>
      <c r="Q14" s="11">
        <f>2*'OddsRatio_working_3-way'!K14*'OddsRatio_working_3-way'!L14*'OddsRatio_working_3-way'!M14</f>
        <v>5.3893846583836134E-2</v>
      </c>
      <c r="R14" s="11">
        <f t="shared" si="23"/>
        <v>0</v>
      </c>
      <c r="S14" s="11">
        <f t="shared" si="24"/>
        <v>-0.92843408930204763</v>
      </c>
      <c r="T14" s="11">
        <f t="shared" si="25"/>
        <v>-0.22562189290450729</v>
      </c>
      <c r="U14" s="11">
        <f>'OddsRatio_working_3-way'!S14-'OddsRatio_working_3-way'!R14^2/3</f>
        <v>-0.92843408930204763</v>
      </c>
      <c r="V14" s="11">
        <f>'OddsRatio_working_3-way'!S14*'OddsRatio_working_3-way'!R14/3-2*'OddsRatio_working_3-way'!R14^3/27-'OddsRatio_working_3-way'!T14</f>
        <v>0.22562189290450729</v>
      </c>
      <c r="W14" s="11">
        <f>'OddsRatio_working_3-way'!V14^2+4*'OddsRatio_working_3-way'!U14^3/27</f>
        <v>-6.7657838325921316E-2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0.17216494771274893</v>
      </c>
      <c r="Y14" s="11">
        <f>IF('OddsRatio_working_3-way'!W14&gt;=0,IF('OddsRatio_working_3-way'!V14+SQRT('OddsRatio_working_3-way'!W14)&gt;0,0,PI()),ACOS('OddsRatio_working_3-way'!V14/(2*'OddsRatio_working_3-way'!X14)))</f>
        <v>0.85628385075388602</v>
      </c>
      <c r="Z14" s="11">
        <f>'OddsRatio_working_3-way'!X14^(1/3)*COS('OddsRatio_working_3-way'!Y14/3)</f>
        <v>0.53379998612282364</v>
      </c>
      <c r="AA14" s="11">
        <f>'OddsRatio_working_3-way'!X14^(1/3)*COS(('OddsRatio_working_3-way'!Y14+2*PI())/3)</f>
        <v>-0.40255287153056551</v>
      </c>
      <c r="AB14" s="11">
        <f>'OddsRatio_working_3-way'!X14^(1/3)*COS(('OddsRatio_working_3-way'!Y14+4*PI())/3)</f>
        <v>-0.13124711459225821</v>
      </c>
      <c r="AC14" s="11">
        <f>'OddsRatio_working_3-way'!X14^(1/3)*SIN('OddsRatio_working_3-way'!Y14/3)</f>
        <v>0.15663845180102687</v>
      </c>
      <c r="AD14" s="11">
        <f>'OddsRatio_working_3-way'!X14^(1/3)*SIN(('OddsRatio_working_3-way'!Y14+2*PI())/3)</f>
        <v>0.38396512262163257</v>
      </c>
      <c r="AE14" s="11">
        <f>'OddsRatio_working_3-way'!X14^(1/3)*SIN(('OddsRatio_working_3-way'!Y14+4*PI())/3)</f>
        <v>-0.54060357442265949</v>
      </c>
      <c r="AF14" s="11">
        <f>-'OddsRatio_working_3-way'!U14/(3*'OddsRatio_working_3-way'!X14^(1/3))*COS(('OddsRatio_working_3-way'!Y14)/3)</f>
        <v>0.53379998612282342</v>
      </c>
      <c r="AG14" s="11">
        <f>-'OddsRatio_working_3-way'!U14/(3*'OddsRatio_working_3-way'!X14^(1/3))*COS(('OddsRatio_working_3-way'!Y14+2*PI())/3)</f>
        <v>-0.40255287153056535</v>
      </c>
      <c r="AH14" s="11">
        <f>-'OddsRatio_working_3-way'!U14/(3*'OddsRatio_working_3-way'!X14^(1/3))*COS(('OddsRatio_working_3-way'!Y14+4*PI())/3)</f>
        <v>-0.13124711459225816</v>
      </c>
      <c r="AI14" s="11">
        <f>'OddsRatio_working_3-way'!U14/(3*'OddsRatio_working_3-way'!X14^(1/3))*SIN(('OddsRatio_working_3-way'!Y14)/3)</f>
        <v>-0.15663845180102681</v>
      </c>
      <c r="AJ14" s="11">
        <f>'OddsRatio_working_3-way'!U14/(3*'OddsRatio_working_3-way'!X14^(1/3))*SIN(('OddsRatio_working_3-way'!Y14+2*PI())/3)</f>
        <v>-0.3839651226216324</v>
      </c>
      <c r="AK14" s="11">
        <f>'OddsRatio_working_3-way'!U14/(3*'OddsRatio_working_3-way'!X14^(1/3))*SIN(('OddsRatio_working_3-way'!Y14+4*PI())/3)</f>
        <v>0.54060357442265927</v>
      </c>
      <c r="AL14" s="11">
        <f>'OddsRatio_working_3-way'!Z14+'OddsRatio_working_3-way'!AF14</f>
        <v>1.0675999722456471</v>
      </c>
      <c r="AM14" s="11">
        <f>'OddsRatio_working_3-way'!AA14+'OddsRatio_working_3-way'!AG14</f>
        <v>-0.80510574306113081</v>
      </c>
      <c r="AN14" s="11">
        <f>'OddsRatio_working_3-way'!AB14+'OddsRatio_working_3-way'!AH14</f>
        <v>-0.26249422918451637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1.0675999722456471</v>
      </c>
      <c r="AS14" s="11">
        <f>IF(('OddsRatio_working_3-way'!X14=0),IF(Q14&gt;0,-Q14^(1/3),(-Q14)^(1/3)),'OddsRatio_working_3-way'!AM14-'OddsRatio_working_3-way'!R14/3)</f>
        <v>-0.80510574306113081</v>
      </c>
      <c r="AT14" s="11">
        <f>IF(('OddsRatio_working_3-way'!X14=0),IF(Q14&gt;0,-Q14^(1/3),(-Q14)^(1/3)),'OddsRatio_working_3-way'!AN14-'OddsRatio_working_3-way'!R14/3)</f>
        <v>-0.26249422918451637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3.27</v>
      </c>
      <c r="B15" s="4">
        <f>IF('True_Odds_Calculator_3-way'!B16="","",'True_Odds_Calculator_3-way'!B16)</f>
        <v>3.32</v>
      </c>
      <c r="C15" s="4">
        <f>IF('True_Odds_Calculator_3-way'!C16="","",'True_Odds_Calculator_3-way'!C16)</f>
        <v>2.34</v>
      </c>
      <c r="D15" s="9">
        <f t="shared" si="13"/>
        <v>0.29490500558407468</v>
      </c>
      <c r="E15" s="9">
        <f t="shared" si="14"/>
        <v>0.29039496079855348</v>
      </c>
      <c r="F15" s="9">
        <f t="shared" si="15"/>
        <v>0.41470003361737168</v>
      </c>
      <c r="G15" s="9">
        <f t="shared" si="16"/>
        <v>1.0532697957086241</v>
      </c>
      <c r="H15" s="9">
        <f t="shared" si="17"/>
        <v>3.3909224362585779</v>
      </c>
      <c r="I15" s="9">
        <f t="shared" si="18"/>
        <v>3.4435859260440074</v>
      </c>
      <c r="J15" s="9">
        <f t="shared" si="19"/>
        <v>2.4113815262495564</v>
      </c>
      <c r="K15" s="11">
        <f t="shared" si="20"/>
        <v>0.3058103975535168</v>
      </c>
      <c r="L15" s="11">
        <f t="shared" si="21"/>
        <v>0.30120481927710846</v>
      </c>
      <c r="M15" s="11">
        <f t="shared" si="22"/>
        <v>0.42735042735042739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-0.27779021677551574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0.23342802717180966</v>
      </c>
      <c r="Q15" s="11">
        <f>2*'OddsRatio_working_3-way'!K15*'OddsRatio_working_3-way'!L15*'OddsRatio_working_3-way'!M15</f>
        <v>7.8727833784758741E-2</v>
      </c>
      <c r="R15" s="11">
        <f t="shared" si="23"/>
        <v>0</v>
      </c>
      <c r="S15" s="11">
        <f t="shared" si="24"/>
        <v>-0.84030326870886352</v>
      </c>
      <c r="T15" s="11">
        <f t="shared" si="25"/>
        <v>-0.28340751052575502</v>
      </c>
      <c r="U15" s="11">
        <f>'OddsRatio_working_3-way'!S15-'OddsRatio_working_3-way'!R15^2/3</f>
        <v>-0.84030326870886352</v>
      </c>
      <c r="V15" s="11">
        <f>'OddsRatio_working_3-way'!S15*'OddsRatio_working_3-way'!R15/3-2*'OddsRatio_working_3-way'!R15^3/27-'OddsRatio_working_3-way'!T15</f>
        <v>0.28340751052575502</v>
      </c>
      <c r="W15" s="11">
        <f>'OddsRatio_working_3-way'!V15^2+4*'OddsRatio_working_3-way'!U15^3/27</f>
        <v>-7.5833223850054893E-3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0.14824231801969659</v>
      </c>
      <c r="Y15" s="11">
        <f>IF('OddsRatio_working_3-way'!W15&gt;=0,IF('OddsRatio_working_3-way'!V15+SQRT('OddsRatio_working_3-way'!W15)&gt;0,0,PI()),ACOS('OddsRatio_working_3-way'!V15/(2*'OddsRatio_working_3-way'!X15)))</f>
        <v>0.29811196680912766</v>
      </c>
      <c r="Z15" s="11">
        <f>'OddsRatio_working_3-way'!X15^(1/3)*COS('OddsRatio_working_3-way'!Y15/3)</f>
        <v>0.52663489785431206</v>
      </c>
      <c r="AA15" s="11">
        <f>'OddsRatio_working_3-way'!X15^(1/3)*COS(('OddsRatio_working_3-way'!Y15+2*PI())/3)</f>
        <v>-0.30878810373550081</v>
      </c>
      <c r="AB15" s="11">
        <f>'OddsRatio_working_3-way'!X15^(1/3)*COS(('OddsRatio_working_3-way'!Y15+4*PI())/3)</f>
        <v>-0.21784679411881133</v>
      </c>
      <c r="AC15" s="11">
        <f>'OddsRatio_working_3-way'!X15^(1/3)*SIN('OddsRatio_working_3-way'!Y15/3)</f>
        <v>5.2504989587652991E-2</v>
      </c>
      <c r="AD15" s="11">
        <f>'OddsRatio_working_3-way'!X15^(1/3)*SIN(('OddsRatio_working_3-way'!Y15+2*PI())/3)</f>
        <v>0.42982670526743078</v>
      </c>
      <c r="AE15" s="11">
        <f>'OddsRatio_working_3-way'!X15^(1/3)*SIN(('OddsRatio_working_3-way'!Y15+4*PI())/3)</f>
        <v>-0.48233169485508354</v>
      </c>
      <c r="AF15" s="11">
        <f>-'OddsRatio_working_3-way'!U15/(3*'OddsRatio_working_3-way'!X15^(1/3))*COS(('OddsRatio_working_3-way'!Y15)/3)</f>
        <v>0.52663489785431195</v>
      </c>
      <c r="AG15" s="11">
        <f>-'OddsRatio_working_3-way'!U15/(3*'OddsRatio_working_3-way'!X15^(1/3))*COS(('OddsRatio_working_3-way'!Y15+2*PI())/3)</f>
        <v>-0.30878810373550075</v>
      </c>
      <c r="AH15" s="11">
        <f>-'OddsRatio_working_3-way'!U15/(3*'OddsRatio_working_3-way'!X15^(1/3))*COS(('OddsRatio_working_3-way'!Y15+4*PI())/3)</f>
        <v>-0.2178467941188113</v>
      </c>
      <c r="AI15" s="11">
        <f>'OddsRatio_working_3-way'!U15/(3*'OddsRatio_working_3-way'!X15^(1/3))*SIN(('OddsRatio_working_3-way'!Y15)/3)</f>
        <v>-5.2504989587652977E-2</v>
      </c>
      <c r="AJ15" s="11">
        <f>'OddsRatio_working_3-way'!U15/(3*'OddsRatio_working_3-way'!X15^(1/3))*SIN(('OddsRatio_working_3-way'!Y15+2*PI())/3)</f>
        <v>-0.42982670526743072</v>
      </c>
      <c r="AK15" s="11">
        <f>'OddsRatio_working_3-way'!U15/(3*'OddsRatio_working_3-way'!X15^(1/3))*SIN(('OddsRatio_working_3-way'!Y15+4*PI())/3)</f>
        <v>0.48233169485508343</v>
      </c>
      <c r="AL15" s="11">
        <f>'OddsRatio_working_3-way'!Z15+'OddsRatio_working_3-way'!AF15</f>
        <v>1.0532697957086241</v>
      </c>
      <c r="AM15" s="11">
        <f>'OddsRatio_working_3-way'!AA15+'OddsRatio_working_3-way'!AG15</f>
        <v>-0.61757620747100161</v>
      </c>
      <c r="AN15" s="11">
        <f>'OddsRatio_working_3-way'!AB15+'OddsRatio_working_3-way'!AH15</f>
        <v>-0.43569358823762261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1.0532697957086241</v>
      </c>
      <c r="AS15" s="11">
        <f>IF(('OddsRatio_working_3-way'!X15=0),IF(Q15&gt;0,-Q15^(1/3),(-Q15)^(1/3)),'OddsRatio_working_3-way'!AM15-'OddsRatio_working_3-way'!R15/3)</f>
        <v>-0.61757620747100161</v>
      </c>
      <c r="AT15" s="11">
        <f>IF(('OddsRatio_working_3-way'!X15=0),IF(Q15&gt;0,-Q15^(1/3),(-Q15)^(1/3)),'OddsRatio_working_3-way'!AN15-'OddsRatio_working_3-way'!R15/3)</f>
        <v>-0.43569358823762261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3.29</v>
      </c>
      <c r="B16" s="4">
        <f>IF('True_Odds_Calculator_3-way'!B17="","",'True_Odds_Calculator_3-way'!B17)</f>
        <v>3.68</v>
      </c>
      <c r="C16" s="4">
        <f>IF('True_Odds_Calculator_3-way'!C17="","",'True_Odds_Calculator_3-way'!C17)</f>
        <v>2.1800000000000002</v>
      </c>
      <c r="D16" s="9">
        <f t="shared" si="13"/>
        <v>0.29291313969946725</v>
      </c>
      <c r="E16" s="9">
        <f t="shared" si="14"/>
        <v>0.26143134070611451</v>
      </c>
      <c r="F16" s="9">
        <f t="shared" si="15"/>
        <v>0.44565551959441835</v>
      </c>
      <c r="G16" s="9">
        <f t="shared" si="16"/>
        <v>1.0541403333192685</v>
      </c>
      <c r="H16" s="9">
        <f t="shared" si="17"/>
        <v>3.4139813633011249</v>
      </c>
      <c r="I16" s="9">
        <f t="shared" si="18"/>
        <v>3.8250960932956399</v>
      </c>
      <c r="J16" s="9">
        <f t="shared" si="19"/>
        <v>2.2438855933167368</v>
      </c>
      <c r="K16" s="11">
        <f t="shared" si="20"/>
        <v>0.303951367781155</v>
      </c>
      <c r="L16" s="11">
        <f t="shared" si="21"/>
        <v>0.27173913043478259</v>
      </c>
      <c r="M16" s="11">
        <f t="shared" si="22"/>
        <v>0.4587155963302752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-0.27437976098535044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0.23301018546246793</v>
      </c>
      <c r="Q16" s="11">
        <f>2*'OddsRatio_working_3-way'!K16*'OddsRatio_working_3-way'!L16*'OddsRatio_working_3-way'!M16</f>
        <v>7.5775670069095274E-2</v>
      </c>
      <c r="R16" s="11">
        <f t="shared" si="23"/>
        <v>0</v>
      </c>
      <c r="S16" s="11">
        <f t="shared" si="24"/>
        <v>-0.8492251200514338</v>
      </c>
      <c r="T16" s="11">
        <f t="shared" si="25"/>
        <v>-0.27617077074843377</v>
      </c>
      <c r="U16" s="11">
        <f>'OddsRatio_working_3-way'!S16-'OddsRatio_working_3-way'!R16^2/3</f>
        <v>-0.8492251200514338</v>
      </c>
      <c r="V16" s="11">
        <f>'OddsRatio_working_3-way'!S16*'OddsRatio_working_3-way'!R16/3-2*'OddsRatio_working_3-way'!R16^3/27-'OddsRatio_working_3-way'!T16</f>
        <v>0.27617077074843377</v>
      </c>
      <c r="W16" s="11">
        <f>'OddsRatio_working_3-way'!V16^2+4*'OddsRatio_working_3-way'!U16^3/27</f>
        <v>-1.4462591067993524E-2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0.15060949976991614</v>
      </c>
      <c r="Y16" s="11">
        <f>IF('OddsRatio_working_3-way'!W16&gt;=0,IF('OddsRatio_working_3-way'!V16+SQRT('OddsRatio_working_3-way'!W16)&gt;0,0,PI()),ACOS('OddsRatio_working_3-way'!V16/(2*'OddsRatio_working_3-way'!X16)))</f>
        <v>0.41069443037726661</v>
      </c>
      <c r="Z16" s="11">
        <f>'OddsRatio_working_3-way'!X16^(1/3)*COS('OddsRatio_working_3-way'!Y16/3)</f>
        <v>0.52707016665963424</v>
      </c>
      <c r="AA16" s="11">
        <f>'OddsRatio_working_3-way'!X16^(1/3)*COS(('OddsRatio_working_3-way'!Y16+2*PI())/3)</f>
        <v>-0.32641639673767675</v>
      </c>
      <c r="AB16" s="11">
        <f>'OddsRatio_working_3-way'!X16^(1/3)*COS(('OddsRatio_working_3-way'!Y16+4*PI())/3)</f>
        <v>-0.20065376992195791</v>
      </c>
      <c r="AC16" s="11">
        <f>'OddsRatio_working_3-way'!X16^(1/3)*SIN('OddsRatio_working_3-way'!Y16/3)</f>
        <v>7.2609086446049964E-2</v>
      </c>
      <c r="AD16" s="11">
        <f>'OddsRatio_working_3-way'!X16^(1/3)*SIN(('OddsRatio_working_3-way'!Y16+2*PI())/3)</f>
        <v>0.42015161068111623</v>
      </c>
      <c r="AE16" s="11">
        <f>'OddsRatio_working_3-way'!X16^(1/3)*SIN(('OddsRatio_working_3-way'!Y16+4*PI())/3)</f>
        <v>-0.49276069712716603</v>
      </c>
      <c r="AF16" s="11">
        <f>-'OddsRatio_working_3-way'!U16/(3*'OddsRatio_working_3-way'!X16^(1/3))*COS(('OddsRatio_working_3-way'!Y16)/3)</f>
        <v>0.52707016665963424</v>
      </c>
      <c r="AG16" s="11">
        <f>-'OddsRatio_working_3-way'!U16/(3*'OddsRatio_working_3-way'!X16^(1/3))*COS(('OddsRatio_working_3-way'!Y16+2*PI())/3)</f>
        <v>-0.32641639673767675</v>
      </c>
      <c r="AH16" s="11">
        <f>-'OddsRatio_working_3-way'!U16/(3*'OddsRatio_working_3-way'!X16^(1/3))*COS(('OddsRatio_working_3-way'!Y16+4*PI())/3)</f>
        <v>-0.20065376992195791</v>
      </c>
      <c r="AI16" s="11">
        <f>'OddsRatio_working_3-way'!U16/(3*'OddsRatio_working_3-way'!X16^(1/3))*SIN(('OddsRatio_working_3-way'!Y16)/3)</f>
        <v>-7.2609086446049964E-2</v>
      </c>
      <c r="AJ16" s="11">
        <f>'OddsRatio_working_3-way'!U16/(3*'OddsRatio_working_3-way'!X16^(1/3))*SIN(('OddsRatio_working_3-way'!Y16+2*PI())/3)</f>
        <v>-0.42015161068111623</v>
      </c>
      <c r="AK16" s="11">
        <f>'OddsRatio_working_3-way'!U16/(3*'OddsRatio_working_3-way'!X16^(1/3))*SIN(('OddsRatio_working_3-way'!Y16+4*PI())/3)</f>
        <v>0.49276069712716603</v>
      </c>
      <c r="AL16" s="11">
        <f>'OddsRatio_working_3-way'!Z16+'OddsRatio_working_3-way'!AF16</f>
        <v>1.0541403333192685</v>
      </c>
      <c r="AM16" s="11">
        <f>'OddsRatio_working_3-way'!AA16+'OddsRatio_working_3-way'!AG16</f>
        <v>-0.6528327934753535</v>
      </c>
      <c r="AN16" s="11">
        <f>'OddsRatio_working_3-way'!AB16+'OddsRatio_working_3-way'!AH16</f>
        <v>-0.40130753984391582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1.0541403333192685</v>
      </c>
      <c r="AS16" s="11">
        <f>IF(('OddsRatio_working_3-way'!X16=0),IF(Q16&gt;0,-Q16^(1/3),(-Q16)^(1/3)),'OddsRatio_working_3-way'!AM16-'OddsRatio_working_3-way'!R16/3)</f>
        <v>-0.6528327934753535</v>
      </c>
      <c r="AT16" s="11">
        <f>IF(('OddsRatio_working_3-way'!X16=0),IF(Q16&gt;0,-Q16^(1/3),(-Q16)^(1/3)),'OddsRatio_working_3-way'!AN16-'OddsRatio_working_3-way'!R16/3)</f>
        <v>-0.40130753984391582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3.53</v>
      </c>
      <c r="B17" s="4">
        <f>IF('True_Odds_Calculator_3-way'!B18="","",'True_Odds_Calculator_3-way'!B18)</f>
        <v>3.59</v>
      </c>
      <c r="C17" s="4">
        <f>IF('True_Odds_Calculator_3-way'!C18="","",'True_Odds_Calculator_3-way'!C18)</f>
        <v>2.17</v>
      </c>
      <c r="D17" s="9">
        <f t="shared" si="13"/>
        <v>0.27624871988198019</v>
      </c>
      <c r="E17" s="9">
        <f t="shared" si="14"/>
        <v>0.27158718068006305</v>
      </c>
      <c r="F17" s="9">
        <f t="shared" si="15"/>
        <v>0.45216409943795671</v>
      </c>
      <c r="G17" s="9">
        <f t="shared" si="16"/>
        <v>1.0355439828774806</v>
      </c>
      <c r="H17" s="9">
        <f t="shared" si="17"/>
        <v>3.619926276680026</v>
      </c>
      <c r="I17" s="9">
        <f t="shared" si="18"/>
        <v>3.6820589156526746</v>
      </c>
      <c r="J17" s="9">
        <f t="shared" si="19"/>
        <v>2.2115864599666524</v>
      </c>
      <c r="K17" s="11">
        <f t="shared" si="20"/>
        <v>0.28328611898016998</v>
      </c>
      <c r="L17" s="11">
        <f t="shared" si="21"/>
        <v>0.2785515320334262</v>
      </c>
      <c r="M17" s="11">
        <f t="shared" si="22"/>
        <v>0.46082949308755761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-0.27879004321456036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0.22872927722748407</v>
      </c>
      <c r="Q17" s="11">
        <f>2*'OddsRatio_working_3-way'!K17*'OddsRatio_working_3-way'!L17*'OddsRatio_working_3-way'!M17</f>
        <v>7.2727910088230235E-2</v>
      </c>
      <c r="R17" s="11">
        <f t="shared" si="23"/>
        <v>0</v>
      </c>
      <c r="S17" s="11">
        <f t="shared" si="24"/>
        <v>-0.82043560304429919</v>
      </c>
      <c r="T17" s="11">
        <f t="shared" si="25"/>
        <v>-0.26086982608721759</v>
      </c>
      <c r="U17" s="11">
        <f>'OddsRatio_working_3-way'!S17-'OddsRatio_working_3-way'!R17^2/3</f>
        <v>-0.82043560304429919</v>
      </c>
      <c r="V17" s="11">
        <f>'OddsRatio_working_3-way'!S17*'OddsRatio_working_3-way'!R17/3-2*'OddsRatio_working_3-way'!R17^3/27-'OddsRatio_working_3-way'!T17</f>
        <v>0.26086982608721759</v>
      </c>
      <c r="W17" s="11">
        <f>'OddsRatio_working_3-way'!V17^2+4*'OddsRatio_working_3-way'!U17^3/27</f>
        <v>-1.3761328700727965E-2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0.14301607852222692</v>
      </c>
      <c r="Y17" s="11">
        <f>IF('OddsRatio_working_3-way'!W17&gt;=0,IF('OddsRatio_working_3-way'!V17+SQRT('OddsRatio_working_3-way'!W17)&gt;0,0,PI()),ACOS('OddsRatio_working_3-way'!V17/(2*'OddsRatio_working_3-way'!X17)))</f>
        <v>0.42259016193430265</v>
      </c>
      <c r="Z17" s="11">
        <f>'OddsRatio_working_3-way'!X17^(1/3)*COS('OddsRatio_working_3-way'!Y17/3)</f>
        <v>0.51777199143874031</v>
      </c>
      <c r="AA17" s="11">
        <f>'OddsRatio_working_3-way'!X17^(1/3)*COS(('OddsRatio_working_3-way'!Y17+2*PI())/3)</f>
        <v>-0.32247077709231742</v>
      </c>
      <c r="AB17" s="11">
        <f>'OddsRatio_working_3-way'!X17^(1/3)*COS(('OddsRatio_working_3-way'!Y17+4*PI())/3)</f>
        <v>-0.19530121434642325</v>
      </c>
      <c r="AC17" s="11">
        <f>'OddsRatio_working_3-way'!X17^(1/3)*SIN('OddsRatio_working_3-way'!Y17/3)</f>
        <v>7.3421381284069206E-2</v>
      </c>
      <c r="AD17" s="11">
        <f>'OddsRatio_working_3-way'!X17^(1/3)*SIN(('OddsRatio_working_3-way'!Y17+2*PI())/3)</f>
        <v>0.41169300731197345</v>
      </c>
      <c r="AE17" s="11">
        <f>'OddsRatio_working_3-way'!X17^(1/3)*SIN(('OddsRatio_working_3-way'!Y17+4*PI())/3)</f>
        <v>-0.4851143885960425</v>
      </c>
      <c r="AF17" s="11">
        <f>-'OddsRatio_working_3-way'!U17/(3*'OddsRatio_working_3-way'!X17^(1/3))*COS(('OddsRatio_working_3-way'!Y17)/3)</f>
        <v>0.51777199143874031</v>
      </c>
      <c r="AG17" s="11">
        <f>-'OddsRatio_working_3-way'!U17/(3*'OddsRatio_working_3-way'!X17^(1/3))*COS(('OddsRatio_working_3-way'!Y17+2*PI())/3)</f>
        <v>-0.32247077709231742</v>
      </c>
      <c r="AH17" s="11">
        <f>-'OddsRatio_working_3-way'!U17/(3*'OddsRatio_working_3-way'!X17^(1/3))*COS(('OddsRatio_working_3-way'!Y17+4*PI())/3)</f>
        <v>-0.19530121434642325</v>
      </c>
      <c r="AI17" s="11">
        <f>'OddsRatio_working_3-way'!U17/(3*'OddsRatio_working_3-way'!X17^(1/3))*SIN(('OddsRatio_working_3-way'!Y17)/3)</f>
        <v>-7.3421381284069206E-2</v>
      </c>
      <c r="AJ17" s="11">
        <f>'OddsRatio_working_3-way'!U17/(3*'OddsRatio_working_3-way'!X17^(1/3))*SIN(('OddsRatio_working_3-way'!Y17+2*PI())/3)</f>
        <v>-0.41169300731197345</v>
      </c>
      <c r="AK17" s="11">
        <f>'OddsRatio_working_3-way'!U17/(3*'OddsRatio_working_3-way'!X17^(1/3))*SIN(('OddsRatio_working_3-way'!Y17+4*PI())/3)</f>
        <v>0.4851143885960425</v>
      </c>
      <c r="AL17" s="11">
        <f>'OddsRatio_working_3-way'!Z17+'OddsRatio_working_3-way'!AF17</f>
        <v>1.0355439828774806</v>
      </c>
      <c r="AM17" s="11">
        <f>'OddsRatio_working_3-way'!AA17+'OddsRatio_working_3-way'!AG17</f>
        <v>-0.64494155418463484</v>
      </c>
      <c r="AN17" s="11">
        <f>'OddsRatio_working_3-way'!AB17+'OddsRatio_working_3-way'!AH17</f>
        <v>-0.3906024286928465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1.0355439828774806</v>
      </c>
      <c r="AS17" s="11">
        <f>IF(('OddsRatio_working_3-way'!X17=0),IF(Q17&gt;0,-Q17^(1/3),(-Q17)^(1/3)),'OddsRatio_working_3-way'!AM17-'OddsRatio_working_3-way'!R17/3)</f>
        <v>-0.64494155418463484</v>
      </c>
      <c r="AT17" s="11">
        <f>IF(('OddsRatio_working_3-way'!X17=0),IF(Q17&gt;0,-Q17^(1/3),(-Q17)^(1/3)),'OddsRatio_working_3-way'!AN17-'OddsRatio_working_3-way'!R17/3)</f>
        <v>-0.3906024286928465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3.34</v>
      </c>
      <c r="B18" s="4">
        <f>IF('True_Odds_Calculator_3-way'!B19="","",'True_Odds_Calculator_3-way'!B19)</f>
        <v>3.43</v>
      </c>
      <c r="C18" s="4">
        <f>IF('True_Odds_Calculator_3-way'!C19="","",'True_Odds_Calculator_3-way'!C19)</f>
        <v>2.3199999999999998</v>
      </c>
      <c r="D18" s="9">
        <f t="shared" si="13"/>
        <v>0.29244239506392478</v>
      </c>
      <c r="E18" s="9">
        <f t="shared" si="14"/>
        <v>0.28469478131002018</v>
      </c>
      <c r="F18" s="9">
        <f t="shared" si="15"/>
        <v>0.42286282362605493</v>
      </c>
      <c r="G18" s="9">
        <f t="shared" si="16"/>
        <v>1.0339644659878424</v>
      </c>
      <c r="H18" s="9">
        <f t="shared" si="17"/>
        <v>3.4194768504115509</v>
      </c>
      <c r="I18" s="9">
        <f t="shared" si="18"/>
        <v>3.5125336523504576</v>
      </c>
      <c r="J18" s="9">
        <f t="shared" si="19"/>
        <v>2.3648330951039518</v>
      </c>
      <c r="K18" s="11">
        <f t="shared" si="20"/>
        <v>0.29940119760479045</v>
      </c>
      <c r="L18" s="11">
        <f t="shared" si="21"/>
        <v>0.29154518950437314</v>
      </c>
      <c r="M18" s="11">
        <f t="shared" si="22"/>
        <v>0.43103448275862072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-0.28240181946351584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0.22913356959550291</v>
      </c>
      <c r="Q18" s="11">
        <f>2*'OddsRatio_working_3-way'!K18*'OddsRatio_working_3-way'!L18*'OddsRatio_working_3-way'!M18</f>
        <v>7.5249119735797329E-2</v>
      </c>
      <c r="R18" s="11">
        <f t="shared" si="23"/>
        <v>0</v>
      </c>
      <c r="S18" s="11">
        <f t="shared" si="24"/>
        <v>-0.81137426816439195</v>
      </c>
      <c r="T18" s="11">
        <f t="shared" si="25"/>
        <v>-0.26646117181096612</v>
      </c>
      <c r="U18" s="11">
        <f>'OddsRatio_working_3-way'!S18-'OddsRatio_working_3-way'!R18^2/3</f>
        <v>-0.81137426816439195</v>
      </c>
      <c r="V18" s="11">
        <f>'OddsRatio_working_3-way'!S18*'OddsRatio_working_3-way'!R18/3-2*'OddsRatio_working_3-way'!R18^3/27-'OddsRatio_working_3-way'!T18</f>
        <v>0.26646117181096612</v>
      </c>
      <c r="W18" s="11">
        <f>'OddsRatio_working_3-way'!V18^2+4*'OddsRatio_working_3-way'!U18^3/27</f>
        <v>-8.1318607990517461E-3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0.14065331215609975</v>
      </c>
      <c r="Y18" s="11">
        <f>IF('OddsRatio_working_3-way'!W18&gt;=0,IF('OddsRatio_working_3-way'!V18+SQRT('OddsRatio_working_3-way'!W18)&gt;0,0,PI()),ACOS('OddsRatio_working_3-way'!V18/(2*'OddsRatio_working_3-way'!X18)))</f>
        <v>0.32632505233539066</v>
      </c>
      <c r="Z18" s="11">
        <f>'OddsRatio_working_3-way'!X18^(1/3)*COS('OddsRatio_working_3-way'!Y18/3)</f>
        <v>0.51698223299392121</v>
      </c>
      <c r="AA18" s="11">
        <f>'OddsRatio_working_3-way'!X18^(1/3)*COS(('OddsRatio_working_3-way'!Y18+2*PI())/3)</f>
        <v>-0.30738482895124453</v>
      </c>
      <c r="AB18" s="11">
        <f>'OddsRatio_working_3-way'!X18^(1/3)*COS(('OddsRatio_working_3-way'!Y18+4*PI())/3)</f>
        <v>-0.20959740404267679</v>
      </c>
      <c r="AC18" s="11">
        <f>'OddsRatio_working_3-way'!X18^(1/3)*SIN('OddsRatio_working_3-way'!Y18/3)</f>
        <v>5.6457596094322028E-2</v>
      </c>
      <c r="AD18" s="11">
        <f>'OddsRatio_working_3-way'!X18^(1/3)*SIN(('OddsRatio_working_3-way'!Y18+2*PI())/3)</f>
        <v>0.41949094903078038</v>
      </c>
      <c r="AE18" s="11">
        <f>'OddsRatio_working_3-way'!X18^(1/3)*SIN(('OddsRatio_working_3-way'!Y18+4*PI())/3)</f>
        <v>-0.47594854512510226</v>
      </c>
      <c r="AF18" s="11">
        <f>-'OddsRatio_working_3-way'!U18/(3*'OddsRatio_working_3-way'!X18^(1/3))*COS(('OddsRatio_working_3-way'!Y18)/3)</f>
        <v>0.51698223299392121</v>
      </c>
      <c r="AG18" s="11">
        <f>-'OddsRatio_working_3-way'!U18/(3*'OddsRatio_working_3-way'!X18^(1/3))*COS(('OddsRatio_working_3-way'!Y18+2*PI())/3)</f>
        <v>-0.30738482895124453</v>
      </c>
      <c r="AH18" s="11">
        <f>-'OddsRatio_working_3-way'!U18/(3*'OddsRatio_working_3-way'!X18^(1/3))*COS(('OddsRatio_working_3-way'!Y18+4*PI())/3)</f>
        <v>-0.20959740404267679</v>
      </c>
      <c r="AI18" s="11">
        <f>'OddsRatio_working_3-way'!U18/(3*'OddsRatio_working_3-way'!X18^(1/3))*SIN(('OddsRatio_working_3-way'!Y18)/3)</f>
        <v>-5.6457596094322028E-2</v>
      </c>
      <c r="AJ18" s="11">
        <f>'OddsRatio_working_3-way'!U18/(3*'OddsRatio_working_3-way'!X18^(1/3))*SIN(('OddsRatio_working_3-way'!Y18+2*PI())/3)</f>
        <v>-0.41949094903078038</v>
      </c>
      <c r="AK18" s="11">
        <f>'OddsRatio_working_3-way'!U18/(3*'OddsRatio_working_3-way'!X18^(1/3))*SIN(('OddsRatio_working_3-way'!Y18+4*PI())/3)</f>
        <v>0.47594854512510226</v>
      </c>
      <c r="AL18" s="11">
        <f>'OddsRatio_working_3-way'!Z18+'OddsRatio_working_3-way'!AF18</f>
        <v>1.0339644659878424</v>
      </c>
      <c r="AM18" s="11">
        <f>'OddsRatio_working_3-way'!AA18+'OddsRatio_working_3-way'!AG18</f>
        <v>-0.61476965790248905</v>
      </c>
      <c r="AN18" s="11">
        <f>'OddsRatio_working_3-way'!AB18+'OddsRatio_working_3-way'!AH18</f>
        <v>-0.41919480808535359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1.0339644659878424</v>
      </c>
      <c r="AS18" s="11">
        <f>IF(('OddsRatio_working_3-way'!X18=0),IF(Q18&gt;0,-Q18^(1/3),(-Q18)^(1/3)),'OddsRatio_working_3-way'!AM18-'OddsRatio_working_3-way'!R18/3)</f>
        <v>-0.61476965790248905</v>
      </c>
      <c r="AT18" s="11">
        <f>IF(('OddsRatio_working_3-way'!X18=0),IF(Q18&gt;0,-Q18^(1/3),(-Q18)^(1/3)),'OddsRatio_working_3-way'!AN18-'OddsRatio_working_3-way'!R18/3)</f>
        <v>-0.41919480808535359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2.15</v>
      </c>
      <c r="B19" s="4">
        <f>IF('True_Odds_Calculator_3-way'!B20="","",'True_Odds_Calculator_3-way'!B20)</f>
        <v>4.22</v>
      </c>
      <c r="C19" s="4">
        <f>IF('True_Odds_Calculator_3-way'!C20="","",'True_Odds_Calculator_3-way'!C20)</f>
        <v>3.12</v>
      </c>
      <c r="D19" s="9">
        <f t="shared" si="13"/>
        <v>0.45639875849518979</v>
      </c>
      <c r="E19" s="9">
        <f t="shared" si="14"/>
        <v>0.23068125176387894</v>
      </c>
      <c r="F19" s="9">
        <f t="shared" si="15"/>
        <v>0.31291998974093121</v>
      </c>
      <c r="G19" s="9">
        <f t="shared" si="16"/>
        <v>1.0357099421169771</v>
      </c>
      <c r="H19" s="9">
        <f t="shared" si="17"/>
        <v>2.1910664334345236</v>
      </c>
      <c r="I19" s="9">
        <f t="shared" si="18"/>
        <v>4.3349860136166658</v>
      </c>
      <c r="J19" s="9">
        <f t="shared" si="19"/>
        <v>3.1957050772879914</v>
      </c>
      <c r="K19" s="11">
        <f t="shared" si="20"/>
        <v>0.46511627906976744</v>
      </c>
      <c r="L19" s="11">
        <f t="shared" si="21"/>
        <v>0.23696682464454977</v>
      </c>
      <c r="M19" s="11">
        <f t="shared" si="22"/>
        <v>0.32051282051282048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-0.27732183683908573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0.22926575610362671</v>
      </c>
      <c r="Q19" s="11">
        <f>2*'OddsRatio_working_3-way'!K19*'OddsRatio_working_3-way'!L19*'OddsRatio_working_3-way'!M19</f>
        <v>7.0652004962596826E-2</v>
      </c>
      <c r="R19" s="11">
        <f t="shared" si="23"/>
        <v>0</v>
      </c>
      <c r="S19" s="11">
        <f t="shared" si="24"/>
        <v>-0.82671367937266593</v>
      </c>
      <c r="T19" s="11">
        <f t="shared" si="25"/>
        <v>-0.25476538655552111</v>
      </c>
      <c r="U19" s="11">
        <f>'OddsRatio_working_3-way'!S19-'OddsRatio_working_3-way'!R19^2/3</f>
        <v>-0.82671367937266593</v>
      </c>
      <c r="V19" s="11">
        <f>'OddsRatio_working_3-way'!S19*'OddsRatio_working_3-way'!R19/3-2*'OddsRatio_working_3-way'!R19^3/27-'OddsRatio_working_3-way'!T19</f>
        <v>0.25476538655552111</v>
      </c>
      <c r="W19" s="11">
        <f>'OddsRatio_working_3-way'!V19^2+4*'OddsRatio_working_3-way'!U19^3/27</f>
        <v>-1.880156335790853E-2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0.14466078040081617</v>
      </c>
      <c r="Y19" s="11">
        <f>IF('OddsRatio_working_3-way'!W19&gt;=0,IF('OddsRatio_working_3-way'!V19+SQRT('OddsRatio_working_3-way'!W19)&gt;0,0,PI()),ACOS('OddsRatio_working_3-way'!V19/(2*'OddsRatio_working_3-way'!X19)))</f>
        <v>0.49375095689481241</v>
      </c>
      <c r="Z19" s="11">
        <f>'OddsRatio_working_3-way'!X19^(1/3)*COS('OddsRatio_working_3-way'!Y19/3)</f>
        <v>0.51785497105848854</v>
      </c>
      <c r="AA19" s="11">
        <f>'OddsRatio_working_3-way'!X19^(1/3)*COS(('OddsRatio_working_3-way'!Y19+2*PI())/3)</f>
        <v>-0.33341299791706025</v>
      </c>
      <c r="AB19" s="11">
        <f>'OddsRatio_working_3-way'!X19^(1/3)*COS(('OddsRatio_working_3-way'!Y19+4*PI())/3)</f>
        <v>-0.18444197314142846</v>
      </c>
      <c r="AC19" s="11">
        <f>'OddsRatio_working_3-way'!X19^(1/3)*SIN('OddsRatio_working_3-way'!Y19/3)</f>
        <v>8.6008461255665566E-2</v>
      </c>
      <c r="AD19" s="11">
        <f>'OddsRatio_working_3-way'!X19^(1/3)*SIN(('OddsRatio_working_3-way'!Y19+2*PI())/3)</f>
        <v>0.4054713297848736</v>
      </c>
      <c r="AE19" s="11">
        <f>'OddsRatio_working_3-way'!X19^(1/3)*SIN(('OddsRatio_working_3-way'!Y19+4*PI())/3)</f>
        <v>-0.49147979104053902</v>
      </c>
      <c r="AF19" s="11">
        <f>-'OddsRatio_working_3-way'!U19/(3*'OddsRatio_working_3-way'!X19^(1/3))*COS(('OddsRatio_working_3-way'!Y19)/3)</f>
        <v>0.51785497105848843</v>
      </c>
      <c r="AG19" s="11">
        <f>-'OddsRatio_working_3-way'!U19/(3*'OddsRatio_working_3-way'!X19^(1/3))*COS(('OddsRatio_working_3-way'!Y19+2*PI())/3)</f>
        <v>-0.33341299791706019</v>
      </c>
      <c r="AH19" s="11">
        <f>-'OddsRatio_working_3-way'!U19/(3*'OddsRatio_working_3-way'!X19^(1/3))*COS(('OddsRatio_working_3-way'!Y19+4*PI())/3)</f>
        <v>-0.18444197314142843</v>
      </c>
      <c r="AI19" s="11">
        <f>'OddsRatio_working_3-way'!U19/(3*'OddsRatio_working_3-way'!X19^(1/3))*SIN(('OddsRatio_working_3-way'!Y19)/3)</f>
        <v>-8.6008461255665539E-2</v>
      </c>
      <c r="AJ19" s="11">
        <f>'OddsRatio_working_3-way'!U19/(3*'OddsRatio_working_3-way'!X19^(1/3))*SIN(('OddsRatio_working_3-way'!Y19+2*PI())/3)</f>
        <v>-0.40547132978487349</v>
      </c>
      <c r="AK19" s="11">
        <f>'OddsRatio_working_3-way'!U19/(3*'OddsRatio_working_3-way'!X19^(1/3))*SIN(('OddsRatio_working_3-way'!Y19+4*PI())/3)</f>
        <v>0.49147979104053896</v>
      </c>
      <c r="AL19" s="11">
        <f>'OddsRatio_working_3-way'!Z19+'OddsRatio_working_3-way'!AF19</f>
        <v>1.0357099421169771</v>
      </c>
      <c r="AM19" s="11">
        <f>'OddsRatio_working_3-way'!AA19+'OddsRatio_working_3-way'!AG19</f>
        <v>-0.6668259958341205</v>
      </c>
      <c r="AN19" s="11">
        <f>'OddsRatio_working_3-way'!AB19+'OddsRatio_working_3-way'!AH19</f>
        <v>-0.36888394628285692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1.0357099421169771</v>
      </c>
      <c r="AS19" s="11">
        <f>IF(('OddsRatio_working_3-way'!X19=0),IF(Q19&gt;0,-Q19^(1/3),(-Q19)^(1/3)),'OddsRatio_working_3-way'!AM19-'OddsRatio_working_3-way'!R19/3)</f>
        <v>-0.6668259958341205</v>
      </c>
      <c r="AT19" s="11">
        <f>IF(('OddsRatio_working_3-way'!X19=0),IF(Q19&gt;0,-Q19^(1/3),(-Q19)^(1/3)),'OddsRatio_working_3-way'!AN19-'OddsRatio_working_3-way'!R19/3)</f>
        <v>-0.36888394628285692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1.79</v>
      </c>
      <c r="B20" s="4">
        <f>IF('True_Odds_Calculator_3-way'!B21="","",'True_Odds_Calculator_3-way'!B21)</f>
        <v>3.78</v>
      </c>
      <c r="C20" s="4">
        <f>IF('True_Odds_Calculator_3-way'!C21="","",'True_Odds_Calculator_3-way'!C21)</f>
        <v>4.97</v>
      </c>
      <c r="D20" s="9">
        <f t="shared" si="13"/>
        <v>0.54857888094083262</v>
      </c>
      <c r="E20" s="9">
        <f t="shared" si="14"/>
        <v>0.25669023378820288</v>
      </c>
      <c r="F20" s="9">
        <f t="shared" si="15"/>
        <v>0.19473088527096458</v>
      </c>
      <c r="G20" s="9">
        <f t="shared" si="16"/>
        <v>1.0416353197366524</v>
      </c>
      <c r="H20" s="9">
        <f t="shared" si="17"/>
        <v>1.822891902591955</v>
      </c>
      <c r="I20" s="9">
        <f t="shared" si="18"/>
        <v>3.8957461888678937</v>
      </c>
      <c r="J20" s="9">
        <f t="shared" si="19"/>
        <v>5.1352922193545094</v>
      </c>
      <c r="K20" s="11">
        <f t="shared" si="20"/>
        <v>0.55865921787709494</v>
      </c>
      <c r="L20" s="11">
        <f t="shared" si="21"/>
        <v>0.26455026455026459</v>
      </c>
      <c r="M20" s="11">
        <f t="shared" si="22"/>
        <v>0.2012072434607646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-0.25927531729943976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0.22421782029708925</v>
      </c>
      <c r="Q20" s="11">
        <f>2*'OddsRatio_working_3-way'!K20*'OddsRatio_working_3-way'!L20*'OddsRatio_working_3-way'!M20</f>
        <v>5.9474222890474597E-2</v>
      </c>
      <c r="R20" s="11">
        <f t="shared" si="23"/>
        <v>0</v>
      </c>
      <c r="S20" s="11">
        <f t="shared" si="24"/>
        <v>-0.86478660071655711</v>
      </c>
      <c r="T20" s="11">
        <f t="shared" si="25"/>
        <v>-0.22938636623781353</v>
      </c>
      <c r="U20" s="11">
        <f>'OddsRatio_working_3-way'!S20-'OddsRatio_working_3-way'!R20^2/3</f>
        <v>-0.86478660071655711</v>
      </c>
      <c r="V20" s="11">
        <f>'OddsRatio_working_3-way'!S20*'OddsRatio_working_3-way'!R20/3-2*'OddsRatio_working_3-way'!R20^3/27-'OddsRatio_working_3-way'!T20</f>
        <v>0.22938636623781353</v>
      </c>
      <c r="W20" s="11">
        <f>'OddsRatio_working_3-way'!V20^2+4*'OddsRatio_working_3-way'!U20^3/27</f>
        <v>-4.3194595892076033E-2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0.15476813375810308</v>
      </c>
      <c r="Y20" s="11">
        <f>IF('OddsRatio_working_3-way'!W20&gt;=0,IF('OddsRatio_working_3-way'!V20+SQRT('OddsRatio_working_3-way'!W20)&gt;0,0,PI()),ACOS('OddsRatio_working_3-way'!V20/(2*'OddsRatio_working_3-way'!X20)))</f>
        <v>0.73614180986492395</v>
      </c>
      <c r="Z20" s="11">
        <f>'OddsRatio_working_3-way'!X20^(1/3)*COS('OddsRatio_working_3-way'!Y20/3)</f>
        <v>0.52081765986832629</v>
      </c>
      <c r="AA20" s="11">
        <f>'OddsRatio_working_3-way'!X20^(1/3)*COS(('OddsRatio_working_3-way'!Y20+2*PI())/3)</f>
        <v>-0.37336180269760866</v>
      </c>
      <c r="AB20" s="11">
        <f>'OddsRatio_working_3-way'!X20^(1/3)*COS(('OddsRatio_working_3-way'!Y20+4*PI())/3)</f>
        <v>-0.14745585717071774</v>
      </c>
      <c r="AC20" s="11">
        <f>'OddsRatio_working_3-way'!X20^(1/3)*SIN('OddsRatio_working_3-way'!Y20/3)</f>
        <v>0.13042685846148752</v>
      </c>
      <c r="AD20" s="11">
        <f>'OddsRatio_working_3-way'!X20^(1/3)*SIN(('OddsRatio_working_3-way'!Y20+2*PI())/3)</f>
        <v>0.38582789495478997</v>
      </c>
      <c r="AE20" s="11">
        <f>'OddsRatio_working_3-way'!X20^(1/3)*SIN(('OddsRatio_working_3-way'!Y20+4*PI())/3)</f>
        <v>-0.51625475341627736</v>
      </c>
      <c r="AF20" s="11">
        <f>-'OddsRatio_working_3-way'!U20/(3*'OddsRatio_working_3-way'!X20^(1/3))*COS(('OddsRatio_working_3-way'!Y20)/3)</f>
        <v>0.52081765986832607</v>
      </c>
      <c r="AG20" s="11">
        <f>-'OddsRatio_working_3-way'!U20/(3*'OddsRatio_working_3-way'!X20^(1/3))*COS(('OddsRatio_working_3-way'!Y20+2*PI())/3)</f>
        <v>-0.37336180269760849</v>
      </c>
      <c r="AH20" s="11">
        <f>-'OddsRatio_working_3-way'!U20/(3*'OddsRatio_working_3-way'!X20^(1/3))*COS(('OddsRatio_working_3-way'!Y20+4*PI())/3)</f>
        <v>-0.14745585717071766</v>
      </c>
      <c r="AI20" s="11">
        <f>'OddsRatio_working_3-way'!U20/(3*'OddsRatio_working_3-way'!X20^(1/3))*SIN(('OddsRatio_working_3-way'!Y20)/3)</f>
        <v>-0.13042685846148747</v>
      </c>
      <c r="AJ20" s="11">
        <f>'OddsRatio_working_3-way'!U20/(3*'OddsRatio_working_3-way'!X20^(1/3))*SIN(('OddsRatio_working_3-way'!Y20+2*PI())/3)</f>
        <v>-0.38582789495478981</v>
      </c>
      <c r="AK20" s="11">
        <f>'OddsRatio_working_3-way'!U20/(3*'OddsRatio_working_3-way'!X20^(1/3))*SIN(('OddsRatio_working_3-way'!Y20+4*PI())/3)</f>
        <v>0.51625475341627713</v>
      </c>
      <c r="AL20" s="11">
        <f>'OddsRatio_working_3-way'!Z20+'OddsRatio_working_3-way'!AF20</f>
        <v>1.0416353197366524</v>
      </c>
      <c r="AM20" s="11">
        <f>'OddsRatio_working_3-way'!AA20+'OddsRatio_working_3-way'!AG20</f>
        <v>-0.74672360539521709</v>
      </c>
      <c r="AN20" s="11">
        <f>'OddsRatio_working_3-way'!AB20+'OddsRatio_working_3-way'!AH20</f>
        <v>-0.29491171434143537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1.0416353197366524</v>
      </c>
      <c r="AS20" s="11">
        <f>IF(('OddsRatio_working_3-way'!X20=0),IF(Q20&gt;0,-Q20^(1/3),(-Q20)^(1/3)),'OddsRatio_working_3-way'!AM20-'OddsRatio_working_3-way'!R20/3)</f>
        <v>-0.74672360539521709</v>
      </c>
      <c r="AT20" s="11">
        <f>IF(('OddsRatio_working_3-way'!X20=0),IF(Q20&gt;0,-Q20^(1/3),(-Q20)^(1/3)),'OddsRatio_working_3-way'!AN20-'OddsRatio_working_3-way'!R20/3)</f>
        <v>-0.29491171434143537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1.93</v>
      </c>
      <c r="B21" s="4">
        <f>IF('True_Odds_Calculator_3-way'!B22="","",'True_Odds_Calculator_3-way'!B22)</f>
        <v>3.7</v>
      </c>
      <c r="C21" s="4">
        <f>IF('True_Odds_Calculator_3-way'!C22="","",'True_Odds_Calculator_3-way'!C22)</f>
        <v>4.29</v>
      </c>
      <c r="D21" s="9">
        <f t="shared" si="13"/>
        <v>0.50950585084700439</v>
      </c>
      <c r="E21" s="9">
        <f t="shared" si="14"/>
        <v>0.26351191352217868</v>
      </c>
      <c r="F21" s="9">
        <f t="shared" si="15"/>
        <v>0.22698223563081685</v>
      </c>
      <c r="G21" s="9">
        <f t="shared" si="16"/>
        <v>1.0351462357666716</v>
      </c>
      <c r="H21" s="9">
        <f t="shared" si="17"/>
        <v>1.9626859992630041</v>
      </c>
      <c r="I21" s="9">
        <f t="shared" si="18"/>
        <v>3.7948948365700144</v>
      </c>
      <c r="J21" s="9">
        <f t="shared" si="19"/>
        <v>4.4056311156723504</v>
      </c>
      <c r="K21" s="11">
        <f t="shared" si="20"/>
        <v>0.5181347150259068</v>
      </c>
      <c r="L21" s="11">
        <f t="shared" si="21"/>
        <v>0.27027027027027023</v>
      </c>
      <c r="M21" s="11">
        <f t="shared" si="22"/>
        <v>0.23310023310023309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-0.26966605723082404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0.22588623624893056</v>
      </c>
      <c r="Q21" s="11">
        <f>2*'OddsRatio_working_3-way'!K21*'OddsRatio_working_3-way'!L21*'OddsRatio_working_3-way'!M21</f>
        <v>6.5285039378303628E-2</v>
      </c>
      <c r="R21" s="11">
        <f t="shared" si="23"/>
        <v>0</v>
      </c>
      <c r="S21" s="11">
        <f t="shared" si="24"/>
        <v>-0.83765171845702635</v>
      </c>
      <c r="T21" s="11">
        <f t="shared" si="25"/>
        <v>-0.24209587238642377</v>
      </c>
      <c r="U21" s="11">
        <f>'OddsRatio_working_3-way'!S21-'OddsRatio_working_3-way'!R21^2/3</f>
        <v>-0.83765171845702635</v>
      </c>
      <c r="V21" s="11">
        <f>'OddsRatio_working_3-way'!S21*'OddsRatio_working_3-way'!R21/3-2*'OddsRatio_working_3-way'!R21^3/27-'OddsRatio_working_3-way'!T21</f>
        <v>0.24209587238642377</v>
      </c>
      <c r="W21" s="11">
        <f>'OddsRatio_working_3-way'!V21^2+4*'OddsRatio_working_3-way'!U21^3/27</f>
        <v>-2.8463224282263062E-2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0.14754121094528694</v>
      </c>
      <c r="Y21" s="11">
        <f>IF('OddsRatio_working_3-way'!W21&gt;=0,IF('OddsRatio_working_3-way'!V21+SQRT('OddsRatio_working_3-way'!W21)&gt;0,0,PI()),ACOS('OddsRatio_working_3-way'!V21/(2*'OddsRatio_working_3-way'!X21)))</f>
        <v>0.60862532833685301</v>
      </c>
      <c r="Z21" s="11">
        <f>'OddsRatio_working_3-way'!X21^(1/3)*COS('OddsRatio_working_3-way'!Y21/3)</f>
        <v>0.51757311788333582</v>
      </c>
      <c r="AA21" s="11">
        <f>'OddsRatio_working_3-way'!X21^(1/3)*COS(('OddsRatio_working_3-way'!Y21+2*PI())/3)</f>
        <v>-0.35099003147740537</v>
      </c>
      <c r="AB21" s="11">
        <f>'OddsRatio_working_3-way'!X21^(1/3)*COS(('OddsRatio_working_3-way'!Y21+4*PI())/3)</f>
        <v>-0.16658308640593056</v>
      </c>
      <c r="AC21" s="11">
        <f>'OddsRatio_working_3-way'!X21^(1/3)*SIN('OddsRatio_working_3-way'!Y21/3)</f>
        <v>0.10646739937745277</v>
      </c>
      <c r="AD21" s="11">
        <f>'OddsRatio_working_3-way'!X21^(1/3)*SIN(('OddsRatio_working_3-way'!Y21+2*PI())/3)</f>
        <v>0.39499776871416048</v>
      </c>
      <c r="AE21" s="11">
        <f>'OddsRatio_working_3-way'!X21^(1/3)*SIN(('OddsRatio_working_3-way'!Y21+4*PI())/3)</f>
        <v>-0.50146516809161301</v>
      </c>
      <c r="AF21" s="11">
        <f>-'OddsRatio_working_3-way'!U21/(3*'OddsRatio_working_3-way'!X21^(1/3))*COS(('OddsRatio_working_3-way'!Y21)/3)</f>
        <v>0.51757311788333582</v>
      </c>
      <c r="AG21" s="11">
        <f>-'OddsRatio_working_3-way'!U21/(3*'OddsRatio_working_3-way'!X21^(1/3))*COS(('OddsRatio_working_3-way'!Y21+2*PI())/3)</f>
        <v>-0.35099003147740537</v>
      </c>
      <c r="AH21" s="11">
        <f>-'OddsRatio_working_3-way'!U21/(3*'OddsRatio_working_3-way'!X21^(1/3))*COS(('OddsRatio_working_3-way'!Y21+4*PI())/3)</f>
        <v>-0.16658308640593056</v>
      </c>
      <c r="AI21" s="11">
        <f>'OddsRatio_working_3-way'!U21/(3*'OddsRatio_working_3-way'!X21^(1/3))*SIN(('OddsRatio_working_3-way'!Y21)/3)</f>
        <v>-0.10646739937745277</v>
      </c>
      <c r="AJ21" s="11">
        <f>'OddsRatio_working_3-way'!U21/(3*'OddsRatio_working_3-way'!X21^(1/3))*SIN(('OddsRatio_working_3-way'!Y21+2*PI())/3)</f>
        <v>-0.39499776871416048</v>
      </c>
      <c r="AK21" s="11">
        <f>'OddsRatio_working_3-way'!U21/(3*'OddsRatio_working_3-way'!X21^(1/3))*SIN(('OddsRatio_working_3-way'!Y21+4*PI())/3)</f>
        <v>0.50146516809161301</v>
      </c>
      <c r="AL21" s="11">
        <f>'OddsRatio_working_3-way'!Z21+'OddsRatio_working_3-way'!AF21</f>
        <v>1.0351462357666716</v>
      </c>
      <c r="AM21" s="11">
        <f>'OddsRatio_working_3-way'!AA21+'OddsRatio_working_3-way'!AG21</f>
        <v>-0.70198006295481075</v>
      </c>
      <c r="AN21" s="11">
        <f>'OddsRatio_working_3-way'!AB21+'OddsRatio_working_3-way'!AH21</f>
        <v>-0.33316617281186112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1.0351462357666716</v>
      </c>
      <c r="AS21" s="11">
        <f>IF(('OddsRatio_working_3-way'!X21=0),IF(Q21&gt;0,-Q21^(1/3),(-Q21)^(1/3)),'OddsRatio_working_3-way'!AM21-'OddsRatio_working_3-way'!R21/3)</f>
        <v>-0.70198006295481075</v>
      </c>
      <c r="AT21" s="11">
        <f>IF(('OddsRatio_working_3-way'!X21=0),IF(Q21&gt;0,-Q21^(1/3),(-Q21)^(1/3)),'OddsRatio_working_3-way'!AN21-'OddsRatio_working_3-way'!R21/3)</f>
        <v>-0.33316617281186112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2.08</v>
      </c>
      <c r="B22" s="4">
        <f>IF('True_Odds_Calculator_3-way'!B23="","",'True_Odds_Calculator_3-way'!B23)</f>
        <v>4.22</v>
      </c>
      <c r="C22" s="4">
        <f>IF('True_Odds_Calculator_3-way'!C23="","",'True_Odds_Calculator_3-way'!C23)</f>
        <v>3.28</v>
      </c>
      <c r="D22" s="9">
        <f t="shared" si="13"/>
        <v>0.47194198358843376</v>
      </c>
      <c r="E22" s="9">
        <f t="shared" si="14"/>
        <v>0.23062767370259168</v>
      </c>
      <c r="F22" s="9">
        <f t="shared" si="15"/>
        <v>0.2974303427089745</v>
      </c>
      <c r="G22" s="9">
        <f t="shared" si="16"/>
        <v>1.0360226993809456</v>
      </c>
      <c r="H22" s="9">
        <f t="shared" si="17"/>
        <v>2.1189045153314217</v>
      </c>
      <c r="I22" s="9">
        <f t="shared" si="18"/>
        <v>4.3359930920066443</v>
      </c>
      <c r="J22" s="9">
        <f t="shared" si="19"/>
        <v>3.3621317545885563</v>
      </c>
      <c r="K22" s="11">
        <f t="shared" si="20"/>
        <v>0.48076923076923073</v>
      </c>
      <c r="L22" s="11">
        <f t="shared" si="21"/>
        <v>0.23696682464454977</v>
      </c>
      <c r="M22" s="11">
        <f t="shared" si="22"/>
        <v>0.3048780487804878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-0.27540057618950231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0.22854738891902227</v>
      </c>
      <c r="Q22" s="11">
        <f>2*'OddsRatio_working_3-way'!K22*'OddsRatio_working_3-way'!L22*'OddsRatio_working_3-way'!M22</f>
        <v>6.9467291464748407E-2</v>
      </c>
      <c r="R22" s="11">
        <f t="shared" si="23"/>
        <v>0</v>
      </c>
      <c r="S22" s="11">
        <f t="shared" si="24"/>
        <v>-0.82987258807243558</v>
      </c>
      <c r="T22" s="11">
        <f t="shared" si="25"/>
        <v>-0.25224090822870382</v>
      </c>
      <c r="U22" s="11">
        <f>'OddsRatio_working_3-way'!S22-'OddsRatio_working_3-way'!R22^2/3</f>
        <v>-0.82987258807243558</v>
      </c>
      <c r="V22" s="11">
        <f>'OddsRatio_working_3-way'!S22*'OddsRatio_working_3-way'!R22/3-2*'OddsRatio_working_3-way'!R22^3/27-'OddsRatio_working_3-way'!T22</f>
        <v>0.25224090822870382</v>
      </c>
      <c r="W22" s="11">
        <f>'OddsRatio_working_3-way'!V22^2+4*'OddsRatio_working_3-way'!U22^3/27</f>
        <v>-2.1044704688461507E-2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0.14549070457636021</v>
      </c>
      <c r="Y22" s="11">
        <f>IF('OddsRatio_working_3-way'!W22&gt;=0,IF('OddsRatio_working_3-way'!V22+SQRT('OddsRatio_working_3-way'!W22)&gt;0,0,PI()),ACOS('OddsRatio_working_3-way'!V22/(2*'OddsRatio_working_3-way'!X22)))</f>
        <v>0.52192189674289735</v>
      </c>
      <c r="Z22" s="11">
        <f>'OddsRatio_working_3-way'!X22^(1/3)*COS('OddsRatio_working_3-way'!Y22/3)</f>
        <v>0.5180113496904728</v>
      </c>
      <c r="AA22" s="11">
        <f>'OddsRatio_working_3-way'!X22^(1/3)*COS(('OddsRatio_working_3-way'!Y22+2*PI())/3)</f>
        <v>-0.3378493696597229</v>
      </c>
      <c r="AB22" s="11">
        <f>'OddsRatio_working_3-way'!X22^(1/3)*COS(('OddsRatio_working_3-way'!Y22+4*PI())/3)</f>
        <v>-0.18016198003074982</v>
      </c>
      <c r="AC22" s="11">
        <f>'OddsRatio_working_3-way'!X22^(1/3)*SIN('OddsRatio_working_3-way'!Y22/3)</f>
        <v>9.1040856850096955E-2</v>
      </c>
      <c r="AD22" s="11">
        <f>'OddsRatio_working_3-way'!X22^(1/3)*SIN(('OddsRatio_working_3-way'!Y22+2*PI())/3)</f>
        <v>0.4030905598555653</v>
      </c>
      <c r="AE22" s="11">
        <f>'OddsRatio_working_3-way'!X22^(1/3)*SIN(('OddsRatio_working_3-way'!Y22+4*PI())/3)</f>
        <v>-0.4941314167056623</v>
      </c>
      <c r="AF22" s="11">
        <f>-'OddsRatio_working_3-way'!U22/(3*'OddsRatio_working_3-way'!X22^(1/3))*COS(('OddsRatio_working_3-way'!Y22)/3)</f>
        <v>0.5180113496904728</v>
      </c>
      <c r="AG22" s="11">
        <f>-'OddsRatio_working_3-way'!U22/(3*'OddsRatio_working_3-way'!X22^(1/3))*COS(('OddsRatio_working_3-way'!Y22+2*PI())/3)</f>
        <v>-0.3378493696597229</v>
      </c>
      <c r="AH22" s="11">
        <f>-'OddsRatio_working_3-way'!U22/(3*'OddsRatio_working_3-way'!X22^(1/3))*COS(('OddsRatio_working_3-way'!Y22+4*PI())/3)</f>
        <v>-0.18016198003074982</v>
      </c>
      <c r="AI22" s="11">
        <f>'OddsRatio_working_3-way'!U22/(3*'OddsRatio_working_3-way'!X22^(1/3))*SIN(('OddsRatio_working_3-way'!Y22)/3)</f>
        <v>-9.1040856850096955E-2</v>
      </c>
      <c r="AJ22" s="11">
        <f>'OddsRatio_working_3-way'!U22/(3*'OddsRatio_working_3-way'!X22^(1/3))*SIN(('OddsRatio_working_3-way'!Y22+2*PI())/3)</f>
        <v>-0.4030905598555653</v>
      </c>
      <c r="AK22" s="11">
        <f>'OddsRatio_working_3-way'!U22/(3*'OddsRatio_working_3-way'!X22^(1/3))*SIN(('OddsRatio_working_3-way'!Y22+4*PI())/3)</f>
        <v>0.4941314167056623</v>
      </c>
      <c r="AL22" s="11">
        <f>'OddsRatio_working_3-way'!Z22+'OddsRatio_working_3-way'!AF22</f>
        <v>1.0360226993809456</v>
      </c>
      <c r="AM22" s="11">
        <f>'OddsRatio_working_3-way'!AA22+'OddsRatio_working_3-way'!AG22</f>
        <v>-0.6756987393194458</v>
      </c>
      <c r="AN22" s="11">
        <f>'OddsRatio_working_3-way'!AB22+'OddsRatio_working_3-way'!AH22</f>
        <v>-0.36032396006149964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1.0360226993809456</v>
      </c>
      <c r="AS22" s="11">
        <f>IF(('OddsRatio_working_3-way'!X22=0),IF(Q22&gt;0,-Q22^(1/3),(-Q22)^(1/3)),'OddsRatio_working_3-way'!AM22-'OddsRatio_working_3-way'!R22/3)</f>
        <v>-0.6756987393194458</v>
      </c>
      <c r="AT22" s="11">
        <f>IF(('OddsRatio_working_3-way'!X22=0),IF(Q22&gt;0,-Q22^(1/3),(-Q22)^(1/3)),'OddsRatio_working_3-way'!AN22-'OddsRatio_working_3-way'!R22/3)</f>
        <v>-0.36032396006149964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1.68</v>
      </c>
      <c r="B23" s="4">
        <f>IF('True_Odds_Calculator_3-way'!B24="","",'True_Odds_Calculator_3-way'!B24)</f>
        <v>4.21</v>
      </c>
      <c r="C23" s="4">
        <f>IF('True_Odds_Calculator_3-way'!C24="","",'True_Odds_Calculator_3-way'!C24)</f>
        <v>4.99</v>
      </c>
      <c r="D23" s="9">
        <f t="shared" si="13"/>
        <v>0.58134139674224161</v>
      </c>
      <c r="E23" s="9">
        <f t="shared" si="14"/>
        <v>0.22729457538056613</v>
      </c>
      <c r="F23" s="9">
        <f t="shared" si="15"/>
        <v>0.19136402787719217</v>
      </c>
      <c r="G23" s="9">
        <f t="shared" si="16"/>
        <v>1.059058274545186</v>
      </c>
      <c r="H23" s="9">
        <f t="shared" si="17"/>
        <v>1.7201596266907266</v>
      </c>
      <c r="I23" s="9">
        <f t="shared" si="18"/>
        <v>4.3995770612900458</v>
      </c>
      <c r="J23" s="9">
        <f t="shared" si="19"/>
        <v>5.2256425154352932</v>
      </c>
      <c r="K23" s="11">
        <f t="shared" si="20"/>
        <v>0.59523809523809523</v>
      </c>
      <c r="L23" s="11">
        <f t="shared" si="21"/>
        <v>0.23752969121140144</v>
      </c>
      <c r="M23" s="11">
        <f t="shared" si="22"/>
        <v>0.20040080160320639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-0.24677145264400535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0.22327201626417637</v>
      </c>
      <c r="Q23" s="11">
        <f>2*'OddsRatio_working_3-way'!K23*'OddsRatio_working_3-way'!L23*'OddsRatio_working_3-way'!M23</f>
        <v>5.6668024432532063E-2</v>
      </c>
      <c r="R23" s="11">
        <f t="shared" si="23"/>
        <v>0</v>
      </c>
      <c r="S23" s="11">
        <f t="shared" si="24"/>
        <v>-0.90477246809528866</v>
      </c>
      <c r="T23" s="11">
        <f t="shared" si="25"/>
        <v>-0.22963768225768744</v>
      </c>
      <c r="U23" s="11">
        <f>'OddsRatio_working_3-way'!S23-'OddsRatio_working_3-way'!R23^2/3</f>
        <v>-0.90477246809528866</v>
      </c>
      <c r="V23" s="11">
        <f>'OddsRatio_working_3-way'!S23*'OddsRatio_working_3-way'!R23/3-2*'OddsRatio_working_3-way'!R23^3/27-'OddsRatio_working_3-way'!T23</f>
        <v>0.22963768225768744</v>
      </c>
      <c r="W23" s="11">
        <f>'OddsRatio_working_3-way'!V23^2+4*'OddsRatio_working_3-way'!U23^3/27</f>
        <v>-5.699375008599681E-2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0.16562549260204437</v>
      </c>
      <c r="Y23" s="11">
        <f>IF('OddsRatio_working_3-way'!W23&gt;=0,IF('OddsRatio_working_3-way'!V23+SQRT('OddsRatio_working_3-way'!W23)&gt;0,0,PI()),ACOS('OddsRatio_working_3-way'!V23/(2*'OddsRatio_working_3-way'!X23)))</f>
        <v>0.80481611758239324</v>
      </c>
      <c r="Z23" s="11">
        <f>'OddsRatio_working_3-way'!X23^(1/3)*COS('OddsRatio_working_3-way'!Y23/3)</f>
        <v>0.52952913727259288</v>
      </c>
      <c r="AA23" s="11">
        <f>'OddsRatio_working_3-way'!X23^(1/3)*COS(('OddsRatio_working_3-way'!Y23+2*PI())/3)</f>
        <v>-0.39082918146769208</v>
      </c>
      <c r="AB23" s="11">
        <f>'OddsRatio_working_3-way'!X23^(1/3)*COS(('OddsRatio_working_3-way'!Y23+4*PI())/3)</f>
        <v>-0.13869995580490102</v>
      </c>
      <c r="AC23" s="11">
        <f>'OddsRatio_working_3-way'!X23^(1/3)*SIN('OddsRatio_working_3-way'!Y23/3)</f>
        <v>0.14556687630698445</v>
      </c>
      <c r="AD23" s="11">
        <f>'OddsRatio_working_3-way'!X23^(1/3)*SIN(('OddsRatio_working_3-way'!Y23+2*PI())/3)</f>
        <v>0.38580224676863056</v>
      </c>
      <c r="AE23" s="11">
        <f>'OddsRatio_working_3-way'!X23^(1/3)*SIN(('OddsRatio_working_3-way'!Y23+4*PI())/3)</f>
        <v>-0.5313691230756149</v>
      </c>
      <c r="AF23" s="11">
        <f>-'OddsRatio_working_3-way'!U23/(3*'OddsRatio_working_3-way'!X23^(1/3))*COS(('OddsRatio_working_3-way'!Y23)/3)</f>
        <v>0.52952913727259299</v>
      </c>
      <c r="AG23" s="11">
        <f>-'OddsRatio_working_3-way'!U23/(3*'OddsRatio_working_3-way'!X23^(1/3))*COS(('OddsRatio_working_3-way'!Y23+2*PI())/3)</f>
        <v>-0.39082918146769213</v>
      </c>
      <c r="AH23" s="11">
        <f>-'OddsRatio_working_3-way'!U23/(3*'OddsRatio_working_3-way'!X23^(1/3))*COS(('OddsRatio_working_3-way'!Y23+4*PI())/3)</f>
        <v>-0.13869995580490105</v>
      </c>
      <c r="AI23" s="11">
        <f>'OddsRatio_working_3-way'!U23/(3*'OddsRatio_working_3-way'!X23^(1/3))*SIN(('OddsRatio_working_3-way'!Y23)/3)</f>
        <v>-0.14556687630698448</v>
      </c>
      <c r="AJ23" s="11">
        <f>'OddsRatio_working_3-way'!U23/(3*'OddsRatio_working_3-way'!X23^(1/3))*SIN(('OddsRatio_working_3-way'!Y23+2*PI())/3)</f>
        <v>-0.38580224676863062</v>
      </c>
      <c r="AK23" s="11">
        <f>'OddsRatio_working_3-way'!U23/(3*'OddsRatio_working_3-way'!X23^(1/3))*SIN(('OddsRatio_working_3-way'!Y23+4*PI())/3)</f>
        <v>0.53136912307561501</v>
      </c>
      <c r="AL23" s="11">
        <f>'OddsRatio_working_3-way'!Z23+'OddsRatio_working_3-way'!AF23</f>
        <v>1.059058274545186</v>
      </c>
      <c r="AM23" s="11">
        <f>'OddsRatio_working_3-way'!AA23+'OddsRatio_working_3-way'!AG23</f>
        <v>-0.78165836293538415</v>
      </c>
      <c r="AN23" s="11">
        <f>'OddsRatio_working_3-way'!AB23+'OddsRatio_working_3-way'!AH23</f>
        <v>-0.27739991160980204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1.059058274545186</v>
      </c>
      <c r="AS23" s="11">
        <f>IF(('OddsRatio_working_3-way'!X23=0),IF(Q23&gt;0,-Q23^(1/3),(-Q23)^(1/3)),'OddsRatio_working_3-way'!AM23-'OddsRatio_working_3-way'!R23/3)</f>
        <v>-0.78165836293538415</v>
      </c>
      <c r="AT23" s="11">
        <f>IF(('OddsRatio_working_3-way'!X23=0),IF(Q23&gt;0,-Q23^(1/3),(-Q23)^(1/3)),'OddsRatio_working_3-way'!AN23-'OddsRatio_working_3-way'!R23/3)</f>
        <v>-0.27739991160980204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2.09</v>
      </c>
      <c r="B24" s="4">
        <f>IF('True_Odds_Calculator_3-way'!B25="","",'True_Odds_Calculator_3-way'!B25)</f>
        <v>3.95</v>
      </c>
      <c r="C24" s="4">
        <f>IF('True_Odds_Calculator_3-way'!C25="","",'True_Odds_Calculator_3-way'!C25)</f>
        <v>3.37</v>
      </c>
      <c r="D24" s="9">
        <f t="shared" si="13"/>
        <v>0.46747254012419331</v>
      </c>
      <c r="E24" s="9">
        <f t="shared" si="14"/>
        <v>0.24491459041663649</v>
      </c>
      <c r="F24" s="9">
        <f t="shared" si="15"/>
        <v>0.28761286945917003</v>
      </c>
      <c r="G24" s="9">
        <f t="shared" si="16"/>
        <v>1.0451037455773551</v>
      </c>
      <c r="H24" s="9">
        <f t="shared" si="17"/>
        <v>2.1391630826793167</v>
      </c>
      <c r="I24" s="9">
        <f t="shared" si="18"/>
        <v>4.0830560494531989</v>
      </c>
      <c r="J24" s="9">
        <f t="shared" si="19"/>
        <v>3.476895877018332</v>
      </c>
      <c r="K24" s="11">
        <f t="shared" si="20"/>
        <v>0.47846889952153115</v>
      </c>
      <c r="L24" s="11">
        <f t="shared" si="21"/>
        <v>0.25316455696202528</v>
      </c>
      <c r="M24" s="11">
        <f t="shared" si="22"/>
        <v>0.29673590504451036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-0.27391989550352813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0.23040120541884943</v>
      </c>
      <c r="Q24" s="11">
        <f>2*'OddsRatio_working_3-way'!K24*'OddsRatio_working_3-way'!L24*'OddsRatio_working_3-way'!M24</f>
        <v>7.1888051612745529E-2</v>
      </c>
      <c r="R24" s="11">
        <f t="shared" si="23"/>
        <v>0</v>
      </c>
      <c r="S24" s="11">
        <f t="shared" si="24"/>
        <v>-0.84112621682816691</v>
      </c>
      <c r="T24" s="11">
        <f t="shared" si="25"/>
        <v>-0.26244187732548108</v>
      </c>
      <c r="U24" s="11">
        <f>'OddsRatio_working_3-way'!S24-'OddsRatio_working_3-way'!R24^2/3</f>
        <v>-0.84112621682816691</v>
      </c>
      <c r="V24" s="11">
        <f>'OddsRatio_working_3-way'!S24*'OddsRatio_working_3-way'!R24/3-2*'OddsRatio_working_3-way'!R24^3/27-'OddsRatio_working_3-way'!T24</f>
        <v>0.26244187732548108</v>
      </c>
      <c r="W24" s="11">
        <f>'OddsRatio_working_3-way'!V24^2+4*'OddsRatio_working_3-way'!U24^3/27</f>
        <v>-1.9285916357501431E-2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0.14846014223658172</v>
      </c>
      <c r="Y24" s="11">
        <f>IF('OddsRatio_working_3-way'!W24&gt;=0,IF('OddsRatio_working_3-way'!V24+SQRT('OddsRatio_working_3-way'!W24)&gt;0,0,PI()),ACOS('OddsRatio_working_3-way'!V24/(2*'OddsRatio_working_3-way'!X24)))</f>
        <v>0.48670255882046654</v>
      </c>
      <c r="Z24" s="11">
        <f>'OddsRatio_working_3-way'!X24^(1/3)*COS('OddsRatio_working_3-way'!Y24/3)</f>
        <v>0.52255187278867754</v>
      </c>
      <c r="AA24" s="11">
        <f>'OddsRatio_working_3-way'!X24^(1/3)*COS(('OddsRatio_working_3-way'!Y24+2*PI())/3)</f>
        <v>-0.33534488664224016</v>
      </c>
      <c r="AB24" s="11">
        <f>'OddsRatio_working_3-way'!X24^(1/3)*COS(('OddsRatio_working_3-way'!Y24+4*PI())/3)</f>
        <v>-0.18720698614643747</v>
      </c>
      <c r="AC24" s="11">
        <f>'OddsRatio_working_3-way'!X24^(1/3)*SIN('OddsRatio_working_3-way'!Y24/3)</f>
        <v>8.5527456728437881E-2</v>
      </c>
      <c r="AD24" s="11">
        <f>'OddsRatio_working_3-way'!X24^(1/3)*SIN(('OddsRatio_working_3-way'!Y24+2*PI())/3)</f>
        <v>0.40977946826591022</v>
      </c>
      <c r="AE24" s="11">
        <f>'OddsRatio_working_3-way'!X24^(1/3)*SIN(('OddsRatio_working_3-way'!Y24+4*PI())/3)</f>
        <v>-0.49530692499434792</v>
      </c>
      <c r="AF24" s="11">
        <f>-'OddsRatio_working_3-way'!U24/(3*'OddsRatio_working_3-way'!X24^(1/3))*COS(('OddsRatio_working_3-way'!Y24)/3)</f>
        <v>0.52255187278867743</v>
      </c>
      <c r="AG24" s="11">
        <f>-'OddsRatio_working_3-way'!U24/(3*'OddsRatio_working_3-way'!X24^(1/3))*COS(('OddsRatio_working_3-way'!Y24+2*PI())/3)</f>
        <v>-0.3353448866422401</v>
      </c>
      <c r="AH24" s="11">
        <f>-'OddsRatio_working_3-way'!U24/(3*'OddsRatio_working_3-way'!X24^(1/3))*COS(('OddsRatio_working_3-way'!Y24+4*PI())/3)</f>
        <v>-0.18720698614643744</v>
      </c>
      <c r="AI24" s="11">
        <f>'OddsRatio_working_3-way'!U24/(3*'OddsRatio_working_3-way'!X24^(1/3))*SIN(('OddsRatio_working_3-way'!Y24)/3)</f>
        <v>-8.5527456728437853E-2</v>
      </c>
      <c r="AJ24" s="11">
        <f>'OddsRatio_working_3-way'!U24/(3*'OddsRatio_working_3-way'!X24^(1/3))*SIN(('OddsRatio_working_3-way'!Y24+2*PI())/3)</f>
        <v>-0.40977946826591011</v>
      </c>
      <c r="AK24" s="11">
        <f>'OddsRatio_working_3-way'!U24/(3*'OddsRatio_working_3-way'!X24^(1/3))*SIN(('OddsRatio_working_3-way'!Y24+4*PI())/3)</f>
        <v>0.49530692499434781</v>
      </c>
      <c r="AL24" s="11">
        <f>'OddsRatio_working_3-way'!Z24+'OddsRatio_working_3-way'!AF24</f>
        <v>1.0451037455773551</v>
      </c>
      <c r="AM24" s="11">
        <f>'OddsRatio_working_3-way'!AA24+'OddsRatio_working_3-way'!AG24</f>
        <v>-0.67068977328448032</v>
      </c>
      <c r="AN24" s="11">
        <f>'OddsRatio_working_3-way'!AB24+'OddsRatio_working_3-way'!AH24</f>
        <v>-0.37441397229287487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1.0451037455773551</v>
      </c>
      <c r="AS24" s="11">
        <f>IF(('OddsRatio_working_3-way'!X24=0),IF(Q24&gt;0,-Q24^(1/3),(-Q24)^(1/3)),'OddsRatio_working_3-way'!AM24-'OddsRatio_working_3-way'!R24/3)</f>
        <v>-0.67068977328448032</v>
      </c>
      <c r="AT24" s="11">
        <f>IF(('OddsRatio_working_3-way'!X24=0),IF(Q24&gt;0,-Q24^(1/3),(-Q24)^(1/3)),'OddsRatio_working_3-way'!AN24-'OddsRatio_working_3-way'!R24/3)</f>
        <v>-0.37441397229287487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2.73</v>
      </c>
      <c r="B25" s="4">
        <f>IF('True_Odds_Calculator_3-way'!B26="","",'True_Odds_Calculator_3-way'!B26)</f>
        <v>3.55</v>
      </c>
      <c r="C25" s="4">
        <f>IF('True_Odds_Calculator_3-way'!C26="","",'True_Odds_Calculator_3-way'!C26)</f>
        <v>2.63</v>
      </c>
      <c r="D25" s="9">
        <f t="shared" si="13"/>
        <v>0.35651716813991868</v>
      </c>
      <c r="E25" s="9">
        <f t="shared" si="14"/>
        <v>0.27319251566972719</v>
      </c>
      <c r="F25" s="9">
        <f t="shared" si="15"/>
        <v>0.37029031619035419</v>
      </c>
      <c r="G25" s="9">
        <f t="shared" si="16"/>
        <v>1.0433028964058129</v>
      </c>
      <c r="H25" s="9">
        <f t="shared" si="17"/>
        <v>2.8049140107820563</v>
      </c>
      <c r="I25" s="9">
        <f t="shared" si="18"/>
        <v>3.6604223858348228</v>
      </c>
      <c r="J25" s="9">
        <f t="shared" si="19"/>
        <v>2.7005837211414749</v>
      </c>
      <c r="K25" s="11">
        <f t="shared" si="20"/>
        <v>0.36630036630036628</v>
      </c>
      <c r="L25" s="11">
        <f t="shared" si="21"/>
        <v>0.28169014084507044</v>
      </c>
      <c r="M25" s="11">
        <f t="shared" si="22"/>
        <v>0.38022813688212931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-0.28211562442805405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0.23186795531892729</v>
      </c>
      <c r="Q25" s="11">
        <f>2*'OddsRatio_working_3-way'!K25*'OddsRatio_working_3-way'!L25*'OddsRatio_working_3-way'!M25</f>
        <v>7.8466313136692833E-2</v>
      </c>
      <c r="R25" s="11">
        <f t="shared" si="23"/>
        <v>0</v>
      </c>
      <c r="S25" s="11">
        <f t="shared" si="24"/>
        <v>-0.82188980418579738</v>
      </c>
      <c r="T25" s="11">
        <f t="shared" si="25"/>
        <v>-0.27813529752480454</v>
      </c>
      <c r="U25" s="11">
        <f>'OddsRatio_working_3-way'!S25-'OddsRatio_working_3-way'!R25^2/3</f>
        <v>-0.82188980418579738</v>
      </c>
      <c r="V25" s="11">
        <f>'OddsRatio_working_3-way'!S25*'OddsRatio_working_3-way'!R25/3-2*'OddsRatio_working_3-way'!R25^3/27-'OddsRatio_working_3-way'!T25</f>
        <v>0.27813529752480454</v>
      </c>
      <c r="W25" s="11">
        <f>'OddsRatio_working_3-way'!V25^2+4*'OddsRatio_working_3-way'!U25^3/27</f>
        <v>-4.8909644630874827E-3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0.14339648548020539</v>
      </c>
      <c r="Y25" s="11">
        <f>IF('OddsRatio_working_3-way'!W25&gt;=0,IF('OddsRatio_working_3-way'!V25+SQRT('OddsRatio_working_3-way'!W25)&gt;0,0,PI()),ACOS('OddsRatio_working_3-way'!V25/(2*'OddsRatio_working_3-way'!X25)))</f>
        <v>0.24633718822686146</v>
      </c>
      <c r="Z25" s="11">
        <f>'OddsRatio_working_3-way'!X25^(1/3)*COS('OddsRatio_working_3-way'!Y25/3)</f>
        <v>0.52165144820290654</v>
      </c>
      <c r="AA25" s="11">
        <f>'OddsRatio_working_3-way'!X25^(1/3)*COS(('OddsRatio_working_3-way'!Y25+2*PI())/3)</f>
        <v>-0.29800469648245248</v>
      </c>
      <c r="AB25" s="11">
        <f>'OddsRatio_working_3-way'!X25^(1/3)*COS(('OddsRatio_working_3-way'!Y25+4*PI())/3)</f>
        <v>-0.22364675172045423</v>
      </c>
      <c r="AC25" s="11">
        <f>'OddsRatio_working_3-way'!X25^(1/3)*SIN('OddsRatio_working_3-way'!Y25/3)</f>
        <v>4.2930579424727076E-2</v>
      </c>
      <c r="AD25" s="11">
        <f>'OddsRatio_working_3-way'!X25^(1/3)*SIN(('OddsRatio_working_3-way'!Y25+2*PI())/3)</f>
        <v>0.43029811635229581</v>
      </c>
      <c r="AE25" s="11">
        <f>'OddsRatio_working_3-way'!X25^(1/3)*SIN(('OddsRatio_working_3-way'!Y25+4*PI())/3)</f>
        <v>-0.47322869577702281</v>
      </c>
      <c r="AF25" s="11">
        <f>-'OddsRatio_working_3-way'!U25/(3*'OddsRatio_working_3-way'!X25^(1/3))*COS(('OddsRatio_working_3-way'!Y25)/3)</f>
        <v>0.52165144820290643</v>
      </c>
      <c r="AG25" s="11">
        <f>-'OddsRatio_working_3-way'!U25/(3*'OddsRatio_working_3-way'!X25^(1/3))*COS(('OddsRatio_working_3-way'!Y25+2*PI())/3)</f>
        <v>-0.29800469648245237</v>
      </c>
      <c r="AH25" s="11">
        <f>-'OddsRatio_working_3-way'!U25/(3*'OddsRatio_working_3-way'!X25^(1/3))*COS(('OddsRatio_working_3-way'!Y25+4*PI())/3)</f>
        <v>-0.22364675172045417</v>
      </c>
      <c r="AI25" s="11">
        <f>'OddsRatio_working_3-way'!U25/(3*'OddsRatio_working_3-way'!X25^(1/3))*SIN(('OddsRatio_working_3-way'!Y25)/3)</f>
        <v>-4.2930579424727063E-2</v>
      </c>
      <c r="AJ25" s="11">
        <f>'OddsRatio_working_3-way'!U25/(3*'OddsRatio_working_3-way'!X25^(1/3))*SIN(('OddsRatio_working_3-way'!Y25+2*PI())/3)</f>
        <v>-0.4302981163522957</v>
      </c>
      <c r="AK25" s="11">
        <f>'OddsRatio_working_3-way'!U25/(3*'OddsRatio_working_3-way'!X25^(1/3))*SIN(('OddsRatio_working_3-way'!Y25+4*PI())/3)</f>
        <v>0.47322869577702276</v>
      </c>
      <c r="AL25" s="11">
        <f>'OddsRatio_working_3-way'!Z25+'OddsRatio_working_3-way'!AF25</f>
        <v>1.0433028964058129</v>
      </c>
      <c r="AM25" s="11">
        <f>'OddsRatio_working_3-way'!AA25+'OddsRatio_working_3-way'!AG25</f>
        <v>-0.59600939296490485</v>
      </c>
      <c r="AN25" s="11">
        <f>'OddsRatio_working_3-way'!AB25+'OddsRatio_working_3-way'!AH25</f>
        <v>-0.4472935034409084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1.0433028964058129</v>
      </c>
      <c r="AS25" s="11">
        <f>IF(('OddsRatio_working_3-way'!X25=0),IF(Q25&gt;0,-Q25^(1/3),(-Q25)^(1/3)),'OddsRatio_working_3-way'!AM25-'OddsRatio_working_3-way'!R25/3)</f>
        <v>-0.59600939296490485</v>
      </c>
      <c r="AT25" s="11">
        <f>IF(('OddsRatio_working_3-way'!X25=0),IF(Q25&gt;0,-Q25^(1/3),(-Q25)^(1/3)),'OddsRatio_working_3-way'!AN25-'OddsRatio_working_3-way'!R25/3)</f>
        <v>-0.4472935034409084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2.5299999999999998</v>
      </c>
      <c r="B26" s="4">
        <f>IF('True_Odds_Calculator_3-way'!B27="","",'True_Odds_Calculator_3-way'!B27)</f>
        <v>3.34</v>
      </c>
      <c r="C26" s="4">
        <f>IF('True_Odds_Calculator_3-way'!C27="","",'True_Odds_Calculator_3-way'!C27)</f>
        <v>3.01</v>
      </c>
      <c r="D26" s="9">
        <f t="shared" si="13"/>
        <v>0.38565540850675534</v>
      </c>
      <c r="E26" s="9">
        <f t="shared" si="14"/>
        <v>0.29100769935256371</v>
      </c>
      <c r="F26" s="9">
        <f t="shared" si="15"/>
        <v>0.32333689214068101</v>
      </c>
      <c r="G26" s="9">
        <f t="shared" si="16"/>
        <v>1.0411688877783478</v>
      </c>
      <c r="H26" s="9">
        <f t="shared" si="17"/>
        <v>2.5929883983008719</v>
      </c>
      <c r="I26" s="9">
        <f t="shared" si="18"/>
        <v>3.4363351974013336</v>
      </c>
      <c r="J26" s="9">
        <f t="shared" si="19"/>
        <v>3.0927494644344788</v>
      </c>
      <c r="K26" s="11">
        <f t="shared" si="20"/>
        <v>0.39525691699604748</v>
      </c>
      <c r="L26" s="11">
        <f t="shared" si="21"/>
        <v>0.29940119760479045</v>
      </c>
      <c r="M26" s="11">
        <f t="shared" si="22"/>
        <v>0.33222591362126247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-0.28292404724777587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0.23117658423386703</v>
      </c>
      <c r="Q26" s="11">
        <f>2*'OddsRatio_working_3-way'!K26*'OddsRatio_working_3-way'!L26*'OddsRatio_working_3-way'!M26</f>
        <v>7.8631491236009224E-2</v>
      </c>
      <c r="R26" s="11">
        <f t="shared" si="23"/>
        <v>0</v>
      </c>
      <c r="S26" s="11">
        <f t="shared" si="24"/>
        <v>-0.81709768569587138</v>
      </c>
      <c r="T26" s="11">
        <f t="shared" si="25"/>
        <v>-0.2779243828897523</v>
      </c>
      <c r="U26" s="11">
        <f>'OddsRatio_working_3-way'!S26-'OddsRatio_working_3-way'!R26^2/3</f>
        <v>-0.81709768569587138</v>
      </c>
      <c r="V26" s="11">
        <f>'OddsRatio_working_3-way'!S26*'OddsRatio_working_3-way'!R26/3-2*'OddsRatio_working_3-way'!R26^3/27-'OddsRatio_working_3-way'!T26</f>
        <v>0.2779243828897523</v>
      </c>
      <c r="W26" s="11">
        <f>'OddsRatio_working_3-way'!V26^2+4*'OddsRatio_working_3-way'!U26^3/27</f>
        <v>-3.5779112874899793E-3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0.14214418198799028</v>
      </c>
      <c r="Y26" s="11">
        <f>IF('OddsRatio_working_3-way'!W26&gt;=0,IF('OddsRatio_working_3-way'!V26+SQRT('OddsRatio_working_3-way'!W26)&gt;0,0,PI()),ACOS('OddsRatio_working_3-way'!V26/(2*'OddsRatio_working_3-way'!X26)))</f>
        <v>0.211989038613833</v>
      </c>
      <c r="Z26" s="11">
        <f>'OddsRatio_working_3-way'!X26^(1/3)*COS('OddsRatio_working_3-way'!Y26/3)</f>
        <v>0.52058444388917402</v>
      </c>
      <c r="AA26" s="11">
        <f>'OddsRatio_working_3-way'!X26^(1/3)*COS(('OddsRatio_working_3-way'!Y26+2*PI())/3)</f>
        <v>-0.29220301963780471</v>
      </c>
      <c r="AB26" s="11">
        <f>'OddsRatio_working_3-way'!X26^(1/3)*COS(('OddsRatio_working_3-way'!Y26+4*PI())/3)</f>
        <v>-0.22838142425136945</v>
      </c>
      <c r="AC26" s="11">
        <f>'OddsRatio_working_3-way'!X26^(1/3)*SIN('OddsRatio_working_3-way'!Y26/3)</f>
        <v>3.6847415276469793E-2</v>
      </c>
      <c r="AD26" s="11">
        <f>'OddsRatio_working_3-way'!X26^(1/3)*SIN(('OddsRatio_working_3-way'!Y26+2*PI())/3)</f>
        <v>0.43241564558478451</v>
      </c>
      <c r="AE26" s="11">
        <f>'OddsRatio_working_3-way'!X26^(1/3)*SIN(('OddsRatio_working_3-way'!Y26+4*PI())/3)</f>
        <v>-0.46926306086125424</v>
      </c>
      <c r="AF26" s="11">
        <f>-'OddsRatio_working_3-way'!U26/(3*'OddsRatio_working_3-way'!X26^(1/3))*COS(('OddsRatio_working_3-way'!Y26)/3)</f>
        <v>0.5205844438891738</v>
      </c>
      <c r="AG26" s="11">
        <f>-'OddsRatio_working_3-way'!U26/(3*'OddsRatio_working_3-way'!X26^(1/3))*COS(('OddsRatio_working_3-way'!Y26+2*PI())/3)</f>
        <v>-0.2922030196378046</v>
      </c>
      <c r="AH26" s="11">
        <f>-'OddsRatio_working_3-way'!U26/(3*'OddsRatio_working_3-way'!X26^(1/3))*COS(('OddsRatio_working_3-way'!Y26+4*PI())/3)</f>
        <v>-0.22838142425136937</v>
      </c>
      <c r="AI26" s="11">
        <f>'OddsRatio_working_3-way'!U26/(3*'OddsRatio_working_3-way'!X26^(1/3))*SIN(('OddsRatio_working_3-way'!Y26)/3)</f>
        <v>-3.6847415276469772E-2</v>
      </c>
      <c r="AJ26" s="11">
        <f>'OddsRatio_working_3-way'!U26/(3*'OddsRatio_working_3-way'!X26^(1/3))*SIN(('OddsRatio_working_3-way'!Y26+2*PI())/3)</f>
        <v>-0.43241564558478429</v>
      </c>
      <c r="AK26" s="11">
        <f>'OddsRatio_working_3-way'!U26/(3*'OddsRatio_working_3-way'!X26^(1/3))*SIN(('OddsRatio_working_3-way'!Y26+4*PI())/3)</f>
        <v>0.46926306086125408</v>
      </c>
      <c r="AL26" s="11">
        <f>'OddsRatio_working_3-way'!Z26+'OddsRatio_working_3-way'!AF26</f>
        <v>1.0411688877783478</v>
      </c>
      <c r="AM26" s="11">
        <f>'OddsRatio_working_3-way'!AA26+'OddsRatio_working_3-way'!AG26</f>
        <v>-0.5844060392756093</v>
      </c>
      <c r="AN26" s="11">
        <f>'OddsRatio_working_3-way'!AB26+'OddsRatio_working_3-way'!AH26</f>
        <v>-0.45676284850273885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1.0411688877783478</v>
      </c>
      <c r="AS26" s="11">
        <f>IF(('OddsRatio_working_3-way'!X26=0),IF(Q26&gt;0,-Q26^(1/3),(-Q26)^(1/3)),'OddsRatio_working_3-way'!AM26-'OddsRatio_working_3-way'!R26/3)</f>
        <v>-0.5844060392756093</v>
      </c>
      <c r="AT26" s="11">
        <f>IF(('OddsRatio_working_3-way'!X26=0),IF(Q26&gt;0,-Q26^(1/3),(-Q26)^(1/3)),'OddsRatio_working_3-way'!AN26-'OddsRatio_working_3-way'!R26/3)</f>
        <v>-0.45676284850273885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11.2</v>
      </c>
      <c r="B27" s="4">
        <f>IF('True_Odds_Calculator_3-way'!B28="","",'True_Odds_Calculator_3-way'!B28)</f>
        <v>6.22</v>
      </c>
      <c r="C27" s="4">
        <f>IF('True_Odds_Calculator_3-way'!C28="","",'True_Odds_Calculator_3-way'!C28)</f>
        <v>1.28</v>
      </c>
      <c r="D27" s="9">
        <f t="shared" si="13"/>
        <v>8.2885308875199598E-2</v>
      </c>
      <c r="E27" s="9">
        <f t="shared" si="14"/>
        <v>0.15009139817593267</v>
      </c>
      <c r="F27" s="9">
        <f t="shared" si="15"/>
        <v>0.76702329294886773</v>
      </c>
      <c r="G27" s="9">
        <f t="shared" si="16"/>
        <v>1.0847906128650333</v>
      </c>
      <c r="H27" s="9">
        <f t="shared" si="17"/>
        <v>12.064864251223337</v>
      </c>
      <c r="I27" s="9">
        <f t="shared" si="18"/>
        <v>6.6626069991554733</v>
      </c>
      <c r="J27" s="9">
        <f t="shared" si="19"/>
        <v>1.3037413716022093</v>
      </c>
      <c r="K27" s="11">
        <f t="shared" si="20"/>
        <v>8.9285714285714288E-2</v>
      </c>
      <c r="L27" s="11">
        <f t="shared" si="21"/>
        <v>0.16077170418006431</v>
      </c>
      <c r="M27" s="11">
        <f t="shared" si="22"/>
        <v>0.78125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-0.16719001205787776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0.17606834232889298</v>
      </c>
      <c r="Q27" s="11">
        <f>2*'OddsRatio_working_3-way'!K27*'OddsRatio_working_3-way'!L27*'OddsRatio_working_3-way'!M27</f>
        <v>2.2429088194763438E-2</v>
      </c>
      <c r="R27" s="11">
        <f t="shared" si="23"/>
        <v>0</v>
      </c>
      <c r="S27" s="11">
        <f t="shared" si="24"/>
        <v>-1.0531032336306174</v>
      </c>
      <c r="T27" s="11">
        <f t="shared" si="25"/>
        <v>-0.1341532781695054</v>
      </c>
      <c r="U27" s="11">
        <f>'OddsRatio_working_3-way'!S27-'OddsRatio_working_3-way'!R27^2/3</f>
        <v>-1.0531032336306174</v>
      </c>
      <c r="V27" s="11">
        <f>'OddsRatio_working_3-way'!S27*'OddsRatio_working_3-way'!R27/3-2*'OddsRatio_working_3-way'!R27^3/27-'OddsRatio_working_3-way'!T27</f>
        <v>0.1341532781695054</v>
      </c>
      <c r="W27" s="11">
        <f>'OddsRatio_working_3-way'!V27^2+4*'OddsRatio_working_3-way'!U27^3/27</f>
        <v>-0.15502798089020245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0.20798141920242968</v>
      </c>
      <c r="Y27" s="11">
        <f>IF('OddsRatio_working_3-way'!W27&gt;=0,IF('OddsRatio_working_3-way'!V27+SQRT('OddsRatio_working_3-way'!W27)&gt;0,0,PI()),ACOS('OddsRatio_working_3-way'!V27/(2*'OddsRatio_working_3-way'!X27)))</f>
        <v>1.242413541152146</v>
      </c>
      <c r="Z27" s="11">
        <f>'OddsRatio_working_3-way'!X27^(1/3)*COS('OddsRatio_working_3-way'!Y27/3)</f>
        <v>0.54239530643251677</v>
      </c>
      <c r="AA27" s="11">
        <f>'OddsRatio_working_3-way'!X27^(1/3)*COS(('OddsRatio_working_3-way'!Y27+2*PI())/3)</f>
        <v>-0.47767115533611054</v>
      </c>
      <c r="AB27" s="11">
        <f>'OddsRatio_working_3-way'!X27^(1/3)*COS(('OddsRatio_working_3-way'!Y27+4*PI())/3)</f>
        <v>-6.472415109640603E-2</v>
      </c>
      <c r="AC27" s="11">
        <f>'OddsRatio_working_3-way'!X27^(1/3)*SIN('OddsRatio_working_3-way'!Y27/3)</f>
        <v>0.23841506405884286</v>
      </c>
      <c r="AD27" s="11">
        <f>'OddsRatio_working_3-way'!X27^(1/3)*SIN(('OddsRatio_working_3-way'!Y27+2*PI())/3)</f>
        <v>0.35052058223458316</v>
      </c>
      <c r="AE27" s="11">
        <f>'OddsRatio_working_3-way'!X27^(1/3)*SIN(('OddsRatio_working_3-way'!Y27+4*PI())/3)</f>
        <v>-0.5889356462934261</v>
      </c>
      <c r="AF27" s="11">
        <f>-'OddsRatio_working_3-way'!U27/(3*'OddsRatio_working_3-way'!X27^(1/3))*COS(('OddsRatio_working_3-way'!Y27)/3)</f>
        <v>0.54239530643251666</v>
      </c>
      <c r="AG27" s="11">
        <f>-'OddsRatio_working_3-way'!U27/(3*'OddsRatio_working_3-way'!X27^(1/3))*COS(('OddsRatio_working_3-way'!Y27+2*PI())/3)</f>
        <v>-0.47767115533611043</v>
      </c>
      <c r="AH27" s="11">
        <f>-'OddsRatio_working_3-way'!U27/(3*'OddsRatio_working_3-way'!X27^(1/3))*COS(('OddsRatio_working_3-way'!Y27+4*PI())/3)</f>
        <v>-6.4724151096406016E-2</v>
      </c>
      <c r="AI27" s="11">
        <f>'OddsRatio_working_3-way'!U27/(3*'OddsRatio_working_3-way'!X27^(1/3))*SIN(('OddsRatio_working_3-way'!Y27)/3)</f>
        <v>-0.2384150640588428</v>
      </c>
      <c r="AJ27" s="11">
        <f>'OddsRatio_working_3-way'!U27/(3*'OddsRatio_working_3-way'!X27^(1/3))*SIN(('OddsRatio_working_3-way'!Y27+2*PI())/3)</f>
        <v>-0.3505205822345831</v>
      </c>
      <c r="AK27" s="11">
        <f>'OddsRatio_working_3-way'!U27/(3*'OddsRatio_working_3-way'!X27^(1/3))*SIN(('OddsRatio_working_3-way'!Y27+4*PI())/3)</f>
        <v>0.58893564629342599</v>
      </c>
      <c r="AL27" s="11">
        <f>'OddsRatio_working_3-way'!Z27+'OddsRatio_working_3-way'!AF27</f>
        <v>1.0847906128650333</v>
      </c>
      <c r="AM27" s="11">
        <f>'OddsRatio_working_3-way'!AA27+'OddsRatio_working_3-way'!AG27</f>
        <v>-0.95534231067222097</v>
      </c>
      <c r="AN27" s="11">
        <f>'OddsRatio_working_3-way'!AB27+'OddsRatio_working_3-way'!AH27</f>
        <v>-0.12944830219281206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1.0847906128650333</v>
      </c>
      <c r="AS27" s="11">
        <f>IF(('OddsRatio_working_3-way'!X27=0),IF(Q27&gt;0,-Q27^(1/3),(-Q27)^(1/3)),'OddsRatio_working_3-way'!AM27-'OddsRatio_working_3-way'!R27/3)</f>
        <v>-0.95534231067222097</v>
      </c>
      <c r="AT27" s="11">
        <f>IF(('OddsRatio_working_3-way'!X27=0),IF(Q27&gt;0,-Q27^(1/3),(-Q27)^(1/3)),'OddsRatio_working_3-way'!AN27-'OddsRatio_working_3-way'!R27/3)</f>
        <v>-0.12944830219281206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3.93</v>
      </c>
      <c r="B28" s="4">
        <f>IF('True_Odds_Calculator_3-way'!B29="","",'True_Odds_Calculator_3-way'!B29)</f>
        <v>3.58</v>
      </c>
      <c r="C28" s="4">
        <f>IF('True_Odds_Calculator_3-way'!C29="","",'True_Odds_Calculator_3-way'!C29)</f>
        <v>2.04</v>
      </c>
      <c r="D28" s="9">
        <f t="shared" si="13"/>
        <v>0.24738191756175484</v>
      </c>
      <c r="E28" s="9">
        <f t="shared" si="14"/>
        <v>0.27181934184134182</v>
      </c>
      <c r="F28" s="9">
        <f t="shared" si="15"/>
        <v>0.48079874059690336</v>
      </c>
      <c r="G28" s="9">
        <f t="shared" si="16"/>
        <v>1.038338785113075</v>
      </c>
      <c r="H28" s="9">
        <f t="shared" si="17"/>
        <v>4.0423326403813098</v>
      </c>
      <c r="I28" s="9">
        <f t="shared" si="18"/>
        <v>3.6789140655917332</v>
      </c>
      <c r="J28" s="9">
        <f t="shared" si="19"/>
        <v>2.0798723365175982</v>
      </c>
      <c r="K28" s="11">
        <f t="shared" si="20"/>
        <v>0.2544529262086514</v>
      </c>
      <c r="L28" s="11">
        <f t="shared" si="21"/>
        <v>0.27932960893854747</v>
      </c>
      <c r="M28" s="11">
        <f t="shared" si="22"/>
        <v>0.49019607843137253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-0.2739144359180834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0.2282104648190747</v>
      </c>
      <c r="Q28" s="11">
        <f>2*'OddsRatio_working_3-way'!K28*'OddsRatio_working_3-way'!L28*'OddsRatio_working_3-way'!M28</f>
        <v>6.9682584677580067E-2</v>
      </c>
      <c r="R28" s="11">
        <f t="shared" si="23"/>
        <v>0</v>
      </c>
      <c r="S28" s="11">
        <f t="shared" si="24"/>
        <v>-0.83314508070441062</v>
      </c>
      <c r="T28" s="11">
        <f t="shared" si="25"/>
        <v>-0.25439544448989637</v>
      </c>
      <c r="U28" s="11">
        <f>'OddsRatio_working_3-way'!S28-'OddsRatio_working_3-way'!R28^2/3</f>
        <v>-0.83314508070441062</v>
      </c>
      <c r="V28" s="11">
        <f>'OddsRatio_working_3-way'!S28*'OddsRatio_working_3-way'!R28/3-2*'OddsRatio_working_3-way'!R28^3/27-'OddsRatio_working_3-way'!T28</f>
        <v>0.25439544448989637</v>
      </c>
      <c r="W28" s="11">
        <f>'OddsRatio_working_3-way'!V28^2+4*'OddsRatio_working_3-way'!U28^3/27</f>
        <v>-2.0958750314305177E-2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0.14635213740454658</v>
      </c>
      <c r="Y28" s="11">
        <f>IF('OddsRatio_working_3-way'!W28&gt;=0,IF('OddsRatio_working_3-way'!V28+SQRT('OddsRatio_working_3-way'!W28)&gt;0,0,PI()),ACOS('OddsRatio_working_3-way'!V28/(2*'OddsRatio_working_3-way'!X28)))</f>
        <v>0.51737390023104335</v>
      </c>
      <c r="Z28" s="11">
        <f>'OddsRatio_working_3-way'!X28^(1/3)*COS('OddsRatio_working_3-way'!Y28/3)</f>
        <v>0.51916939255653749</v>
      </c>
      <c r="AA28" s="11">
        <f>'OddsRatio_working_3-way'!X28^(1/3)*COS(('OddsRatio_working_3-way'!Y28+2*PI())/3)</f>
        <v>-0.33790216910815218</v>
      </c>
      <c r="AB28" s="11">
        <f>'OddsRatio_working_3-way'!X28^(1/3)*COS(('OddsRatio_working_3-way'!Y28+4*PI())/3)</f>
        <v>-0.18126722344838539</v>
      </c>
      <c r="AC28" s="11">
        <f>'OddsRatio_working_3-way'!X28^(1/3)*SIN('OddsRatio_working_3-way'!Y28/3)</f>
        <v>9.0433228041168906E-2</v>
      </c>
      <c r="AD28" s="11">
        <f>'OddsRatio_working_3-way'!X28^(1/3)*SIN(('OddsRatio_working_3-way'!Y28+2*PI())/3)</f>
        <v>0.40439726880071269</v>
      </c>
      <c r="AE28" s="11">
        <f>'OddsRatio_working_3-way'!X28^(1/3)*SIN(('OddsRatio_working_3-way'!Y28+4*PI())/3)</f>
        <v>-0.49483049684188152</v>
      </c>
      <c r="AF28" s="11">
        <f>-'OddsRatio_working_3-way'!U28/(3*'OddsRatio_working_3-way'!X28^(1/3))*COS(('OddsRatio_working_3-way'!Y28)/3)</f>
        <v>0.51916939255653749</v>
      </c>
      <c r="AG28" s="11">
        <f>-'OddsRatio_working_3-way'!U28/(3*'OddsRatio_working_3-way'!X28^(1/3))*COS(('OddsRatio_working_3-way'!Y28+2*PI())/3)</f>
        <v>-0.33790216910815218</v>
      </c>
      <c r="AH28" s="11">
        <f>-'OddsRatio_working_3-way'!U28/(3*'OddsRatio_working_3-way'!X28^(1/3))*COS(('OddsRatio_working_3-way'!Y28+4*PI())/3)</f>
        <v>-0.18126722344838539</v>
      </c>
      <c r="AI28" s="11">
        <f>'OddsRatio_working_3-way'!U28/(3*'OddsRatio_working_3-way'!X28^(1/3))*SIN(('OddsRatio_working_3-way'!Y28)/3)</f>
        <v>-9.0433228041168906E-2</v>
      </c>
      <c r="AJ28" s="11">
        <f>'OddsRatio_working_3-way'!U28/(3*'OddsRatio_working_3-way'!X28^(1/3))*SIN(('OddsRatio_working_3-way'!Y28+2*PI())/3)</f>
        <v>-0.40439726880071269</v>
      </c>
      <c r="AK28" s="11">
        <f>'OddsRatio_working_3-way'!U28/(3*'OddsRatio_working_3-way'!X28^(1/3))*SIN(('OddsRatio_working_3-way'!Y28+4*PI())/3)</f>
        <v>0.49483049684188152</v>
      </c>
      <c r="AL28" s="11">
        <f>'OddsRatio_working_3-way'!Z28+'OddsRatio_working_3-way'!AF28</f>
        <v>1.038338785113075</v>
      </c>
      <c r="AM28" s="11">
        <f>'OddsRatio_working_3-way'!AA28+'OddsRatio_working_3-way'!AG28</f>
        <v>-0.67580433821630437</v>
      </c>
      <c r="AN28" s="11">
        <f>'OddsRatio_working_3-way'!AB28+'OddsRatio_working_3-way'!AH28</f>
        <v>-0.36253444689677078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1.038338785113075</v>
      </c>
      <c r="AS28" s="11">
        <f>IF(('OddsRatio_working_3-way'!X28=0),IF(Q28&gt;0,-Q28^(1/3),(-Q28)^(1/3)),'OddsRatio_working_3-way'!AM28-'OddsRatio_working_3-way'!R28/3)</f>
        <v>-0.67580433821630437</v>
      </c>
      <c r="AT28" s="11">
        <f>IF(('OddsRatio_working_3-way'!X28=0),IF(Q28&gt;0,-Q28^(1/3),(-Q28)^(1/3)),'OddsRatio_working_3-way'!AN28-'OddsRatio_working_3-way'!R28/3)</f>
        <v>-0.36253444689677078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2.39</v>
      </c>
      <c r="B29" s="4">
        <f>IF('True_Odds_Calculator_3-way'!B30="","",'True_Odds_Calculator_3-way'!B30)</f>
        <v>3.33</v>
      </c>
      <c r="C29" s="4">
        <f>IF('True_Odds_Calculator_3-way'!C30="","",'True_Odds_Calculator_3-way'!C30)</f>
        <v>3.3</v>
      </c>
      <c r="D29" s="9">
        <f t="shared" si="13"/>
        <v>0.41043121683369749</v>
      </c>
      <c r="E29" s="9">
        <f t="shared" si="14"/>
        <v>0.29343738271601305</v>
      </c>
      <c r="F29" s="9">
        <f t="shared" si="15"/>
        <v>0.29613140045028946</v>
      </c>
      <c r="G29" s="9">
        <f t="shared" si="16"/>
        <v>1.0334257880989244</v>
      </c>
      <c r="H29" s="9">
        <f t="shared" si="17"/>
        <v>2.4364618454575049</v>
      </c>
      <c r="I29" s="9">
        <f t="shared" si="18"/>
        <v>3.4078820862704942</v>
      </c>
      <c r="J29" s="9">
        <f t="shared" si="19"/>
        <v>3.3768793126275254</v>
      </c>
      <c r="K29" s="11">
        <f t="shared" si="20"/>
        <v>0.41841004184100417</v>
      </c>
      <c r="L29" s="11">
        <f t="shared" si="21"/>
        <v>0.3003003003003003</v>
      </c>
      <c r="M29" s="11">
        <f t="shared" si="22"/>
        <v>0.30303030303030304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-0.28362367692911628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0.22921361833495718</v>
      </c>
      <c r="Q29" s="11">
        <f>2*'OddsRatio_working_3-way'!K29*'OddsRatio_working_3-way'!L29*'OddsRatio_working_3-way'!M29</f>
        <v>7.615070376576652E-2</v>
      </c>
      <c r="R29" s="11">
        <f t="shared" si="23"/>
        <v>0</v>
      </c>
      <c r="S29" s="11">
        <f t="shared" si="24"/>
        <v>-0.80816108449310686</v>
      </c>
      <c r="T29" s="11">
        <f t="shared" si="25"/>
        <v>-0.26849205464887277</v>
      </c>
      <c r="U29" s="11">
        <f>'OddsRatio_working_3-way'!S29-'OddsRatio_working_3-way'!R29^2/3</f>
        <v>-0.80816108449310686</v>
      </c>
      <c r="V29" s="11">
        <f>'OddsRatio_working_3-way'!S29*'OddsRatio_working_3-way'!R29/3-2*'OddsRatio_working_3-way'!R29^3/27-'OddsRatio_working_3-way'!T29</f>
        <v>0.26849205464887277</v>
      </c>
      <c r="W29" s="11">
        <f>'OddsRatio_working_3-way'!V29^2+4*'OddsRatio_working_3-way'!U29^3/27</f>
        <v>-6.1090052870450134E-3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0.13981862241545143</v>
      </c>
      <c r="Y29" s="11">
        <f>IF('OddsRatio_working_3-way'!W29&gt;=0,IF('OddsRatio_working_3-way'!V29+SQRT('OddsRatio_working_3-way'!W29)&gt;0,0,PI()),ACOS('OddsRatio_working_3-way'!V29/(2*'OddsRatio_working_3-way'!X29)))</f>
        <v>0.28327896178867595</v>
      </c>
      <c r="Z29" s="11">
        <f>'OddsRatio_working_3-way'!X29^(1/3)*COS('OddsRatio_working_3-way'!Y29/3)</f>
        <v>0.51671289404946219</v>
      </c>
      <c r="AA29" s="11">
        <f>'OddsRatio_working_3-way'!X29^(1/3)*COS(('OddsRatio_working_3-way'!Y29+2*PI())/3)</f>
        <v>-0.30073698460448223</v>
      </c>
      <c r="AB29" s="11">
        <f>'OddsRatio_working_3-way'!X29^(1/3)*COS(('OddsRatio_working_3-way'!Y29+4*PI())/3)</f>
        <v>-0.21597590944498007</v>
      </c>
      <c r="AC29" s="11">
        <f>'OddsRatio_working_3-way'!X29^(1/3)*SIN('OddsRatio_working_3-way'!Y29/3)</f>
        <v>4.8936829560140768E-2</v>
      </c>
      <c r="AD29" s="11">
        <f>'OddsRatio_working_3-way'!X29^(1/3)*SIN(('OddsRatio_working_3-way'!Y29+2*PI())/3)</f>
        <v>0.423018077929741</v>
      </c>
      <c r="AE29" s="11">
        <f>'OddsRatio_working_3-way'!X29^(1/3)*SIN(('OddsRatio_working_3-way'!Y29+4*PI())/3)</f>
        <v>-0.47195490748988167</v>
      </c>
      <c r="AF29" s="11">
        <f>-'OddsRatio_working_3-way'!U29/(3*'OddsRatio_working_3-way'!X29^(1/3))*COS(('OddsRatio_working_3-way'!Y29)/3)</f>
        <v>0.51671289404946219</v>
      </c>
      <c r="AG29" s="11">
        <f>-'OddsRatio_working_3-way'!U29/(3*'OddsRatio_working_3-way'!X29^(1/3))*COS(('OddsRatio_working_3-way'!Y29+2*PI())/3)</f>
        <v>-0.30073698460448223</v>
      </c>
      <c r="AH29" s="11">
        <f>-'OddsRatio_working_3-way'!U29/(3*'OddsRatio_working_3-way'!X29^(1/3))*COS(('OddsRatio_working_3-way'!Y29+4*PI())/3)</f>
        <v>-0.21597590944498007</v>
      </c>
      <c r="AI29" s="11">
        <f>'OddsRatio_working_3-way'!U29/(3*'OddsRatio_working_3-way'!X29^(1/3))*SIN(('OddsRatio_working_3-way'!Y29)/3)</f>
        <v>-4.8936829560140768E-2</v>
      </c>
      <c r="AJ29" s="11">
        <f>'OddsRatio_working_3-way'!U29/(3*'OddsRatio_working_3-way'!X29^(1/3))*SIN(('OddsRatio_working_3-way'!Y29+2*PI())/3)</f>
        <v>-0.423018077929741</v>
      </c>
      <c r="AK29" s="11">
        <f>'OddsRatio_working_3-way'!U29/(3*'OddsRatio_working_3-way'!X29^(1/3))*SIN(('OddsRatio_working_3-way'!Y29+4*PI())/3)</f>
        <v>0.47195490748988167</v>
      </c>
      <c r="AL29" s="11">
        <f>'OddsRatio_working_3-way'!Z29+'OddsRatio_working_3-way'!AF29</f>
        <v>1.0334257880989244</v>
      </c>
      <c r="AM29" s="11">
        <f>'OddsRatio_working_3-way'!AA29+'OddsRatio_working_3-way'!AG29</f>
        <v>-0.60147396920896445</v>
      </c>
      <c r="AN29" s="11">
        <f>'OddsRatio_working_3-way'!AB29+'OddsRatio_working_3-way'!AH29</f>
        <v>-0.43195181888996015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1.0334257880989244</v>
      </c>
      <c r="AS29" s="11">
        <f>IF(('OddsRatio_working_3-way'!X29=0),IF(Q29&gt;0,-Q29^(1/3),(-Q29)^(1/3)),'OddsRatio_working_3-way'!AM29-'OddsRatio_working_3-way'!R29/3)</f>
        <v>-0.60147396920896445</v>
      </c>
      <c r="AT29" s="11">
        <f>IF(('OddsRatio_working_3-way'!X29=0),IF(Q29&gt;0,-Q29^(1/3),(-Q29)^(1/3)),'OddsRatio_working_3-way'!AN29-'OddsRatio_working_3-way'!R29/3)</f>
        <v>-0.43195181888996015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1.71</v>
      </c>
      <c r="B30" s="4">
        <f>IF('True_Odds_Calculator_3-way'!B31="","",'True_Odds_Calculator_3-way'!B31)</f>
        <v>3.74</v>
      </c>
      <c r="C30" s="4">
        <f>IF('True_Odds_Calculator_3-way'!C31="","",'True_Odds_Calculator_3-way'!C31)</f>
        <v>5.83</v>
      </c>
      <c r="D30" s="9">
        <f t="shared" si="13"/>
        <v>0.5748023118099802</v>
      </c>
      <c r="E30" s="9">
        <f t="shared" si="14"/>
        <v>0.25942173493576631</v>
      </c>
      <c r="F30" s="9">
        <f t="shared" si="15"/>
        <v>0.16577595325425343</v>
      </c>
      <c r="G30" s="9">
        <f t="shared" si="16"/>
        <v>1.0418712156540546</v>
      </c>
      <c r="H30" s="9">
        <f t="shared" si="17"/>
        <v>1.7397285631143788</v>
      </c>
      <c r="I30" s="9">
        <f t="shared" si="18"/>
        <v>3.8547271308921101</v>
      </c>
      <c r="J30" s="9">
        <f t="shared" si="19"/>
        <v>6.0322379716090841</v>
      </c>
      <c r="K30" s="11">
        <f t="shared" si="20"/>
        <v>0.58479532163742687</v>
      </c>
      <c r="L30" s="11">
        <f t="shared" si="21"/>
        <v>0.26737967914438499</v>
      </c>
      <c r="M30" s="11">
        <f t="shared" si="22"/>
        <v>0.17152658662092624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-0.25201116089496367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0.22207213578842125</v>
      </c>
      <c r="Q30" s="11">
        <f>2*'OddsRatio_working_3-way'!K30*'OddsRatio_working_3-way'!L30*'OddsRatio_working_3-way'!M30</f>
        <v>5.3640612509280483E-2</v>
      </c>
      <c r="R30" s="11">
        <f t="shared" si="23"/>
        <v>0</v>
      </c>
      <c r="S30" s="11">
        <f t="shared" si="24"/>
        <v>-0.88119960639750883</v>
      </c>
      <c r="T30" s="11">
        <f t="shared" si="25"/>
        <v>-0.21285014647282816</v>
      </c>
      <c r="U30" s="11">
        <f>'OddsRatio_working_3-way'!S30-'OddsRatio_working_3-way'!R30^2/3</f>
        <v>-0.88119960639750883</v>
      </c>
      <c r="V30" s="11">
        <f>'OddsRatio_working_3-way'!S30*'OddsRatio_working_3-way'!R30/3-2*'OddsRatio_working_3-way'!R30^3/27-'OddsRatio_working_3-way'!T30</f>
        <v>0.21285014647282816</v>
      </c>
      <c r="W30" s="11">
        <f>'OddsRatio_working_3-way'!V30^2+4*'OddsRatio_working_3-way'!U30^3/27</f>
        <v>-5.606707091176024E-2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0.15919504998999234</v>
      </c>
      <c r="Y30" s="11">
        <f>IF('OddsRatio_working_3-way'!W30&gt;=0,IF('OddsRatio_working_3-way'!V30+SQRT('OddsRatio_working_3-way'!W30)&gt;0,0,PI()),ACOS('OddsRatio_working_3-way'!V30/(2*'OddsRatio_working_3-way'!X30)))</f>
        <v>0.83857940260879815</v>
      </c>
      <c r="Z30" s="11">
        <f>'OddsRatio_working_3-way'!X30^(1/3)*COS('OddsRatio_working_3-way'!Y30/3)</f>
        <v>0.52093560782702719</v>
      </c>
      <c r="AA30" s="11">
        <f>'OddsRatio_working_3-way'!X30^(1/3)*COS(('OddsRatio_working_3-way'!Y30+2*PI())/3)</f>
        <v>-0.38996479605152229</v>
      </c>
      <c r="AB30" s="11">
        <f>'OddsRatio_working_3-way'!X30^(1/3)*COS(('OddsRatio_working_3-way'!Y30+4*PI())/3)</f>
        <v>-0.13097081177550501</v>
      </c>
      <c r="AC30" s="11">
        <f>'OddsRatio_working_3-way'!X30^(1/3)*SIN('OddsRatio_working_3-way'!Y30/3)</f>
        <v>0.14953024654025232</v>
      </c>
      <c r="AD30" s="11">
        <f>'OddsRatio_working_3-way'!X30^(1/3)*SIN(('OddsRatio_working_3-way'!Y30+2*PI())/3)</f>
        <v>0.37637834684396704</v>
      </c>
      <c r="AE30" s="11">
        <f>'OddsRatio_working_3-way'!X30^(1/3)*SIN(('OddsRatio_working_3-way'!Y30+4*PI())/3)</f>
        <v>-0.52590859338421936</v>
      </c>
      <c r="AF30" s="11">
        <f>-'OddsRatio_working_3-way'!U30/(3*'OddsRatio_working_3-way'!X30^(1/3))*COS(('OddsRatio_working_3-way'!Y30)/3)</f>
        <v>0.5209356078270273</v>
      </c>
      <c r="AG30" s="11">
        <f>-'OddsRatio_working_3-way'!U30/(3*'OddsRatio_working_3-way'!X30^(1/3))*COS(('OddsRatio_working_3-way'!Y30+2*PI())/3)</f>
        <v>-0.3899647960515224</v>
      </c>
      <c r="AH30" s="11">
        <f>-'OddsRatio_working_3-way'!U30/(3*'OddsRatio_working_3-way'!X30^(1/3))*COS(('OddsRatio_working_3-way'!Y30+4*PI())/3)</f>
        <v>-0.13097081177550504</v>
      </c>
      <c r="AI30" s="11">
        <f>'OddsRatio_working_3-way'!U30/(3*'OddsRatio_working_3-way'!X30^(1/3))*SIN(('OddsRatio_working_3-way'!Y30)/3)</f>
        <v>-0.14953024654025238</v>
      </c>
      <c r="AJ30" s="11">
        <f>'OddsRatio_working_3-way'!U30/(3*'OddsRatio_working_3-way'!X30^(1/3))*SIN(('OddsRatio_working_3-way'!Y30+2*PI())/3)</f>
        <v>-0.37637834684396709</v>
      </c>
      <c r="AK30" s="11">
        <f>'OddsRatio_working_3-way'!U30/(3*'OddsRatio_working_3-way'!X30^(1/3))*SIN(('OddsRatio_working_3-way'!Y30+4*PI())/3)</f>
        <v>0.52590859338421947</v>
      </c>
      <c r="AL30" s="11">
        <f>'OddsRatio_working_3-way'!Z30+'OddsRatio_working_3-way'!AF30</f>
        <v>1.0418712156540546</v>
      </c>
      <c r="AM30" s="11">
        <f>'OddsRatio_working_3-way'!AA30+'OddsRatio_working_3-way'!AG30</f>
        <v>-0.77992959210304469</v>
      </c>
      <c r="AN30" s="11">
        <f>'OddsRatio_working_3-way'!AB30+'OddsRatio_working_3-way'!AH30</f>
        <v>-0.26194162355101003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1.0418712156540546</v>
      </c>
      <c r="AS30" s="11">
        <f>IF(('OddsRatio_working_3-way'!X30=0),IF(Q30&gt;0,-Q30^(1/3),(-Q30)^(1/3)),'OddsRatio_working_3-way'!AM30-'OddsRatio_working_3-way'!R30/3)</f>
        <v>-0.77992959210304469</v>
      </c>
      <c r="AT30" s="11">
        <f>IF(('OddsRatio_working_3-way'!X30=0),IF(Q30&gt;0,-Q30^(1/3),(-Q30)^(1/3)),'OddsRatio_working_3-way'!AN30-'OddsRatio_working_3-way'!R30/3)</f>
        <v>-0.26194162355101003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1.37</v>
      </c>
      <c r="B31" s="4">
        <f>IF('True_Odds_Calculator_3-way'!B32="","",'True_Odds_Calculator_3-way'!B32)</f>
        <v>5.39</v>
      </c>
      <c r="C31" s="4">
        <f>IF('True_Odds_Calculator_3-way'!C32="","",'True_Odds_Calculator_3-way'!C32)</f>
        <v>9.11</v>
      </c>
      <c r="D31" s="9">
        <f t="shared" si="13"/>
        <v>0.71857366156549052</v>
      </c>
      <c r="E31" s="9">
        <f t="shared" si="14"/>
        <v>0.17709069130545071</v>
      </c>
      <c r="F31" s="9">
        <f t="shared" si="15"/>
        <v>0.10433564712905877</v>
      </c>
      <c r="G31" s="9">
        <f t="shared" si="16"/>
        <v>1.0585020940533774</v>
      </c>
      <c r="H31" s="9">
        <f t="shared" si="17"/>
        <v>1.3916457747997495</v>
      </c>
      <c r="I31" s="9">
        <f t="shared" si="18"/>
        <v>5.6468241928943259</v>
      </c>
      <c r="J31" s="9">
        <f t="shared" si="19"/>
        <v>9.5844519827728902</v>
      </c>
      <c r="K31" s="11">
        <f t="shared" si="20"/>
        <v>0.72992700729927007</v>
      </c>
      <c r="L31" s="11">
        <f t="shared" si="21"/>
        <v>0.1855287569573284</v>
      </c>
      <c r="M31" s="11">
        <f t="shared" si="22"/>
        <v>0.10976948408342481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-0.19582105643098102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0.19131579975809182</v>
      </c>
      <c r="Q31" s="11">
        <f>2*'OddsRatio_working_3-way'!K31*'OddsRatio_working_3-way'!L31*'OddsRatio_working_3-way'!M31</f>
        <v>2.9730505012912484E-2</v>
      </c>
      <c r="R31" s="11">
        <f t="shared" si="23"/>
        <v>0</v>
      </c>
      <c r="S31" s="11">
        <f t="shared" si="24"/>
        <v>-0.97699299168842391</v>
      </c>
      <c r="T31" s="11">
        <f t="shared" si="25"/>
        <v>-0.1518248627332438</v>
      </c>
      <c r="U31" s="11">
        <f>'OddsRatio_working_3-way'!S31-'OddsRatio_working_3-way'!R31^2/3</f>
        <v>-0.97699299168842391</v>
      </c>
      <c r="V31" s="11">
        <f>'OddsRatio_working_3-way'!S31*'OddsRatio_working_3-way'!R31/3-2*'OddsRatio_working_3-way'!R31^3/27-'OddsRatio_working_3-way'!T31</f>
        <v>0.1518248627332438</v>
      </c>
      <c r="W31" s="11">
        <f>'OddsRatio_working_3-way'!V31^2+4*'OddsRatio_working_3-way'!U31^3/27</f>
        <v>-0.11510547242403742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0.18584688682353934</v>
      </c>
      <c r="Y31" s="11">
        <f>IF('OddsRatio_working_3-way'!W31&gt;=0,IF('OddsRatio_working_3-way'!V31+SQRT('OddsRatio_working_3-way'!W31)&gt;0,0,PI()),ACOS('OddsRatio_working_3-way'!V31/(2*'OddsRatio_working_3-way'!X31)))</f>
        <v>1.1500217397629846</v>
      </c>
      <c r="Z31" s="11">
        <f>'OddsRatio_working_3-way'!X31^(1/3)*COS('OddsRatio_working_3-way'!Y31/3)</f>
        <v>0.52925104702668857</v>
      </c>
      <c r="AA31" s="11">
        <f>'OddsRatio_working_3-way'!X31^(1/3)*COS(('OddsRatio_working_3-way'!Y31+2*PI())/3)</f>
        <v>-0.44947206753830404</v>
      </c>
      <c r="AB31" s="11">
        <f>'OddsRatio_working_3-way'!X31^(1/3)*COS(('OddsRatio_working_3-way'!Y31+4*PI())/3)</f>
        <v>-7.977897948838461E-2</v>
      </c>
      <c r="AC31" s="11">
        <f>'OddsRatio_working_3-way'!X31^(1/3)*SIN('OddsRatio_working_3-way'!Y31/3)</f>
        <v>0.21344240390316496</v>
      </c>
      <c r="AD31" s="11">
        <f>'OddsRatio_working_3-way'!X31^(1/3)*SIN(('OddsRatio_working_3-way'!Y31+2*PI())/3)</f>
        <v>0.35162364975304233</v>
      </c>
      <c r="AE31" s="11">
        <f>'OddsRatio_working_3-way'!X31^(1/3)*SIN(('OddsRatio_working_3-way'!Y31+4*PI())/3)</f>
        <v>-0.56506605365620732</v>
      </c>
      <c r="AF31" s="11">
        <f>-'OddsRatio_working_3-way'!U31/(3*'OddsRatio_working_3-way'!X31^(1/3))*COS(('OddsRatio_working_3-way'!Y31)/3)</f>
        <v>0.52925104702668868</v>
      </c>
      <c r="AG31" s="11">
        <f>-'OddsRatio_working_3-way'!U31/(3*'OddsRatio_working_3-way'!X31^(1/3))*COS(('OddsRatio_working_3-way'!Y31+2*PI())/3)</f>
        <v>-0.44947206753830415</v>
      </c>
      <c r="AH31" s="11">
        <f>-'OddsRatio_working_3-way'!U31/(3*'OddsRatio_working_3-way'!X31^(1/3))*COS(('OddsRatio_working_3-way'!Y31+4*PI())/3)</f>
        <v>-7.9778979488384624E-2</v>
      </c>
      <c r="AI31" s="11">
        <f>'OddsRatio_working_3-way'!U31/(3*'OddsRatio_working_3-way'!X31^(1/3))*SIN(('OddsRatio_working_3-way'!Y31)/3)</f>
        <v>-0.21344240390316502</v>
      </c>
      <c r="AJ31" s="11">
        <f>'OddsRatio_working_3-way'!U31/(3*'OddsRatio_working_3-way'!X31^(1/3))*SIN(('OddsRatio_working_3-way'!Y31+2*PI())/3)</f>
        <v>-0.35162364975304239</v>
      </c>
      <c r="AK31" s="11">
        <f>'OddsRatio_working_3-way'!U31/(3*'OddsRatio_working_3-way'!X31^(1/3))*SIN(('OddsRatio_working_3-way'!Y31+4*PI())/3)</f>
        <v>0.56506605365620743</v>
      </c>
      <c r="AL31" s="11">
        <f>'OddsRatio_working_3-way'!Z31+'OddsRatio_working_3-way'!AF31</f>
        <v>1.0585020940533774</v>
      </c>
      <c r="AM31" s="11">
        <f>'OddsRatio_working_3-way'!AA31+'OddsRatio_working_3-way'!AG31</f>
        <v>-0.8989441350766082</v>
      </c>
      <c r="AN31" s="11">
        <f>'OddsRatio_working_3-way'!AB31+'OddsRatio_working_3-way'!AH31</f>
        <v>-0.15955795897676922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1.0585020940533774</v>
      </c>
      <c r="AS31" s="11">
        <f>IF(('OddsRatio_working_3-way'!X31=0),IF(Q31&gt;0,-Q31^(1/3),(-Q31)^(1/3)),'OddsRatio_working_3-way'!AM31-'OddsRatio_working_3-way'!R31/3)</f>
        <v>-0.8989441350766082</v>
      </c>
      <c r="AT31" s="11">
        <f>IF(('OddsRatio_working_3-way'!X31=0),IF(Q31&gt;0,-Q31^(1/3),(-Q31)^(1/3)),'OddsRatio_working_3-way'!AN31-'OddsRatio_working_3-way'!R31/3)</f>
        <v>-0.15955795897676922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6.04</v>
      </c>
      <c r="B32" s="4">
        <f>IF('True_Odds_Calculator_3-way'!B33="","",'True_Odds_Calculator_3-way'!B33)</f>
        <v>4.0599999999999996</v>
      </c>
      <c r="C32" s="4">
        <f>IF('True_Odds_Calculator_3-way'!C33="","",'True_Odds_Calculator_3-way'!C33)</f>
        <v>1.63</v>
      </c>
      <c r="D32" s="9">
        <f t="shared" si="13"/>
        <v>0.15937641789063994</v>
      </c>
      <c r="E32" s="9">
        <f t="shared" si="14"/>
        <v>0.23796225906289545</v>
      </c>
      <c r="F32" s="9">
        <f t="shared" si="15"/>
        <v>0.60266132304646436</v>
      </c>
      <c r="G32" s="9">
        <f t="shared" si="16"/>
        <v>1.0465186473830403</v>
      </c>
      <c r="H32" s="9">
        <f t="shared" si="17"/>
        <v>6.2744539828105221</v>
      </c>
      <c r="I32" s="9">
        <f t="shared" si="18"/>
        <v>4.2023470609921025</v>
      </c>
      <c r="J32" s="9">
        <f t="shared" si="19"/>
        <v>1.6593067478513157</v>
      </c>
      <c r="K32" s="11">
        <f t="shared" si="20"/>
        <v>0.16556291390728478</v>
      </c>
      <c r="L32" s="11">
        <f t="shared" si="21"/>
        <v>0.24630541871921185</v>
      </c>
      <c r="M32" s="11">
        <f t="shared" si="22"/>
        <v>0.61349693251533743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-0.24307591866927614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0.21840554843159299</v>
      </c>
      <c r="Q32" s="11">
        <f>2*'OddsRatio_working_3-way'!K32*'OddsRatio_working_3-way'!L32*'OddsRatio_working_3-way'!M32</f>
        <v>5.0035635379517308E-2</v>
      </c>
      <c r="R32" s="11">
        <f t="shared" si="23"/>
        <v>0</v>
      </c>
      <c r="S32" s="11">
        <f t="shared" si="24"/>
        <v>-0.89850755116861603</v>
      </c>
      <c r="T32" s="11">
        <f t="shared" si="25"/>
        <v>-0.20584365433416182</v>
      </c>
      <c r="U32" s="11">
        <f>'OddsRatio_working_3-way'!S32-'OddsRatio_working_3-way'!R32^2/3</f>
        <v>-0.89850755116861603</v>
      </c>
      <c r="V32" s="11">
        <f>'OddsRatio_working_3-way'!S32*'OddsRatio_working_3-way'!R32/3-2*'OddsRatio_working_3-way'!R32^3/27-'OddsRatio_working_3-way'!T32</f>
        <v>0.20584365433416182</v>
      </c>
      <c r="W32" s="11">
        <f>'OddsRatio_working_3-way'!V32^2+4*'OddsRatio_working_3-way'!U32^3/27</f>
        <v>-6.5091998859978795E-2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0.16390821279730058</v>
      </c>
      <c r="Y32" s="11">
        <f>IF('OddsRatio_working_3-way'!W32&gt;=0,IF('OddsRatio_working_3-way'!V32+SQRT('OddsRatio_working_3-way'!W32)&gt;0,0,PI()),ACOS('OddsRatio_working_3-way'!V32/(2*'OddsRatio_working_3-way'!X32)))</f>
        <v>0.89191400944850974</v>
      </c>
      <c r="Z32" s="11">
        <f>'OddsRatio_working_3-way'!X32^(1/3)*COS('OddsRatio_working_3-way'!Y32/3)</f>
        <v>0.52325932369152017</v>
      </c>
      <c r="AA32" s="11">
        <f>'OddsRatio_working_3-way'!X32^(1/3)*COS(('OddsRatio_working_3-way'!Y32+2*PI())/3)</f>
        <v>-0.40047003032544154</v>
      </c>
      <c r="AB32" s="11">
        <f>'OddsRatio_working_3-way'!X32^(1/3)*COS(('OddsRatio_working_3-way'!Y32+4*PI())/3)</f>
        <v>-0.12278929336607876</v>
      </c>
      <c r="AC32" s="11">
        <f>'OddsRatio_working_3-way'!X32^(1/3)*SIN('OddsRatio_working_3-way'!Y32/3)</f>
        <v>0.16031904823226187</v>
      </c>
      <c r="AD32" s="11">
        <f>'OddsRatio_working_3-way'!X32^(1/3)*SIN(('OddsRatio_working_3-way'!Y32+2*PI())/3)</f>
        <v>0.37299634296779011</v>
      </c>
      <c r="AE32" s="11">
        <f>'OddsRatio_working_3-way'!X32^(1/3)*SIN(('OddsRatio_working_3-way'!Y32+4*PI())/3)</f>
        <v>-0.53331539120005189</v>
      </c>
      <c r="AF32" s="11">
        <f>-'OddsRatio_working_3-way'!U32/(3*'OddsRatio_working_3-way'!X32^(1/3))*COS(('OddsRatio_working_3-way'!Y32)/3)</f>
        <v>0.52325932369152017</v>
      </c>
      <c r="AG32" s="11">
        <f>-'OddsRatio_working_3-way'!U32/(3*'OddsRatio_working_3-way'!X32^(1/3))*COS(('OddsRatio_working_3-way'!Y32+2*PI())/3)</f>
        <v>-0.40047003032544154</v>
      </c>
      <c r="AH32" s="11">
        <f>-'OddsRatio_working_3-way'!U32/(3*'OddsRatio_working_3-way'!X32^(1/3))*COS(('OddsRatio_working_3-way'!Y32+4*PI())/3)</f>
        <v>-0.12278929336607876</v>
      </c>
      <c r="AI32" s="11">
        <f>'OddsRatio_working_3-way'!U32/(3*'OddsRatio_working_3-way'!X32^(1/3))*SIN(('OddsRatio_working_3-way'!Y32)/3)</f>
        <v>-0.16031904823226187</v>
      </c>
      <c r="AJ32" s="11">
        <f>'OddsRatio_working_3-way'!U32/(3*'OddsRatio_working_3-way'!X32^(1/3))*SIN(('OddsRatio_working_3-way'!Y32+2*PI())/3)</f>
        <v>-0.37299634296779011</v>
      </c>
      <c r="AK32" s="11">
        <f>'OddsRatio_working_3-way'!U32/(3*'OddsRatio_working_3-way'!X32^(1/3))*SIN(('OddsRatio_working_3-way'!Y32+4*PI())/3)</f>
        <v>0.53331539120005189</v>
      </c>
      <c r="AL32" s="11">
        <f>'OddsRatio_working_3-way'!Z32+'OddsRatio_working_3-way'!AF32</f>
        <v>1.0465186473830403</v>
      </c>
      <c r="AM32" s="11">
        <f>'OddsRatio_working_3-way'!AA32+'OddsRatio_working_3-way'!AG32</f>
        <v>-0.80094006065088308</v>
      </c>
      <c r="AN32" s="11">
        <f>'OddsRatio_working_3-way'!AB32+'OddsRatio_working_3-way'!AH32</f>
        <v>-0.24557858673215752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1.0465186473830403</v>
      </c>
      <c r="AS32" s="11">
        <f>IF(('OddsRatio_working_3-way'!X32=0),IF(Q32&gt;0,-Q32^(1/3),(-Q32)^(1/3)),'OddsRatio_working_3-way'!AM32-'OddsRatio_working_3-way'!R32/3)</f>
        <v>-0.80094006065088308</v>
      </c>
      <c r="AT32" s="11">
        <f>IF(('OddsRatio_working_3-way'!X32=0),IF(Q32&gt;0,-Q32^(1/3),(-Q32)^(1/3)),'OddsRatio_working_3-way'!AN32-'OddsRatio_working_3-way'!R32/3)</f>
        <v>-0.24557858673215752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1.75</v>
      </c>
      <c r="B33" s="4">
        <f>IF('True_Odds_Calculator_3-way'!B34="","",'True_Odds_Calculator_3-way'!B34)</f>
        <v>3.73</v>
      </c>
      <c r="C33" s="4">
        <f>IF('True_Odds_Calculator_3-way'!C34="","",'True_Odds_Calculator_3-way'!C34)</f>
        <v>5.21</v>
      </c>
      <c r="D33" s="9">
        <f t="shared" si="13"/>
        <v>0.55836896779367773</v>
      </c>
      <c r="E33" s="9">
        <f t="shared" si="14"/>
        <v>0.25779927066191133</v>
      </c>
      <c r="F33" s="9">
        <f t="shared" si="15"/>
        <v>0.183831761544411</v>
      </c>
      <c r="G33" s="9">
        <f t="shared" si="16"/>
        <v>1.0545739649569468</v>
      </c>
      <c r="H33" s="9">
        <f t="shared" si="17"/>
        <v>1.7909304737177101</v>
      </c>
      <c r="I33" s="9">
        <f t="shared" si="18"/>
        <v>3.8789869243324646</v>
      </c>
      <c r="J33" s="9">
        <f t="shared" si="19"/>
        <v>5.4397563924687464</v>
      </c>
      <c r="K33" s="11">
        <f t="shared" si="20"/>
        <v>0.5714285714285714</v>
      </c>
      <c r="L33" s="11">
        <f t="shared" si="21"/>
        <v>0.26809651474530832</v>
      </c>
      <c r="M33" s="11">
        <f t="shared" si="22"/>
        <v>0.19193857965451055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-0.25346698707888016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0.22612143662094006</v>
      </c>
      <c r="Q33" s="11">
        <f>2*'OddsRatio_working_3-way'!K33*'OddsRatio_working_3-way'!L33*'OddsRatio_working_3-way'!M33</f>
        <v>5.8809216286330311E-2</v>
      </c>
      <c r="R33" s="11">
        <f t="shared" si="23"/>
        <v>0</v>
      </c>
      <c r="S33" s="11">
        <f t="shared" si="24"/>
        <v>-0.89211395624697254</v>
      </c>
      <c r="T33" s="11">
        <f t="shared" si="25"/>
        <v>-0.23201923439453123</v>
      </c>
      <c r="U33" s="11">
        <f>'OddsRatio_working_3-way'!S33-'OddsRatio_working_3-way'!R33^2/3</f>
        <v>-0.89211395624697254</v>
      </c>
      <c r="V33" s="11">
        <f>'OddsRatio_working_3-way'!S33*'OddsRatio_working_3-way'!R33/3-2*'OddsRatio_working_3-way'!R33^3/27-'OddsRatio_working_3-way'!T33</f>
        <v>0.23201923439453123</v>
      </c>
      <c r="W33" s="11">
        <f>'OddsRatio_working_3-way'!V33^2+4*'OddsRatio_working_3-way'!U33^3/27</f>
        <v>-5.1352902337932542E-2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0.16216182308650592</v>
      </c>
      <c r="Y33" s="11">
        <f>IF('OddsRatio_working_3-way'!W33&gt;=0,IF('OddsRatio_working_3-way'!V33+SQRT('OddsRatio_working_3-way'!W33)&gt;0,0,PI()),ACOS('OddsRatio_working_3-way'!V33/(2*'OddsRatio_working_3-way'!X33)))</f>
        <v>0.7736083021464436</v>
      </c>
      <c r="Z33" s="11">
        <f>'OddsRatio_working_3-way'!X33^(1/3)*COS('OddsRatio_working_3-way'!Y33/3)</f>
        <v>0.52728698247847339</v>
      </c>
      <c r="AA33" s="11">
        <f>'OddsRatio_working_3-way'!X33^(1/3)*COS(('OddsRatio_working_3-way'!Y33+2*PI())/3)</f>
        <v>-0.38407943954082457</v>
      </c>
      <c r="AB33" s="11">
        <f>'OddsRatio_working_3-way'!X33^(1/3)*COS(('OddsRatio_working_3-way'!Y33+4*PI())/3)</f>
        <v>-0.14320754293764876</v>
      </c>
      <c r="AC33" s="11">
        <f>'OddsRatio_working_3-way'!X33^(1/3)*SIN('OddsRatio_working_3-way'!Y33/3)</f>
        <v>0.13906745434405929</v>
      </c>
      <c r="AD33" s="11">
        <f>'OddsRatio_working_3-way'!X33^(1/3)*SIN(('OddsRatio_working_3-way'!Y33+2*PI())/3)</f>
        <v>0.38711019473916852</v>
      </c>
      <c r="AE33" s="11">
        <f>'OddsRatio_working_3-way'!X33^(1/3)*SIN(('OddsRatio_working_3-way'!Y33+4*PI())/3)</f>
        <v>-0.52617764908322773</v>
      </c>
      <c r="AF33" s="11">
        <f>-'OddsRatio_working_3-way'!U33/(3*'OddsRatio_working_3-way'!X33^(1/3))*COS(('OddsRatio_working_3-way'!Y33)/3)</f>
        <v>0.52728698247847328</v>
      </c>
      <c r="AG33" s="11">
        <f>-'OddsRatio_working_3-way'!U33/(3*'OddsRatio_working_3-way'!X33^(1/3))*COS(('OddsRatio_working_3-way'!Y33+2*PI())/3)</f>
        <v>-0.38407943954082446</v>
      </c>
      <c r="AH33" s="11">
        <f>-'OddsRatio_working_3-way'!U33/(3*'OddsRatio_working_3-way'!X33^(1/3))*COS(('OddsRatio_working_3-way'!Y33+4*PI())/3)</f>
        <v>-0.14320754293764873</v>
      </c>
      <c r="AI33" s="11">
        <f>'OddsRatio_working_3-way'!U33/(3*'OddsRatio_working_3-way'!X33^(1/3))*SIN(('OddsRatio_working_3-way'!Y33)/3)</f>
        <v>-0.13906745434405926</v>
      </c>
      <c r="AJ33" s="11">
        <f>'OddsRatio_working_3-way'!U33/(3*'OddsRatio_working_3-way'!X33^(1/3))*SIN(('OddsRatio_working_3-way'!Y33+2*PI())/3)</f>
        <v>-0.38711019473916847</v>
      </c>
      <c r="AK33" s="11">
        <f>'OddsRatio_working_3-way'!U33/(3*'OddsRatio_working_3-way'!X33^(1/3))*SIN(('OddsRatio_working_3-way'!Y33+4*PI())/3)</f>
        <v>0.52617764908322762</v>
      </c>
      <c r="AL33" s="11">
        <f>'OddsRatio_working_3-way'!Z33+'OddsRatio_working_3-way'!AF33</f>
        <v>1.0545739649569468</v>
      </c>
      <c r="AM33" s="11">
        <f>'OddsRatio_working_3-way'!AA33+'OddsRatio_working_3-way'!AG33</f>
        <v>-0.76815887908164904</v>
      </c>
      <c r="AN33" s="11">
        <f>'OddsRatio_working_3-way'!AB33+'OddsRatio_working_3-way'!AH33</f>
        <v>-0.28641508587529751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1.0545739649569468</v>
      </c>
      <c r="AS33" s="11">
        <f>IF(('OddsRatio_working_3-way'!X33=0),IF(Q33&gt;0,-Q33^(1/3),(-Q33)^(1/3)),'OddsRatio_working_3-way'!AM33-'OddsRatio_working_3-way'!R33/3)</f>
        <v>-0.76815887908164904</v>
      </c>
      <c r="AT33" s="11">
        <f>IF(('OddsRatio_working_3-way'!X33=0),IF(Q33&gt;0,-Q33^(1/3),(-Q33)^(1/3)),'OddsRatio_working_3-way'!AN33-'OddsRatio_working_3-way'!R33/3)</f>
        <v>-0.28641508587529751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2.5</v>
      </c>
      <c r="B34" s="4">
        <f>IF('True_Odds_Calculator_3-way'!B35="","",'True_Odds_Calculator_3-way'!B35)</f>
        <v>3.41</v>
      </c>
      <c r="C34" s="4">
        <f>IF('True_Odds_Calculator_3-way'!C35="","",'True_Odds_Calculator_3-way'!C35)</f>
        <v>2.99</v>
      </c>
      <c r="D34" s="9">
        <f t="shared" si="13"/>
        <v>0.39005167969181426</v>
      </c>
      <c r="E34" s="9">
        <f t="shared" si="14"/>
        <v>0.28470191652346294</v>
      </c>
      <c r="F34" s="9">
        <f t="shared" si="15"/>
        <v>0.32524640378472286</v>
      </c>
      <c r="G34" s="9">
        <f t="shared" si="16"/>
        <v>1.0425085564561003</v>
      </c>
      <c r="H34" s="9">
        <f t="shared" si="17"/>
        <v>2.5637628346841503</v>
      </c>
      <c r="I34" s="9">
        <f t="shared" si="18"/>
        <v>3.5124456210592023</v>
      </c>
      <c r="J34" s="9">
        <f t="shared" si="19"/>
        <v>3.0745920273476393</v>
      </c>
      <c r="K34" s="11">
        <f t="shared" si="20"/>
        <v>0.4</v>
      </c>
      <c r="L34" s="11">
        <f t="shared" si="21"/>
        <v>0.29325513196480935</v>
      </c>
      <c r="M34" s="11">
        <f t="shared" si="22"/>
        <v>0.33444816053511706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-0.28222520817191232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0.23146558910934784</v>
      </c>
      <c r="Q34" s="11">
        <f>2*'OddsRatio_working_3-way'!K34*'OddsRatio_working_3-way'!L34*'OddsRatio_working_3-way'!M34</f>
        <v>7.84629115624908E-2</v>
      </c>
      <c r="R34" s="11">
        <f t="shared" si="23"/>
        <v>0</v>
      </c>
      <c r="S34" s="11">
        <f t="shared" si="24"/>
        <v>-0.82014498495242427</v>
      </c>
      <c r="T34" s="11">
        <f t="shared" si="25"/>
        <v>-0.27801524913641501</v>
      </c>
      <c r="U34" s="11">
        <f>'OddsRatio_working_3-way'!S34-'OddsRatio_working_3-way'!R34^2/3</f>
        <v>-0.82014498495242427</v>
      </c>
      <c r="V34" s="11">
        <f>'OddsRatio_working_3-way'!S34*'OddsRatio_working_3-way'!R34/3-2*'OddsRatio_working_3-way'!R34^3/27-'OddsRatio_working_3-way'!T34</f>
        <v>0.27801524913641501</v>
      </c>
      <c r="W34" s="11">
        <f>'OddsRatio_working_3-way'!V34^2+4*'OddsRatio_working_3-way'!U34^3/27</f>
        <v>-4.4350050046309542E-3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0.14294009563188861</v>
      </c>
      <c r="Y34" s="11">
        <f>IF('OddsRatio_working_3-way'!W34&gt;=0,IF('OddsRatio_working_3-way'!V34+SQRT('OddsRatio_working_3-way'!W34)&gt;0,0,PI()),ACOS('OddsRatio_working_3-way'!V34/(2*'OddsRatio_working_3-way'!X34)))</f>
        <v>0.23511019395830668</v>
      </c>
      <c r="Z34" s="11">
        <f>'OddsRatio_working_3-way'!X34^(1/3)*COS('OddsRatio_working_3-way'!Y34/3)</f>
        <v>0.52125427822805015</v>
      </c>
      <c r="AA34" s="11">
        <f>'OddsRatio_working_3-way'!X34^(1/3)*COS(('OddsRatio_working_3-way'!Y34+2*PI())/3)</f>
        <v>-0.29607751724771986</v>
      </c>
      <c r="AB34" s="11">
        <f>'OddsRatio_working_3-way'!X34^(1/3)*COS(('OddsRatio_working_3-way'!Y34+4*PI())/3)</f>
        <v>-0.22517676098033043</v>
      </c>
      <c r="AC34" s="11">
        <f>'OddsRatio_working_3-way'!X34^(1/3)*SIN('OddsRatio_working_3-way'!Y34/3)</f>
        <v>4.0934570716725453E-2</v>
      </c>
      <c r="AD34" s="11">
        <f>'OddsRatio_working_3-way'!X34^(1/3)*SIN(('OddsRatio_working_3-way'!Y34+2*PI())/3)</f>
        <v>0.43095216141845055</v>
      </c>
      <c r="AE34" s="11">
        <f>'OddsRatio_working_3-way'!X34^(1/3)*SIN(('OddsRatio_working_3-way'!Y34+4*PI())/3)</f>
        <v>-0.47188673213517596</v>
      </c>
      <c r="AF34" s="11">
        <f>-'OddsRatio_working_3-way'!U34/(3*'OddsRatio_working_3-way'!X34^(1/3))*COS(('OddsRatio_working_3-way'!Y34)/3)</f>
        <v>0.52125427822805015</v>
      </c>
      <c r="AG34" s="11">
        <f>-'OddsRatio_working_3-way'!U34/(3*'OddsRatio_working_3-way'!X34^(1/3))*COS(('OddsRatio_working_3-way'!Y34+2*PI())/3)</f>
        <v>-0.29607751724771986</v>
      </c>
      <c r="AH34" s="11">
        <f>-'OddsRatio_working_3-way'!U34/(3*'OddsRatio_working_3-way'!X34^(1/3))*COS(('OddsRatio_working_3-way'!Y34+4*PI())/3)</f>
        <v>-0.22517676098033043</v>
      </c>
      <c r="AI34" s="11">
        <f>'OddsRatio_working_3-way'!U34/(3*'OddsRatio_working_3-way'!X34^(1/3))*SIN(('OddsRatio_working_3-way'!Y34)/3)</f>
        <v>-4.0934570716725453E-2</v>
      </c>
      <c r="AJ34" s="11">
        <f>'OddsRatio_working_3-way'!U34/(3*'OddsRatio_working_3-way'!X34^(1/3))*SIN(('OddsRatio_working_3-way'!Y34+2*PI())/3)</f>
        <v>-0.43095216141845055</v>
      </c>
      <c r="AK34" s="11">
        <f>'OddsRatio_working_3-way'!U34/(3*'OddsRatio_working_3-way'!X34^(1/3))*SIN(('OddsRatio_working_3-way'!Y34+4*PI())/3)</f>
        <v>0.47188673213517596</v>
      </c>
      <c r="AL34" s="11">
        <f>'OddsRatio_working_3-way'!Z34+'OddsRatio_working_3-way'!AF34</f>
        <v>1.0425085564561003</v>
      </c>
      <c r="AM34" s="11">
        <f>'OddsRatio_working_3-way'!AA34+'OddsRatio_working_3-way'!AG34</f>
        <v>-0.59215503449543971</v>
      </c>
      <c r="AN34" s="11">
        <f>'OddsRatio_working_3-way'!AB34+'OddsRatio_working_3-way'!AH34</f>
        <v>-0.45035352196066086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1.0425085564561003</v>
      </c>
      <c r="AS34" s="11">
        <f>IF(('OddsRatio_working_3-way'!X34=0),IF(Q34&gt;0,-Q34^(1/3),(-Q34)^(1/3)),'OddsRatio_working_3-way'!AM34-'OddsRatio_working_3-way'!R34/3)</f>
        <v>-0.59215503449543971</v>
      </c>
      <c r="AT34" s="11">
        <f>IF(('OddsRatio_working_3-way'!X34=0),IF(Q34&gt;0,-Q34^(1/3),(-Q34)^(1/3)),'OddsRatio_working_3-way'!AN34-'OddsRatio_working_3-way'!R34/3)</f>
        <v>-0.45035352196066086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1.81</v>
      </c>
      <c r="B35" s="4">
        <f>IF('True_Odds_Calculator_3-way'!B36="","",'True_Odds_Calculator_3-way'!B36)</f>
        <v>3.86</v>
      </c>
      <c r="C35" s="4">
        <f>IF('True_Odds_Calculator_3-way'!C36="","",'True_Odds_Calculator_3-way'!C36)</f>
        <v>4.57</v>
      </c>
      <c r="D35" s="9">
        <f t="shared" si="13"/>
        <v>0.54006438249017374</v>
      </c>
      <c r="E35" s="9">
        <f t="shared" si="14"/>
        <v>0.24956365559197291</v>
      </c>
      <c r="F35" s="9">
        <f t="shared" si="15"/>
        <v>0.21037196191785365</v>
      </c>
      <c r="G35" s="9">
        <f t="shared" si="16"/>
        <v>1.0513964046174862</v>
      </c>
      <c r="H35" s="9">
        <f t="shared" si="17"/>
        <v>1.8516310877401634</v>
      </c>
      <c r="I35" s="9">
        <f t="shared" si="18"/>
        <v>4.0069937172060097</v>
      </c>
      <c r="J35" s="9">
        <f t="shared" si="19"/>
        <v>4.7534851644844265</v>
      </c>
      <c r="K35" s="11">
        <f t="shared" si="20"/>
        <v>0.5524861878453039</v>
      </c>
      <c r="L35" s="11">
        <f t="shared" si="21"/>
        <v>0.2590673575129534</v>
      </c>
      <c r="M35" s="11">
        <f t="shared" si="22"/>
        <v>0.21881838074398249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-0.25902231975044954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0.22675479869842752</v>
      </c>
      <c r="Q35" s="11">
        <f>2*'OddsRatio_working_3-way'!K35*'OddsRatio_working_3-way'!L35*'OddsRatio_working_3-way'!M35</f>
        <v>6.2639447154261729E-2</v>
      </c>
      <c r="R35" s="11">
        <f t="shared" si="23"/>
        <v>0</v>
      </c>
      <c r="S35" s="11">
        <f t="shared" si="24"/>
        <v>-0.87542571202701913</v>
      </c>
      <c r="T35" s="11">
        <f t="shared" si="25"/>
        <v>-0.24183030718978424</v>
      </c>
      <c r="U35" s="11">
        <f>'OddsRatio_working_3-way'!S35-'OddsRatio_working_3-way'!R35^2/3</f>
        <v>-0.87542571202701913</v>
      </c>
      <c r="V35" s="11">
        <f>'OddsRatio_working_3-way'!S35*'OddsRatio_working_3-way'!R35/3-2*'OddsRatio_working_3-way'!R35^3/27-'OddsRatio_working_3-way'!T35</f>
        <v>0.24183030718978424</v>
      </c>
      <c r="W35" s="11">
        <f>'OddsRatio_working_3-way'!V35^2+4*'OddsRatio_working_3-way'!U35^3/27</f>
        <v>-4.0910718542254247E-2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0.1576329724532273</v>
      </c>
      <c r="Y35" s="11">
        <f>IF('OddsRatio_working_3-way'!W35&gt;=0,IF('OddsRatio_working_3-way'!V35+SQRT('OddsRatio_working_3-way'!W35)&gt;0,0,PI()),ACOS('OddsRatio_working_3-way'!V35/(2*'OddsRatio_working_3-way'!X35)))</f>
        <v>0.69653836148279913</v>
      </c>
      <c r="Z35" s="11">
        <f>'OddsRatio_working_3-way'!X35^(1/3)*COS('OddsRatio_working_3-way'!Y35/3)</f>
        <v>0.5256982023087432</v>
      </c>
      <c r="AA35" s="11">
        <f>'OddsRatio_working_3-way'!X35^(1/3)*COS(('OddsRatio_working_3-way'!Y35+2*PI())/3)</f>
        <v>-0.37049425001753017</v>
      </c>
      <c r="AB35" s="11">
        <f>'OddsRatio_working_3-way'!X35^(1/3)*COS(('OddsRatio_working_3-way'!Y35+4*PI())/3)</f>
        <v>-0.15520395229121323</v>
      </c>
      <c r="AC35" s="11">
        <f>'OddsRatio_working_3-way'!X35^(1/3)*SIN('OddsRatio_working_3-way'!Y35/3)</f>
        <v>0.12429791134620387</v>
      </c>
      <c r="AD35" s="11">
        <f>'OddsRatio_working_3-way'!X35^(1/3)*SIN(('OddsRatio_working_3-way'!Y35+2*PI())/3)</f>
        <v>0.39311904225008104</v>
      </c>
      <c r="AE35" s="11">
        <f>'OddsRatio_working_3-way'!X35^(1/3)*SIN(('OddsRatio_working_3-way'!Y35+4*PI())/3)</f>
        <v>-0.51741695359628481</v>
      </c>
      <c r="AF35" s="11">
        <f>-'OddsRatio_working_3-way'!U35/(3*'OddsRatio_working_3-way'!X35^(1/3))*COS(('OddsRatio_working_3-way'!Y35)/3)</f>
        <v>0.52569820230874309</v>
      </c>
      <c r="AG35" s="11">
        <f>-'OddsRatio_working_3-way'!U35/(3*'OddsRatio_working_3-way'!X35^(1/3))*COS(('OddsRatio_working_3-way'!Y35+2*PI())/3)</f>
        <v>-0.37049425001753006</v>
      </c>
      <c r="AH35" s="11">
        <f>-'OddsRatio_working_3-way'!U35/(3*'OddsRatio_working_3-way'!X35^(1/3))*COS(('OddsRatio_working_3-way'!Y35+4*PI())/3)</f>
        <v>-0.15520395229121317</v>
      </c>
      <c r="AI35" s="11">
        <f>'OddsRatio_working_3-way'!U35/(3*'OddsRatio_working_3-way'!X35^(1/3))*SIN(('OddsRatio_working_3-way'!Y35)/3)</f>
        <v>-0.12429791134620385</v>
      </c>
      <c r="AJ35" s="11">
        <f>'OddsRatio_working_3-way'!U35/(3*'OddsRatio_working_3-way'!X35^(1/3))*SIN(('OddsRatio_working_3-way'!Y35+2*PI())/3)</f>
        <v>-0.39311904225008093</v>
      </c>
      <c r="AK35" s="11">
        <f>'OddsRatio_working_3-way'!U35/(3*'OddsRatio_working_3-way'!X35^(1/3))*SIN(('OddsRatio_working_3-way'!Y35+4*PI())/3)</f>
        <v>0.5174169535962847</v>
      </c>
      <c r="AL35" s="11">
        <f>'OddsRatio_working_3-way'!Z35+'OddsRatio_working_3-way'!AF35</f>
        <v>1.0513964046174862</v>
      </c>
      <c r="AM35" s="11">
        <f>'OddsRatio_working_3-way'!AA35+'OddsRatio_working_3-way'!AG35</f>
        <v>-0.74098850003506023</v>
      </c>
      <c r="AN35" s="11">
        <f>'OddsRatio_working_3-way'!AB35+'OddsRatio_working_3-way'!AH35</f>
        <v>-0.3104079045824264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1.0513964046174862</v>
      </c>
      <c r="AS35" s="11">
        <f>IF(('OddsRatio_working_3-way'!X35=0),IF(Q35&gt;0,-Q35^(1/3),(-Q35)^(1/3)),'OddsRatio_working_3-way'!AM35-'OddsRatio_working_3-way'!R35/3)</f>
        <v>-0.74098850003506023</v>
      </c>
      <c r="AT35" s="11">
        <f>IF(('OddsRatio_working_3-way'!X35=0),IF(Q35&gt;0,-Q35^(1/3),(-Q35)^(1/3)),'OddsRatio_working_3-way'!AN35-'OddsRatio_working_3-way'!R35/3)</f>
        <v>-0.3104079045824264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2.0099999999999998</v>
      </c>
      <c r="B36" s="4">
        <f>IF('True_Odds_Calculator_3-way'!B37="","",'True_Odds_Calculator_3-way'!B37)</f>
        <v>3.46</v>
      </c>
      <c r="C36" s="4">
        <f>IF('True_Odds_Calculator_3-way'!C37="","",'True_Odds_Calculator_3-way'!C37)</f>
        <v>4.12</v>
      </c>
      <c r="D36" s="9">
        <f t="shared" si="13"/>
        <v>0.48600131580007178</v>
      </c>
      <c r="E36" s="9">
        <f t="shared" si="14"/>
        <v>0.27964556628307063</v>
      </c>
      <c r="F36" s="9">
        <f t="shared" si="15"/>
        <v>0.23435311791685742</v>
      </c>
      <c r="G36" s="9">
        <f t="shared" si="16"/>
        <v>1.0471362355860636</v>
      </c>
      <c r="H36" s="9">
        <f t="shared" si="17"/>
        <v>2.0576075979419239</v>
      </c>
      <c r="I36" s="9">
        <f t="shared" si="18"/>
        <v>3.575955139541716</v>
      </c>
      <c r="J36" s="9">
        <f t="shared" si="19"/>
        <v>4.2670650550285183</v>
      </c>
      <c r="K36" s="11">
        <f t="shared" si="20"/>
        <v>0.49751243781094534</v>
      </c>
      <c r="L36" s="11">
        <f t="shared" si="21"/>
        <v>0.28901734104046245</v>
      </c>
      <c r="M36" s="11">
        <f t="shared" si="22"/>
        <v>0.24271844660194175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-0.27054636464682569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0.2299937542212056</v>
      </c>
      <c r="Q36" s="11">
        <f>2*'OddsRatio_working_3-way'!K36*'OddsRatio_working_3-way'!L36*'OddsRatio_working_3-way'!M36</f>
        <v>6.9800835878969833E-2</v>
      </c>
      <c r="R36" s="11">
        <f t="shared" si="23"/>
        <v>0</v>
      </c>
      <c r="S36" s="11">
        <f t="shared" si="24"/>
        <v>-0.85010846300389986</v>
      </c>
      <c r="T36" s="11">
        <f t="shared" si="25"/>
        <v>-0.25799953353684363</v>
      </c>
      <c r="U36" s="11">
        <f>'OddsRatio_working_3-way'!S36-'OddsRatio_working_3-way'!R36^2/3</f>
        <v>-0.85010846300389986</v>
      </c>
      <c r="V36" s="11">
        <f>'OddsRatio_working_3-way'!S36*'OddsRatio_working_3-way'!R36/3-2*'OddsRatio_working_3-way'!R36^3/27-'OddsRatio_working_3-way'!T36</f>
        <v>0.25799953353684363</v>
      </c>
      <c r="W36" s="11">
        <f>'OddsRatio_working_3-way'!V36^2+4*'OddsRatio_working_3-way'!U36^3/27</f>
        <v>-2.4452555296400447E-2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0.15084455127848448</v>
      </c>
      <c r="Y36" s="11">
        <f>IF('OddsRatio_working_3-way'!W36&gt;=0,IF('OddsRatio_working_3-way'!V36+SQRT('OddsRatio_working_3-way'!W36)&gt;0,0,PI()),ACOS('OddsRatio_working_3-way'!V36/(2*'OddsRatio_working_3-way'!X36)))</f>
        <v>0.54489162399993174</v>
      </c>
      <c r="Z36" s="11">
        <f>'OddsRatio_working_3-way'!X36^(1/3)*COS('OddsRatio_working_3-way'!Y36/3)</f>
        <v>0.5235681177930317</v>
      </c>
      <c r="AA36" s="11">
        <f>'OddsRatio_working_3-way'!X36^(1/3)*COS(('OddsRatio_working_3-way'!Y36+2*PI())/3)</f>
        <v>-0.34505731555176783</v>
      </c>
      <c r="AB36" s="11">
        <f>'OddsRatio_working_3-way'!X36^(1/3)*COS(('OddsRatio_working_3-way'!Y36+4*PI())/3)</f>
        <v>-0.17851080224126406</v>
      </c>
      <c r="AC36" s="11">
        <f>'OddsRatio_working_3-way'!X36^(1/3)*SIN('OddsRatio_working_3-way'!Y36/3)</f>
        <v>9.6155674292413021E-2</v>
      </c>
      <c r="AD36" s="11">
        <f>'OddsRatio_working_3-way'!X36^(1/3)*SIN(('OddsRatio_working_3-way'!Y36+2*PI())/3)</f>
        <v>0.40534545347416234</v>
      </c>
      <c r="AE36" s="11">
        <f>'OddsRatio_working_3-way'!X36^(1/3)*SIN(('OddsRatio_working_3-way'!Y36+4*PI())/3)</f>
        <v>-0.50150112776657529</v>
      </c>
      <c r="AF36" s="11">
        <f>-'OddsRatio_working_3-way'!U36/(3*'OddsRatio_working_3-way'!X36^(1/3))*COS(('OddsRatio_working_3-way'!Y36)/3)</f>
        <v>0.52356811779303181</v>
      </c>
      <c r="AG36" s="11">
        <f>-'OddsRatio_working_3-way'!U36/(3*'OddsRatio_working_3-way'!X36^(1/3))*COS(('OddsRatio_working_3-way'!Y36+2*PI())/3)</f>
        <v>-0.34505731555176788</v>
      </c>
      <c r="AH36" s="11">
        <f>-'OddsRatio_working_3-way'!U36/(3*'OddsRatio_working_3-way'!X36^(1/3))*COS(('OddsRatio_working_3-way'!Y36+4*PI())/3)</f>
        <v>-0.17851080224126409</v>
      </c>
      <c r="AI36" s="11">
        <f>'OddsRatio_working_3-way'!U36/(3*'OddsRatio_working_3-way'!X36^(1/3))*SIN(('OddsRatio_working_3-way'!Y36)/3)</f>
        <v>-9.6155674292413035E-2</v>
      </c>
      <c r="AJ36" s="11">
        <f>'OddsRatio_working_3-way'!U36/(3*'OddsRatio_working_3-way'!X36^(1/3))*SIN(('OddsRatio_working_3-way'!Y36+2*PI())/3)</f>
        <v>-0.4053454534741624</v>
      </c>
      <c r="AK36" s="11">
        <f>'OddsRatio_working_3-way'!U36/(3*'OddsRatio_working_3-way'!X36^(1/3))*SIN(('OddsRatio_working_3-way'!Y36+4*PI())/3)</f>
        <v>0.50150112776657541</v>
      </c>
      <c r="AL36" s="11">
        <f>'OddsRatio_working_3-way'!Z36+'OddsRatio_working_3-way'!AF36</f>
        <v>1.0471362355860636</v>
      </c>
      <c r="AM36" s="11">
        <f>'OddsRatio_working_3-way'!AA36+'OddsRatio_working_3-way'!AG36</f>
        <v>-0.69011463110353577</v>
      </c>
      <c r="AN36" s="11">
        <f>'OddsRatio_working_3-way'!AB36+'OddsRatio_working_3-way'!AH36</f>
        <v>-0.35702160448252818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1.0471362355860636</v>
      </c>
      <c r="AS36" s="11">
        <f>IF(('OddsRatio_working_3-way'!X36=0),IF(Q36&gt;0,-Q36^(1/3),(-Q36)^(1/3)),'OddsRatio_working_3-way'!AM36-'OddsRatio_working_3-way'!R36/3)</f>
        <v>-0.69011463110353577</v>
      </c>
      <c r="AT36" s="11">
        <f>IF(('OddsRatio_working_3-way'!X36=0),IF(Q36&gt;0,-Q36^(1/3),(-Q36)^(1/3)),'OddsRatio_working_3-way'!AN36-'OddsRatio_working_3-way'!R36/3)</f>
        <v>-0.35702160448252818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3.13</v>
      </c>
      <c r="B37" s="4">
        <f>IF('True_Odds_Calculator_3-way'!B38="","",'True_Odds_Calculator_3-way'!B38)</f>
        <v>3.41</v>
      </c>
      <c r="C37" s="4">
        <f>IF('True_Odds_Calculator_3-way'!C38="","",'True_Odds_Calculator_3-way'!C38)</f>
        <v>2.41</v>
      </c>
      <c r="D37" s="9">
        <f t="shared" si="13"/>
        <v>0.31048154528094124</v>
      </c>
      <c r="E37" s="9">
        <f t="shared" si="14"/>
        <v>0.2846780627385333</v>
      </c>
      <c r="F37" s="9">
        <f t="shared" si="15"/>
        <v>0.40484039198052546</v>
      </c>
      <c r="G37" s="9">
        <f t="shared" si="16"/>
        <v>1.042630679006145</v>
      </c>
      <c r="H37" s="9">
        <f t="shared" si="17"/>
        <v>3.220803346283089</v>
      </c>
      <c r="I37" s="9">
        <f t="shared" si="18"/>
        <v>3.51273993640481</v>
      </c>
      <c r="J37" s="9">
        <f t="shared" si="19"/>
        <v>2.4701092573986645</v>
      </c>
      <c r="K37" s="11">
        <f t="shared" si="20"/>
        <v>0.31948881789137379</v>
      </c>
      <c r="L37" s="11">
        <f t="shared" si="21"/>
        <v>0.29325513196480935</v>
      </c>
      <c r="M37" s="11">
        <f t="shared" si="22"/>
        <v>0.41493775933609955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-0.28138438908303909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0.23131362072178169</v>
      </c>
      <c r="Q37" s="11">
        <f>2*'OddsRatio_working_3-way'!K37*'OddsRatio_working_3-way'!L37*'OddsRatio_working_3-way'!M37</f>
        <v>7.7752477553540048E-2</v>
      </c>
      <c r="R37" s="11">
        <f t="shared" si="23"/>
        <v>0</v>
      </c>
      <c r="S37" s="11">
        <f t="shared" si="24"/>
        <v>-0.82205562815895572</v>
      </c>
      <c r="T37" s="11">
        <f t="shared" si="25"/>
        <v>-0.27632121954922872</v>
      </c>
      <c r="U37" s="11">
        <f>'OddsRatio_working_3-way'!S37-'OddsRatio_working_3-way'!R37^2/3</f>
        <v>-0.82205562815895572</v>
      </c>
      <c r="V37" s="11">
        <f>'OddsRatio_working_3-way'!S37*'OddsRatio_working_3-way'!R37/3-2*'OddsRatio_working_3-way'!R37^3/27-'OddsRatio_working_3-way'!T37</f>
        <v>0.27632121954922872</v>
      </c>
      <c r="W37" s="11">
        <f>'OddsRatio_working_3-way'!V37^2+4*'OddsRatio_working_3-way'!U37^3/27</f>
        <v>-5.9465861160205857E-3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0.14343988504700642</v>
      </c>
      <c r="Y37" s="11">
        <f>IF('OddsRatio_working_3-way'!W37&gt;=0,IF('OddsRatio_working_3-way'!V37+SQRT('OddsRatio_working_3-way'!W37)&gt;0,0,PI()),ACOS('OddsRatio_working_3-way'!V37/(2*'OddsRatio_working_3-way'!X37)))</f>
        <v>0.27214996157549853</v>
      </c>
      <c r="Z37" s="11">
        <f>'OddsRatio_working_3-way'!X37^(1/3)*COS('OddsRatio_working_3-way'!Y37/3)</f>
        <v>0.52131533950307252</v>
      </c>
      <c r="AA37" s="11">
        <f>'OddsRatio_working_3-way'!X37^(1/3)*COS(('OddsRatio_working_3-way'!Y37+2*PI())/3)</f>
        <v>-0.30172644912025076</v>
      </c>
      <c r="AB37" s="11">
        <f>'OddsRatio_working_3-way'!X37^(1/3)*COS(('OddsRatio_working_3-way'!Y37+4*PI())/3)</f>
        <v>-0.21958889038282162</v>
      </c>
      <c r="AC37" s="11">
        <f>'OddsRatio_working_3-way'!X37^(1/3)*SIN('OddsRatio_working_3-way'!Y37/3)</f>
        <v>4.7422141647633316E-2</v>
      </c>
      <c r="AD37" s="11">
        <f>'OddsRatio_working_3-way'!X37^(1/3)*SIN(('OddsRatio_working_3-way'!Y37+2*PI())/3)</f>
        <v>0.42776125656835334</v>
      </c>
      <c r="AE37" s="11">
        <f>'OddsRatio_working_3-way'!X37^(1/3)*SIN(('OddsRatio_working_3-way'!Y37+4*PI())/3)</f>
        <v>-0.47518339821598676</v>
      </c>
      <c r="AF37" s="11">
        <f>-'OddsRatio_working_3-way'!U37/(3*'OddsRatio_working_3-way'!X37^(1/3))*COS(('OddsRatio_working_3-way'!Y37)/3)</f>
        <v>0.52131533950307252</v>
      </c>
      <c r="AG37" s="11">
        <f>-'OddsRatio_working_3-way'!U37/(3*'OddsRatio_working_3-way'!X37^(1/3))*COS(('OddsRatio_working_3-way'!Y37+2*PI())/3)</f>
        <v>-0.30172644912025076</v>
      </c>
      <c r="AH37" s="11">
        <f>-'OddsRatio_working_3-way'!U37/(3*'OddsRatio_working_3-way'!X37^(1/3))*COS(('OddsRatio_working_3-way'!Y37+4*PI())/3)</f>
        <v>-0.21958889038282162</v>
      </c>
      <c r="AI37" s="11">
        <f>'OddsRatio_working_3-way'!U37/(3*'OddsRatio_working_3-way'!X37^(1/3))*SIN(('OddsRatio_working_3-way'!Y37)/3)</f>
        <v>-4.7422141647633316E-2</v>
      </c>
      <c r="AJ37" s="11">
        <f>'OddsRatio_working_3-way'!U37/(3*'OddsRatio_working_3-way'!X37^(1/3))*SIN(('OddsRatio_working_3-way'!Y37+2*PI())/3)</f>
        <v>-0.42776125656835334</v>
      </c>
      <c r="AK37" s="11">
        <f>'OddsRatio_working_3-way'!U37/(3*'OddsRatio_working_3-way'!X37^(1/3))*SIN(('OddsRatio_working_3-way'!Y37+4*PI())/3)</f>
        <v>0.47518339821598676</v>
      </c>
      <c r="AL37" s="11">
        <f>'OddsRatio_working_3-way'!Z37+'OddsRatio_working_3-way'!AF37</f>
        <v>1.042630679006145</v>
      </c>
      <c r="AM37" s="11">
        <f>'OddsRatio_working_3-way'!AA37+'OddsRatio_working_3-way'!AG37</f>
        <v>-0.60345289824050152</v>
      </c>
      <c r="AN37" s="11">
        <f>'OddsRatio_working_3-way'!AB37+'OddsRatio_working_3-way'!AH37</f>
        <v>-0.43917778076564323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1.042630679006145</v>
      </c>
      <c r="AS37" s="11">
        <f>IF(('OddsRatio_working_3-way'!X37=0),IF(Q37&gt;0,-Q37^(1/3),(-Q37)^(1/3)),'OddsRatio_working_3-way'!AM37-'OddsRatio_working_3-way'!R37/3)</f>
        <v>-0.60345289824050152</v>
      </c>
      <c r="AT37" s="11">
        <f>IF(('OddsRatio_working_3-way'!X37=0),IF(Q37&gt;0,-Q37^(1/3),(-Q37)^(1/3)),'OddsRatio_working_3-way'!AN37-'OddsRatio_working_3-way'!R37/3)</f>
        <v>-0.43917778076564323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2.64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2.96</v>
      </c>
      <c r="D38" s="9">
        <f t="shared" si="13"/>
        <v>0.36927119589382629</v>
      </c>
      <c r="E38" s="9">
        <f t="shared" si="14"/>
        <v>0.30192337505160688</v>
      </c>
      <c r="F38" s="9">
        <f t="shared" si="15"/>
        <v>0.328805429054567</v>
      </c>
      <c r="G38" s="9">
        <f t="shared" si="16"/>
        <v>1.0414858740340525</v>
      </c>
      <c r="H38" s="9">
        <f t="shared" si="17"/>
        <v>2.7080368334158464</v>
      </c>
      <c r="I38" s="9">
        <f t="shared" si="18"/>
        <v>3.3120986403555968</v>
      </c>
      <c r="J38" s="9">
        <f t="shared" si="19"/>
        <v>3.0413123131067423</v>
      </c>
      <c r="K38" s="11">
        <f t="shared" si="20"/>
        <v>0.37878787878787878</v>
      </c>
      <c r="L38" s="11">
        <f t="shared" si="21"/>
        <v>0.3105590062111801</v>
      </c>
      <c r="M38" s="11">
        <f t="shared" si="22"/>
        <v>0.33783783783783783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-0.28359683794466428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0.23129778564561176</v>
      </c>
      <c r="Q38" s="11">
        <f>2*'OddsRatio_working_3-way'!K38*'OddsRatio_working_3-way'!L38*'OddsRatio_working_3-way'!M38</f>
        <v>7.9483775135949036E-2</v>
      </c>
      <c r="R38" s="11">
        <f t="shared" si="23"/>
        <v>0</v>
      </c>
      <c r="S38" s="11">
        <f t="shared" si="24"/>
        <v>-0.81558661698034463</v>
      </c>
      <c r="T38" s="11">
        <f t="shared" si="25"/>
        <v>-0.28027031511352041</v>
      </c>
      <c r="U38" s="11">
        <f>'OddsRatio_working_3-way'!S38-'OddsRatio_working_3-way'!R38^2/3</f>
        <v>-0.81558661698034463</v>
      </c>
      <c r="V38" s="11">
        <f>'OddsRatio_working_3-way'!S38*'OddsRatio_working_3-way'!R38/3-2*'OddsRatio_working_3-way'!R38^3/27-'OddsRatio_working_3-way'!T38</f>
        <v>0.28027031511352041</v>
      </c>
      <c r="W38" s="11">
        <f>'OddsRatio_working_3-way'!V38^2+4*'OddsRatio_working_3-way'!U38^3/27</f>
        <v>-1.8208695128801439E-3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0.14175006088774017</v>
      </c>
      <c r="Y38" s="11">
        <f>IF('OddsRatio_working_3-way'!W38&gt;=0,IF('OddsRatio_working_3-way'!V38+SQRT('OddsRatio_working_3-way'!W38)&gt;0,0,PI()),ACOS('OddsRatio_working_3-way'!V38/(2*'OddsRatio_working_3-way'!X38)))</f>
        <v>0.15109142324888358</v>
      </c>
      <c r="Z38" s="11">
        <f>'OddsRatio_working_3-way'!X38^(1/3)*COS('OddsRatio_working_3-way'!Y38/3)</f>
        <v>0.52074293701702612</v>
      </c>
      <c r="AA38" s="11">
        <f>'OddsRatio_working_3-way'!X38^(1/3)*COS(('OddsRatio_working_3-way'!Y38+2*PI())/3)</f>
        <v>-0.28310359127008761</v>
      </c>
      <c r="AB38" s="11">
        <f>'OddsRatio_working_3-way'!X38^(1/3)*COS(('OddsRatio_working_3-way'!Y38+4*PI())/3)</f>
        <v>-0.23763934574693865</v>
      </c>
      <c r="AC38" s="11">
        <f>'OddsRatio_working_3-way'!X38^(1/3)*SIN('OddsRatio_working_3-way'!Y38/3)</f>
        <v>2.6248794391293385E-2</v>
      </c>
      <c r="AD38" s="11">
        <f>'OddsRatio_working_3-way'!X38^(1/3)*SIN(('OddsRatio_working_3-way'!Y38+2*PI())/3)</f>
        <v>0.43785221510241795</v>
      </c>
      <c r="AE38" s="11">
        <f>'OddsRatio_working_3-way'!X38^(1/3)*SIN(('OddsRatio_working_3-way'!Y38+4*PI())/3)</f>
        <v>-0.46410100949371119</v>
      </c>
      <c r="AF38" s="11">
        <f>-'OddsRatio_working_3-way'!U38/(3*'OddsRatio_working_3-way'!X38^(1/3))*COS(('OddsRatio_working_3-way'!Y38)/3)</f>
        <v>0.52074293701702623</v>
      </c>
      <c r="AG38" s="11">
        <f>-'OddsRatio_working_3-way'!U38/(3*'OddsRatio_working_3-way'!X38^(1/3))*COS(('OddsRatio_working_3-way'!Y38+2*PI())/3)</f>
        <v>-0.28310359127008766</v>
      </c>
      <c r="AH38" s="11">
        <f>-'OddsRatio_working_3-way'!U38/(3*'OddsRatio_working_3-way'!X38^(1/3))*COS(('OddsRatio_working_3-way'!Y38+4*PI())/3)</f>
        <v>-0.23763934574693871</v>
      </c>
      <c r="AI38" s="11">
        <f>'OddsRatio_working_3-way'!U38/(3*'OddsRatio_working_3-way'!X38^(1/3))*SIN(('OddsRatio_working_3-way'!Y38)/3)</f>
        <v>-2.6248794391293392E-2</v>
      </c>
      <c r="AJ38" s="11">
        <f>'OddsRatio_working_3-way'!U38/(3*'OddsRatio_working_3-way'!X38^(1/3))*SIN(('OddsRatio_working_3-way'!Y38+2*PI())/3)</f>
        <v>-0.43785221510241801</v>
      </c>
      <c r="AK38" s="11">
        <f>'OddsRatio_working_3-way'!U38/(3*'OddsRatio_working_3-way'!X38^(1/3))*SIN(('OddsRatio_working_3-way'!Y38+4*PI())/3)</f>
        <v>0.4641010094937113</v>
      </c>
      <c r="AL38" s="11">
        <f>'OddsRatio_working_3-way'!Z38+'OddsRatio_working_3-way'!AF38</f>
        <v>1.0414858740340525</v>
      </c>
      <c r="AM38" s="11">
        <f>'OddsRatio_working_3-way'!AA38+'OddsRatio_working_3-way'!AG38</f>
        <v>-0.56620718254017532</v>
      </c>
      <c r="AN38" s="11">
        <f>'OddsRatio_working_3-way'!AB38+'OddsRatio_working_3-way'!AH38</f>
        <v>-0.47527869149387736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1.0414858740340525</v>
      </c>
      <c r="AS38" s="11">
        <f>IF(('OddsRatio_working_3-way'!X38=0),IF(Q38&gt;0,-Q38^(1/3),(-Q38)^(1/3)),'OddsRatio_working_3-way'!AM38-'OddsRatio_working_3-way'!R38/3)</f>
        <v>-0.56620718254017532</v>
      </c>
      <c r="AT38" s="11">
        <f>IF(('OddsRatio_working_3-way'!X38=0),IF(Q38&gt;0,-Q38^(1/3),(-Q38)^(1/3)),'OddsRatio_working_3-way'!AN38-'OddsRatio_working_3-way'!R38/3)</f>
        <v>-0.47527869149387736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1.88</v>
      </c>
      <c r="B39" s="4">
        <f>IF('True_Odds_Calculator_3-way'!B40="","",'True_Odds_Calculator_3-way'!B40)</f>
        <v>3.44</v>
      </c>
      <c r="C39" s="4">
        <f>IF('True_Odds_Calculator_3-way'!C40="","",'True_Odds_Calculator_3-way'!C40)</f>
        <v>4.8600000000000003</v>
      </c>
      <c r="D39" s="9">
        <f t="shared" si="13"/>
        <v>0.52040715040322394</v>
      </c>
      <c r="E39" s="9">
        <f t="shared" si="14"/>
        <v>0.28127268172928349</v>
      </c>
      <c r="F39" s="9">
        <f t="shared" si="15"/>
        <v>0.19832016786749257</v>
      </c>
      <c r="G39" s="9">
        <f t="shared" si="16"/>
        <v>1.0472413265642453</v>
      </c>
      <c r="H39" s="9">
        <f t="shared" si="17"/>
        <v>1.9215723673765359</v>
      </c>
      <c r="I39" s="9">
        <f t="shared" si="18"/>
        <v>3.5552688368167584</v>
      </c>
      <c r="J39" s="9">
        <f t="shared" si="19"/>
        <v>5.042351520537987</v>
      </c>
      <c r="K39" s="11">
        <f t="shared" si="20"/>
        <v>0.53191489361702127</v>
      </c>
      <c r="L39" s="11">
        <f t="shared" si="21"/>
        <v>0.29069767441860467</v>
      </c>
      <c r="M39" s="11">
        <f t="shared" si="22"/>
        <v>0.20576131687242796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-0.26369824660000041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0.22843985884834747</v>
      </c>
      <c r="Q39" s="11">
        <f>2*'OddsRatio_working_3-way'!K39*'OddsRatio_working_3-way'!L39*'OddsRatio_working_3-way'!M39</f>
        <v>6.3632272659706821E-2</v>
      </c>
      <c r="R39" s="11">
        <f t="shared" si="23"/>
        <v>0</v>
      </c>
      <c r="S39" s="11">
        <f t="shared" si="24"/>
        <v>-0.86629267275661559</v>
      </c>
      <c r="T39" s="11">
        <f t="shared" si="25"/>
        <v>-0.2413071511856868</v>
      </c>
      <c r="U39" s="11">
        <f>'OddsRatio_working_3-way'!S39-'OddsRatio_working_3-way'!R39^2/3</f>
        <v>-0.86629267275661559</v>
      </c>
      <c r="V39" s="11">
        <f>'OddsRatio_working_3-way'!S39*'OddsRatio_working_3-way'!R39/3-2*'OddsRatio_working_3-way'!R39^3/27-'OddsRatio_working_3-way'!T39</f>
        <v>0.2413071511856868</v>
      </c>
      <c r="W39" s="11">
        <f>'OddsRatio_working_3-way'!V39^2+4*'OddsRatio_working_3-way'!U39^3/27</f>
        <v>-3.8085020806266828E-2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0.15517261519000278</v>
      </c>
      <c r="Y39" s="11">
        <f>IF('OddsRatio_working_3-way'!W39&gt;=0,IF('OddsRatio_working_3-way'!V39+SQRT('OddsRatio_working_3-way'!W39)&gt;0,0,PI()),ACOS('OddsRatio_working_3-way'!V39/(2*'OddsRatio_working_3-way'!X39)))</f>
        <v>0.68004526480002103</v>
      </c>
      <c r="Z39" s="11">
        <f>'OddsRatio_working_3-way'!X39^(1/3)*COS('OddsRatio_working_3-way'!Y39/3)</f>
        <v>0.52362066328212264</v>
      </c>
      <c r="AA39" s="11">
        <f>'OddsRatio_working_3-way'!X39^(1/3)*COS(('OddsRatio_working_3-way'!Y39+2*PI())/3)</f>
        <v>-0.36640105267857181</v>
      </c>
      <c r="AB39" s="11">
        <f>'OddsRatio_working_3-way'!X39^(1/3)*COS(('OddsRatio_working_3-way'!Y39+4*PI())/3)</f>
        <v>-0.15721961060355072</v>
      </c>
      <c r="AC39" s="11">
        <f>'OddsRatio_working_3-way'!X39^(1/3)*SIN('OddsRatio_working_3-way'!Y39/3)</f>
        <v>0.12077096189148753</v>
      </c>
      <c r="AD39" s="11">
        <f>'OddsRatio_working_3-way'!X39^(1/3)*SIN(('OddsRatio_working_3-way'!Y39+2*PI())/3)</f>
        <v>0.39308331540303215</v>
      </c>
      <c r="AE39" s="11">
        <f>'OddsRatio_working_3-way'!X39^(1/3)*SIN(('OddsRatio_working_3-way'!Y39+4*PI())/3)</f>
        <v>-0.5138542772945196</v>
      </c>
      <c r="AF39" s="11">
        <f>-'OddsRatio_working_3-way'!U39/(3*'OddsRatio_working_3-way'!X39^(1/3))*COS(('OddsRatio_working_3-way'!Y39)/3)</f>
        <v>0.52362066328212264</v>
      </c>
      <c r="AG39" s="11">
        <f>-'OddsRatio_working_3-way'!U39/(3*'OddsRatio_working_3-way'!X39^(1/3))*COS(('OddsRatio_working_3-way'!Y39+2*PI())/3)</f>
        <v>-0.36640105267857181</v>
      </c>
      <c r="AH39" s="11">
        <f>-'OddsRatio_working_3-way'!U39/(3*'OddsRatio_working_3-way'!X39^(1/3))*COS(('OddsRatio_working_3-way'!Y39+4*PI())/3)</f>
        <v>-0.15721961060355072</v>
      </c>
      <c r="AI39" s="11">
        <f>'OddsRatio_working_3-way'!U39/(3*'OddsRatio_working_3-way'!X39^(1/3))*SIN(('OddsRatio_working_3-way'!Y39)/3)</f>
        <v>-0.12077096189148753</v>
      </c>
      <c r="AJ39" s="11">
        <f>'OddsRatio_working_3-way'!U39/(3*'OddsRatio_working_3-way'!X39^(1/3))*SIN(('OddsRatio_working_3-way'!Y39+2*PI())/3)</f>
        <v>-0.39308331540303215</v>
      </c>
      <c r="AK39" s="11">
        <f>'OddsRatio_working_3-way'!U39/(3*'OddsRatio_working_3-way'!X39^(1/3))*SIN(('OddsRatio_working_3-way'!Y39+4*PI())/3)</f>
        <v>0.5138542772945196</v>
      </c>
      <c r="AL39" s="11">
        <f>'OddsRatio_working_3-way'!Z39+'OddsRatio_working_3-way'!AF39</f>
        <v>1.0472413265642453</v>
      </c>
      <c r="AM39" s="11">
        <f>'OddsRatio_working_3-way'!AA39+'OddsRatio_working_3-way'!AG39</f>
        <v>-0.73280210535714363</v>
      </c>
      <c r="AN39" s="11">
        <f>'OddsRatio_working_3-way'!AB39+'OddsRatio_working_3-way'!AH39</f>
        <v>-0.31443922120710144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1.0472413265642453</v>
      </c>
      <c r="AS39" s="11">
        <f>IF(('OddsRatio_working_3-way'!X39=0),IF(Q39&gt;0,-Q39^(1/3),(-Q39)^(1/3)),'OddsRatio_working_3-way'!AM39-'OddsRatio_working_3-way'!R39/3)</f>
        <v>-0.73280210535714363</v>
      </c>
      <c r="AT39" s="11">
        <f>IF(('OddsRatio_working_3-way'!X39=0),IF(Q39&gt;0,-Q39^(1/3),(-Q39)^(1/3)),'OddsRatio_working_3-way'!AN39-'OddsRatio_working_3-way'!R39/3)</f>
        <v>-0.31443922120710144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2.12</v>
      </c>
      <c r="B40" s="4">
        <f>IF('True_Odds_Calculator_3-way'!B41="","",'True_Odds_Calculator_3-way'!B41)</f>
        <v>3.36</v>
      </c>
      <c r="C40" s="4">
        <f>IF('True_Odds_Calculator_3-way'!C41="","",'True_Odds_Calculator_3-way'!C41)</f>
        <v>3.85</v>
      </c>
      <c r="D40" s="9">
        <f t="shared" si="13"/>
        <v>0.46050775297183455</v>
      </c>
      <c r="E40" s="9">
        <f t="shared" si="14"/>
        <v>0.28830476304914099</v>
      </c>
      <c r="F40" s="9">
        <f t="shared" si="15"/>
        <v>0.2511874839790243</v>
      </c>
      <c r="G40" s="9">
        <f t="shared" si="16"/>
        <v>1.045996518335726</v>
      </c>
      <c r="H40" s="9">
        <f t="shared" si="17"/>
        <v>2.1715161005360137</v>
      </c>
      <c r="I40" s="9">
        <f t="shared" si="18"/>
        <v>3.4685517832723143</v>
      </c>
      <c r="J40" s="9">
        <f t="shared" si="19"/>
        <v>3.9810900772568196</v>
      </c>
      <c r="K40" s="11">
        <f t="shared" si="20"/>
        <v>0.47169811320754712</v>
      </c>
      <c r="L40" s="11">
        <f t="shared" si="21"/>
        <v>0.29761904761904762</v>
      </c>
      <c r="M40" s="11">
        <f t="shared" si="22"/>
        <v>0.25974025974025972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-0.27468757657436904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0.23081702663912898</v>
      </c>
      <c r="Q40" s="11">
        <f>2*'OddsRatio_working_3-way'!K40*'OddsRatio_working_3-way'!L40*'OddsRatio_working_3-way'!M40</f>
        <v>7.2927970502094472E-2</v>
      </c>
      <c r="R40" s="11">
        <f t="shared" si="23"/>
        <v>0</v>
      </c>
      <c r="S40" s="11">
        <f t="shared" si="24"/>
        <v>-0.84028928252835444</v>
      </c>
      <c r="T40" s="11">
        <f t="shared" si="25"/>
        <v>-0.26549424408478817</v>
      </c>
      <c r="U40" s="11">
        <f>'OddsRatio_working_3-way'!S40-'OddsRatio_working_3-way'!R40^2/3</f>
        <v>-0.84028928252835444</v>
      </c>
      <c r="V40" s="11">
        <f>'OddsRatio_working_3-way'!S40*'OddsRatio_working_3-way'!R40/3-2*'OddsRatio_working_3-way'!R40^3/27-'OddsRatio_working_3-way'!T40</f>
        <v>0.26549424408478817</v>
      </c>
      <c r="W40" s="11">
        <f>'OddsRatio_working_3-way'!V40^2+4*'OddsRatio_working_3-way'!U40^3/27</f>
        <v>-1.741155660449431E-2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0.14823861697163074</v>
      </c>
      <c r="Y40" s="11">
        <f>IF('OddsRatio_working_3-way'!W40&gt;=0,IF('OddsRatio_working_3-way'!V40+SQRT('OddsRatio_working_3-way'!W40)&gt;0,0,PI()),ACOS('OddsRatio_working_3-way'!V40/(2*'OddsRatio_working_3-way'!X40)))</f>
        <v>0.46125143015464198</v>
      </c>
      <c r="Z40" s="11">
        <f>'OddsRatio_working_3-way'!X40^(1/3)*COS('OddsRatio_working_3-way'!Y40/3)</f>
        <v>0.52299825916786302</v>
      </c>
      <c r="AA40" s="11">
        <f>'OddsRatio_working_3-way'!X40^(1/3)*COS(('OddsRatio_working_3-way'!Y40+2*PI())/3)</f>
        <v>-0.33169126812256866</v>
      </c>
      <c r="AB40" s="11">
        <f>'OddsRatio_working_3-way'!X40^(1/3)*COS(('OddsRatio_working_3-way'!Y40+4*PI())/3)</f>
        <v>-0.19130699104529453</v>
      </c>
      <c r="AC40" s="11">
        <f>'OddsRatio_working_3-way'!X40^(1/3)*SIN('OddsRatio_working_3-way'!Y40/3)</f>
        <v>8.1050900160555481E-2</v>
      </c>
      <c r="AD40" s="11">
        <f>'OddsRatio_working_3-way'!X40^(1/3)*SIN(('OddsRatio_working_3-way'!Y40+2*PI())/3)</f>
        <v>0.41240432849412945</v>
      </c>
      <c r="AE40" s="11">
        <f>'OddsRatio_working_3-way'!X40^(1/3)*SIN(('OddsRatio_working_3-way'!Y40+4*PI())/3)</f>
        <v>-0.49345522865468466</v>
      </c>
      <c r="AF40" s="11">
        <f>-'OddsRatio_working_3-way'!U40/(3*'OddsRatio_working_3-way'!X40^(1/3))*COS(('OddsRatio_working_3-way'!Y40)/3)</f>
        <v>0.52299825916786291</v>
      </c>
      <c r="AG40" s="11">
        <f>-'OddsRatio_working_3-way'!U40/(3*'OddsRatio_working_3-way'!X40^(1/3))*COS(('OddsRatio_working_3-way'!Y40+2*PI())/3)</f>
        <v>-0.33169126812256855</v>
      </c>
      <c r="AH40" s="11">
        <f>-'OddsRatio_working_3-way'!U40/(3*'OddsRatio_working_3-way'!X40^(1/3))*COS(('OddsRatio_working_3-way'!Y40+4*PI())/3)</f>
        <v>-0.19130699104529447</v>
      </c>
      <c r="AI40" s="11">
        <f>'OddsRatio_working_3-way'!U40/(3*'OddsRatio_working_3-way'!X40^(1/3))*SIN(('OddsRatio_working_3-way'!Y40)/3)</f>
        <v>-8.1050900160555467E-2</v>
      </c>
      <c r="AJ40" s="11">
        <f>'OddsRatio_working_3-way'!U40/(3*'OddsRatio_working_3-way'!X40^(1/3))*SIN(('OddsRatio_working_3-way'!Y40+2*PI())/3)</f>
        <v>-0.41240432849412939</v>
      </c>
      <c r="AK40" s="11">
        <f>'OddsRatio_working_3-way'!U40/(3*'OddsRatio_working_3-way'!X40^(1/3))*SIN(('OddsRatio_working_3-way'!Y40+4*PI())/3)</f>
        <v>0.49345522865468461</v>
      </c>
      <c r="AL40" s="11">
        <f>'OddsRatio_working_3-way'!Z40+'OddsRatio_working_3-way'!AF40</f>
        <v>1.045996518335726</v>
      </c>
      <c r="AM40" s="11">
        <f>'OddsRatio_working_3-way'!AA40+'OddsRatio_working_3-way'!AG40</f>
        <v>-0.66338253624513721</v>
      </c>
      <c r="AN40" s="11">
        <f>'OddsRatio_working_3-way'!AB40+'OddsRatio_working_3-way'!AH40</f>
        <v>-0.382613982090589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1.045996518335726</v>
      </c>
      <c r="AS40" s="11">
        <f>IF(('OddsRatio_working_3-way'!X40=0),IF(Q40&gt;0,-Q40^(1/3),(-Q40)^(1/3)),'OddsRatio_working_3-way'!AM40-'OddsRatio_working_3-way'!R40/3)</f>
        <v>-0.66338253624513721</v>
      </c>
      <c r="AT40" s="11">
        <f>IF(('OddsRatio_working_3-way'!X40=0),IF(Q40&gt;0,-Q40^(1/3),(-Q40)^(1/3)),'OddsRatio_working_3-way'!AN40-'OddsRatio_working_3-way'!R40/3)</f>
        <v>-0.382613982090589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2.39</v>
      </c>
      <c r="B41" s="4">
        <f>IF('True_Odds_Calculator_3-way'!B42="","",'True_Odds_Calculator_3-way'!B42)</f>
        <v>3.33</v>
      </c>
      <c r="C41" s="4">
        <f>IF('True_Odds_Calculator_3-way'!C42="","",'True_Odds_Calculator_3-way'!C42)</f>
        <v>3.23</v>
      </c>
      <c r="D41" s="9">
        <f t="shared" si="13"/>
        <v>0.40805406850691367</v>
      </c>
      <c r="E41" s="9">
        <f t="shared" si="14"/>
        <v>0.29140292507624799</v>
      </c>
      <c r="F41" s="9">
        <f t="shared" si="15"/>
        <v>0.30054300641683862</v>
      </c>
      <c r="G41" s="9">
        <f t="shared" si="16"/>
        <v>1.0436371433015412</v>
      </c>
      <c r="H41" s="9">
        <f t="shared" si="17"/>
        <v>2.4506556291891424</v>
      </c>
      <c r="I41" s="9">
        <f t="shared" si="18"/>
        <v>3.4316745438925902</v>
      </c>
      <c r="J41" s="9">
        <f t="shared" si="19"/>
        <v>3.3273108295624367</v>
      </c>
      <c r="K41" s="11">
        <f t="shared" si="20"/>
        <v>0.41841004184100417</v>
      </c>
      <c r="L41" s="11">
        <f t="shared" si="21"/>
        <v>0.3003003003003003</v>
      </c>
      <c r="M41" s="11">
        <f t="shared" si="22"/>
        <v>0.30959752321981426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-0.28095122338421963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0.23145806013015879</v>
      </c>
      <c r="Q41" s="11">
        <f>2*'OddsRatio_working_3-way'!K41*'OddsRatio_working_3-way'!L41*'OddsRatio_working_3-way'!M41</f>
        <v>7.7801028615179416E-2</v>
      </c>
      <c r="R41" s="11">
        <f t="shared" si="23"/>
        <v>0</v>
      </c>
      <c r="S41" s="11">
        <f t="shared" si="24"/>
        <v>-0.82383716768381676</v>
      </c>
      <c r="T41" s="11">
        <f t="shared" si="25"/>
        <v>-0.27692005636430811</v>
      </c>
      <c r="U41" s="11">
        <f>'OddsRatio_working_3-way'!S41-'OddsRatio_working_3-way'!R41^2/3</f>
        <v>-0.82383716768381676</v>
      </c>
      <c r="V41" s="11">
        <f>'OddsRatio_working_3-way'!S41*'OddsRatio_working_3-way'!R41/3-2*'OddsRatio_working_3-way'!R41^3/27-'OddsRatio_working_3-way'!T41</f>
        <v>0.27692005636430811</v>
      </c>
      <c r="W41" s="11">
        <f>'OddsRatio_working_3-way'!V41^2+4*'OddsRatio_working_3-way'!U41^3/27</f>
        <v>-6.1515211735661962E-3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0.14390642688078403</v>
      </c>
      <c r="Y41" s="11">
        <f>IF('OddsRatio_working_3-way'!W41&gt;=0,IF('OddsRatio_working_3-way'!V41+SQRT('OddsRatio_working_3-way'!W41)&gt;0,0,PI()),ACOS('OddsRatio_working_3-way'!V41/(2*'OddsRatio_working_3-way'!X41)))</f>
        <v>0.27599991217992059</v>
      </c>
      <c r="Z41" s="11">
        <f>'OddsRatio_working_3-way'!X41^(1/3)*COS('OddsRatio_working_3-way'!Y41/3)</f>
        <v>0.52181857165077072</v>
      </c>
      <c r="AA41" s="11">
        <f>'OddsRatio_working_3-way'!X41^(1/3)*COS(('OddsRatio_working_3-way'!Y41+2*PI())/3)</f>
        <v>-0.3026025182644313</v>
      </c>
      <c r="AB41" s="11">
        <f>'OddsRatio_working_3-way'!X41^(1/3)*COS(('OddsRatio_working_3-way'!Y41+4*PI())/3)</f>
        <v>-0.21921605338633976</v>
      </c>
      <c r="AC41" s="11">
        <f>'OddsRatio_working_3-way'!X41^(1/3)*SIN('OddsRatio_working_3-way'!Y41/3)</f>
        <v>4.814319794413767E-2</v>
      </c>
      <c r="AD41" s="11">
        <f>'OddsRatio_working_3-way'!X41^(1/3)*SIN(('OddsRatio_working_3-way'!Y41+2*PI())/3)</f>
        <v>0.42783654024400891</v>
      </c>
      <c r="AE41" s="11">
        <f>'OddsRatio_working_3-way'!X41^(1/3)*SIN(('OddsRatio_working_3-way'!Y41+4*PI())/3)</f>
        <v>-0.47597973818814643</v>
      </c>
      <c r="AF41" s="11">
        <f>-'OddsRatio_working_3-way'!U41/(3*'OddsRatio_working_3-way'!X41^(1/3))*COS(('OddsRatio_working_3-way'!Y41)/3)</f>
        <v>0.5218185716507705</v>
      </c>
      <c r="AG41" s="11">
        <f>-'OddsRatio_working_3-way'!U41/(3*'OddsRatio_working_3-way'!X41^(1/3))*COS(('OddsRatio_working_3-way'!Y41+2*PI())/3)</f>
        <v>-0.30260251826443119</v>
      </c>
      <c r="AH41" s="11">
        <f>-'OddsRatio_working_3-way'!U41/(3*'OddsRatio_working_3-way'!X41^(1/3))*COS(('OddsRatio_working_3-way'!Y41+4*PI())/3)</f>
        <v>-0.21921605338633968</v>
      </c>
      <c r="AI41" s="11">
        <f>'OddsRatio_working_3-way'!U41/(3*'OddsRatio_working_3-way'!X41^(1/3))*SIN(('OddsRatio_working_3-way'!Y41)/3)</f>
        <v>-4.8143197944137649E-2</v>
      </c>
      <c r="AJ41" s="11">
        <f>'OddsRatio_working_3-way'!U41/(3*'OddsRatio_working_3-way'!X41^(1/3))*SIN(('OddsRatio_working_3-way'!Y41+2*PI())/3)</f>
        <v>-0.42783654024400875</v>
      </c>
      <c r="AK41" s="11">
        <f>'OddsRatio_working_3-way'!U41/(3*'OddsRatio_working_3-way'!X41^(1/3))*SIN(('OddsRatio_working_3-way'!Y41+4*PI())/3)</f>
        <v>0.47597973818814626</v>
      </c>
      <c r="AL41" s="11">
        <f>'OddsRatio_working_3-way'!Z41+'OddsRatio_working_3-way'!AF41</f>
        <v>1.0436371433015412</v>
      </c>
      <c r="AM41" s="11">
        <f>'OddsRatio_working_3-way'!AA41+'OddsRatio_working_3-way'!AG41</f>
        <v>-0.60520503652886248</v>
      </c>
      <c r="AN41" s="11">
        <f>'OddsRatio_working_3-way'!AB41+'OddsRatio_working_3-way'!AH41</f>
        <v>-0.43843210677267941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1.0436371433015412</v>
      </c>
      <c r="AS41" s="11">
        <f>IF(('OddsRatio_working_3-way'!X41=0),IF(Q41&gt;0,-Q41^(1/3),(-Q41)^(1/3)),'OddsRatio_working_3-way'!AM41-'OddsRatio_working_3-way'!R41/3)</f>
        <v>-0.60520503652886248</v>
      </c>
      <c r="AT41" s="11">
        <f>IF(('OddsRatio_working_3-way'!X41=0),IF(Q41&gt;0,-Q41^(1/3),(-Q41)^(1/3)),'OddsRatio_working_3-way'!AN41-'OddsRatio_working_3-way'!R41/3)</f>
        <v>-0.43843210677267941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1.83</v>
      </c>
      <c r="B42" s="4">
        <f>IF('True_Odds_Calculator_3-way'!B43="","",'True_Odds_Calculator_3-way'!B43)</f>
        <v>3.7</v>
      </c>
      <c r="C42" s="4">
        <f>IF('True_Odds_Calculator_3-way'!C43="","",'True_Odds_Calculator_3-way'!C43)</f>
        <v>4.5599999999999996</v>
      </c>
      <c r="D42" s="9">
        <f t="shared" si="13"/>
        <v>0.53181128218482732</v>
      </c>
      <c r="E42" s="9">
        <f t="shared" si="14"/>
        <v>0.25880974785615773</v>
      </c>
      <c r="F42" s="9">
        <f t="shared" si="15"/>
        <v>0.20937896995901525</v>
      </c>
      <c r="G42" s="9">
        <f t="shared" si="16"/>
        <v>1.0606822597501002</v>
      </c>
      <c r="H42" s="9">
        <f t="shared" si="17"/>
        <v>1.8803662755925832</v>
      </c>
      <c r="I42" s="9">
        <f t="shared" si="18"/>
        <v>3.8638421013252708</v>
      </c>
      <c r="J42" s="9">
        <f t="shared" si="19"/>
        <v>4.776028844710356</v>
      </c>
      <c r="K42" s="11">
        <f t="shared" si="20"/>
        <v>0.54644808743169393</v>
      </c>
      <c r="L42" s="11">
        <f t="shared" si="21"/>
        <v>0.27027027027027023</v>
      </c>
      <c r="M42" s="11">
        <f t="shared" si="22"/>
        <v>0.2192982456140351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-0.25838910523983882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0.22962997510020802</v>
      </c>
      <c r="Q42" s="11">
        <f>2*'OddsRatio_working_3-way'!K42*'OddsRatio_working_3-way'!L42*'OddsRatio_working_3-way'!M42</f>
        <v>6.4775733455629897E-2</v>
      </c>
      <c r="R42" s="11">
        <f t="shared" si="23"/>
        <v>0</v>
      </c>
      <c r="S42" s="11">
        <f t="shared" si="24"/>
        <v>-0.88869836399279933</v>
      </c>
      <c r="T42" s="11">
        <f t="shared" si="25"/>
        <v>-0.25069065274832136</v>
      </c>
      <c r="U42" s="11">
        <f>'OddsRatio_working_3-way'!S42-'OddsRatio_working_3-way'!R42^2/3</f>
        <v>-0.88869836399279933</v>
      </c>
      <c r="V42" s="11">
        <f>'OddsRatio_working_3-way'!S42*'OddsRatio_working_3-way'!R42/3-2*'OddsRatio_working_3-way'!R42^3/27-'OddsRatio_working_3-way'!T42</f>
        <v>0.25069065274832136</v>
      </c>
      <c r="W42" s="11">
        <f>'OddsRatio_working_3-way'!V42^2+4*'OddsRatio_working_3-way'!U42^3/27</f>
        <v>-4.1136484597226824E-2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0.16123142371495566</v>
      </c>
      <c r="Y42" s="11">
        <f>IF('OddsRatio_working_3-way'!W42&gt;=0,IF('OddsRatio_working_3-way'!V42+SQRT('OddsRatio_working_3-way'!W42)&gt;0,0,PI()),ACOS('OddsRatio_working_3-way'!V42/(2*'OddsRatio_working_3-way'!X42)))</f>
        <v>0.68023502040929362</v>
      </c>
      <c r="Z42" s="11">
        <f>'OddsRatio_working_3-way'!X42^(1/3)*COS('OddsRatio_working_3-way'!Y42/3)</f>
        <v>0.53034112987505011</v>
      </c>
      <c r="AA42" s="11">
        <f>'OddsRatio_working_3-way'!X42^(1/3)*COS(('OddsRatio_working_3-way'!Y42+2*PI())/3)</f>
        <v>-0.37113426377038583</v>
      </c>
      <c r="AB42" s="11">
        <f>'OddsRatio_working_3-way'!X42^(1/3)*COS(('OddsRatio_working_3-way'!Y42+4*PI())/3)</f>
        <v>-0.15920686610466445</v>
      </c>
      <c r="AC42" s="11">
        <f>'OddsRatio_working_3-way'!X42^(1/3)*SIN('OddsRatio_working_3-way'!Y42/3)</f>
        <v>0.12235634009096133</v>
      </c>
      <c r="AD42" s="11">
        <f>'OddsRatio_working_3-way'!X42^(1/3)*SIN(('OddsRatio_working_3-way'!Y42+2*PI())/3)</f>
        <v>0.39811072109805512</v>
      </c>
      <c r="AE42" s="11">
        <f>'OddsRatio_working_3-way'!X42^(1/3)*SIN(('OddsRatio_working_3-way'!Y42+4*PI())/3)</f>
        <v>-0.52046706118901631</v>
      </c>
      <c r="AF42" s="11">
        <f>-'OddsRatio_working_3-way'!U42/(3*'OddsRatio_working_3-way'!X42^(1/3))*COS(('OddsRatio_working_3-way'!Y42)/3)</f>
        <v>0.53034112987505011</v>
      </c>
      <c r="AG42" s="11">
        <f>-'OddsRatio_working_3-way'!U42/(3*'OddsRatio_working_3-way'!X42^(1/3))*COS(('OddsRatio_working_3-way'!Y42+2*PI())/3)</f>
        <v>-0.37113426377038583</v>
      </c>
      <c r="AH42" s="11">
        <f>-'OddsRatio_working_3-way'!U42/(3*'OddsRatio_working_3-way'!X42^(1/3))*COS(('OddsRatio_working_3-way'!Y42+4*PI())/3)</f>
        <v>-0.15920686610466445</v>
      </c>
      <c r="AI42" s="11">
        <f>'OddsRatio_working_3-way'!U42/(3*'OddsRatio_working_3-way'!X42^(1/3))*SIN(('OddsRatio_working_3-way'!Y42)/3)</f>
        <v>-0.12235634009096133</v>
      </c>
      <c r="AJ42" s="11">
        <f>'OddsRatio_working_3-way'!U42/(3*'OddsRatio_working_3-way'!X42^(1/3))*SIN(('OddsRatio_working_3-way'!Y42+2*PI())/3)</f>
        <v>-0.39811072109805512</v>
      </c>
      <c r="AK42" s="11">
        <f>'OddsRatio_working_3-way'!U42/(3*'OddsRatio_working_3-way'!X42^(1/3))*SIN(('OddsRatio_working_3-way'!Y42+4*PI())/3)</f>
        <v>0.52046706118901631</v>
      </c>
      <c r="AL42" s="11">
        <f>'OddsRatio_working_3-way'!Z42+'OddsRatio_working_3-way'!AF42</f>
        <v>1.0606822597501002</v>
      </c>
      <c r="AM42" s="11">
        <f>'OddsRatio_working_3-way'!AA42+'OddsRatio_working_3-way'!AG42</f>
        <v>-0.74226852754077166</v>
      </c>
      <c r="AN42" s="11">
        <f>'OddsRatio_working_3-way'!AB42+'OddsRatio_working_3-way'!AH42</f>
        <v>-0.31841373220932889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1.0606822597501002</v>
      </c>
      <c r="AS42" s="11">
        <f>IF(('OddsRatio_working_3-way'!X42=0),IF(Q42&gt;0,-Q42^(1/3),(-Q42)^(1/3)),'OddsRatio_working_3-way'!AM42-'OddsRatio_working_3-way'!R42/3)</f>
        <v>-0.74226852754077166</v>
      </c>
      <c r="AT42" s="11">
        <f>IF(('OddsRatio_working_3-way'!X42=0),IF(Q42&gt;0,-Q42^(1/3),(-Q42)^(1/3)),'OddsRatio_working_3-way'!AN42-'OddsRatio_working_3-way'!R42/3)</f>
        <v>-0.31841373220932889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2.5099999999999998</v>
      </c>
      <c r="B43" s="4">
        <f>IF('True_Odds_Calculator_3-way'!B44="","",'True_Odds_Calculator_3-way'!B44)</f>
        <v>3.28</v>
      </c>
      <c r="C43" s="4">
        <f>IF('True_Odds_Calculator_3-way'!C44="","",'True_Odds_Calculator_3-way'!C44)</f>
        <v>3.03</v>
      </c>
      <c r="D43" s="9">
        <f t="shared" si="13"/>
        <v>0.38650532739389132</v>
      </c>
      <c r="E43" s="9">
        <f t="shared" si="14"/>
        <v>0.29440361382866004</v>
      </c>
      <c r="F43" s="9">
        <f t="shared" si="15"/>
        <v>0.31909105877744898</v>
      </c>
      <c r="G43" s="9">
        <f t="shared" si="16"/>
        <v>1.0511830856059592</v>
      </c>
      <c r="H43" s="9">
        <f t="shared" si="17"/>
        <v>2.5872864592649982</v>
      </c>
      <c r="I43" s="9">
        <f t="shared" si="18"/>
        <v>3.3966974351815873</v>
      </c>
      <c r="J43" s="9">
        <f t="shared" si="19"/>
        <v>3.1339016637800969</v>
      </c>
      <c r="K43" s="11">
        <f t="shared" si="20"/>
        <v>0.39840637450199207</v>
      </c>
      <c r="L43" s="11">
        <f t="shared" si="21"/>
        <v>0.3048780487804878</v>
      </c>
      <c r="M43" s="11">
        <f t="shared" si="22"/>
        <v>0.33003300330033003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-0.28016742496327196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0.23330969769797893</v>
      </c>
      <c r="Q43" s="11">
        <f>2*'OddsRatio_working_3-way'!K43*'OddsRatio_working_3-way'!L43*'OddsRatio_working_3-way'!M43</f>
        <v>8.0175153848102726E-2</v>
      </c>
      <c r="R43" s="11">
        <f t="shared" si="23"/>
        <v>0</v>
      </c>
      <c r="S43" s="11">
        <f t="shared" si="24"/>
        <v>-0.83275097998478675</v>
      </c>
      <c r="T43" s="11">
        <f t="shared" si="25"/>
        <v>-0.28616872164425661</v>
      </c>
      <c r="U43" s="11">
        <f>'OddsRatio_working_3-way'!S43-'OddsRatio_working_3-way'!R43^2/3</f>
        <v>-0.83275097998478675</v>
      </c>
      <c r="V43" s="11">
        <f>'OddsRatio_working_3-way'!S43*'OddsRatio_working_3-way'!R43/3-2*'OddsRatio_working_3-way'!R43^3/27-'OddsRatio_working_3-way'!T43</f>
        <v>0.28616872164425661</v>
      </c>
      <c r="W43" s="11">
        <f>'OddsRatio_working_3-way'!V43^2+4*'OddsRatio_working_3-way'!U43^3/27</f>
        <v>-3.661731671300586E-3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0.14624830675841055</v>
      </c>
      <c r="Y43" s="11">
        <f>IF('OddsRatio_working_3-way'!W43&gt;=0,IF('OddsRatio_working_3-way'!V43+SQRT('OddsRatio_working_3-way'!W43)&gt;0,0,PI()),ACOS('OddsRatio_working_3-way'!V43/(2*'OddsRatio_working_3-way'!X43)))</f>
        <v>0.20838679182695619</v>
      </c>
      <c r="Z43" s="11">
        <f>'OddsRatio_working_3-way'!X43^(1/3)*COS('OddsRatio_working_3-way'!Y43/3)</f>
        <v>0.52559154280297971</v>
      </c>
      <c r="AA43" s="11">
        <f>'OddsRatio_working_3-way'!X43^(1/3)*COS(('OddsRatio_working_3-way'!Y43+2*PI())/3)</f>
        <v>-0.29446425094636808</v>
      </c>
      <c r="AB43" s="11">
        <f>'OddsRatio_working_3-way'!X43^(1/3)*COS(('OddsRatio_working_3-way'!Y43+4*PI())/3)</f>
        <v>-0.23112729185661157</v>
      </c>
      <c r="AC43" s="11">
        <f>'OddsRatio_working_3-way'!X43^(1/3)*SIN('OddsRatio_working_3-way'!Y43/3)</f>
        <v>3.656761038012326E-2</v>
      </c>
      <c r="AD43" s="11">
        <f>'OddsRatio_working_3-way'!X43^(1/3)*SIN(('OddsRatio_working_3-way'!Y43+2*PI())/3)</f>
        <v>0.43689182289157502</v>
      </c>
      <c r="AE43" s="11">
        <f>'OddsRatio_working_3-way'!X43^(1/3)*SIN(('OddsRatio_working_3-way'!Y43+4*PI())/3)</f>
        <v>-0.4734594332716982</v>
      </c>
      <c r="AF43" s="11">
        <f>-'OddsRatio_working_3-way'!U43/(3*'OddsRatio_working_3-way'!X43^(1/3))*COS(('OddsRatio_working_3-way'!Y43)/3)</f>
        <v>0.52559154280297959</v>
      </c>
      <c r="AG43" s="11">
        <f>-'OddsRatio_working_3-way'!U43/(3*'OddsRatio_working_3-way'!X43^(1/3))*COS(('OddsRatio_working_3-way'!Y43+2*PI())/3)</f>
        <v>-0.29446425094636797</v>
      </c>
      <c r="AH43" s="11">
        <f>-'OddsRatio_working_3-way'!U43/(3*'OddsRatio_working_3-way'!X43^(1/3))*COS(('OddsRatio_working_3-way'!Y43+4*PI())/3)</f>
        <v>-0.23112729185661152</v>
      </c>
      <c r="AI43" s="11">
        <f>'OddsRatio_working_3-way'!U43/(3*'OddsRatio_working_3-way'!X43^(1/3))*SIN(('OddsRatio_working_3-way'!Y43)/3)</f>
        <v>-3.6567610380123253E-2</v>
      </c>
      <c r="AJ43" s="11">
        <f>'OddsRatio_working_3-way'!U43/(3*'OddsRatio_working_3-way'!X43^(1/3))*SIN(('OddsRatio_working_3-way'!Y43+2*PI())/3)</f>
        <v>-0.43689182289157491</v>
      </c>
      <c r="AK43" s="11">
        <f>'OddsRatio_working_3-way'!U43/(3*'OddsRatio_working_3-way'!X43^(1/3))*SIN(('OddsRatio_working_3-way'!Y43+4*PI())/3)</f>
        <v>0.47345943327169815</v>
      </c>
      <c r="AL43" s="11">
        <f>'OddsRatio_working_3-way'!Z43+'OddsRatio_working_3-way'!AF43</f>
        <v>1.0511830856059592</v>
      </c>
      <c r="AM43" s="11">
        <f>'OddsRatio_working_3-way'!AA43+'OddsRatio_working_3-way'!AG43</f>
        <v>-0.58892850189273604</v>
      </c>
      <c r="AN43" s="11">
        <f>'OddsRatio_working_3-way'!AB43+'OddsRatio_working_3-way'!AH43</f>
        <v>-0.46225458371322309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1.0511830856059592</v>
      </c>
      <c r="AS43" s="11">
        <f>IF(('OddsRatio_working_3-way'!X43=0),IF(Q43&gt;0,-Q43^(1/3),(-Q43)^(1/3)),'OddsRatio_working_3-way'!AM43-'OddsRatio_working_3-way'!R43/3)</f>
        <v>-0.58892850189273604</v>
      </c>
      <c r="AT43" s="11">
        <f>IF(('OddsRatio_working_3-way'!X43=0),IF(Q43&gt;0,-Q43^(1/3),(-Q43)^(1/3)),'OddsRatio_working_3-way'!AN43-'OddsRatio_working_3-way'!R43/3)</f>
        <v>-0.46225458371322309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2.66</v>
      </c>
      <c r="B44" s="4">
        <f>IF('True_Odds_Calculator_3-way'!B45="","",'True_Odds_Calculator_3-way'!B45)</f>
        <v>3.32</v>
      </c>
      <c r="C44" s="4">
        <f>IF('True_Odds_Calculator_3-way'!C45="","",'True_Odds_Calculator_3-way'!C45)</f>
        <v>2.82</v>
      </c>
      <c r="D44" s="9">
        <f t="shared" si="13"/>
        <v>0.36486983297672704</v>
      </c>
      <c r="E44" s="9">
        <f t="shared" si="14"/>
        <v>0.29130820854437428</v>
      </c>
      <c r="F44" s="9">
        <f t="shared" si="15"/>
        <v>0.34382195847889846</v>
      </c>
      <c r="G44" s="9">
        <f t="shared" si="16"/>
        <v>1.04861651956788</v>
      </c>
      <c r="H44" s="9">
        <f t="shared" si="17"/>
        <v>2.7407034224826812</v>
      </c>
      <c r="I44" s="9">
        <f t="shared" si="18"/>
        <v>3.4327903253974816</v>
      </c>
      <c r="J44" s="9">
        <f t="shared" si="19"/>
        <v>2.9084820656135419</v>
      </c>
      <c r="K44" s="11">
        <f t="shared" si="20"/>
        <v>0.37593984962406013</v>
      </c>
      <c r="L44" s="11">
        <f t="shared" si="21"/>
        <v>0.30120481927710846</v>
      </c>
      <c r="M44" s="11">
        <f t="shared" si="22"/>
        <v>0.3546099290780142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-0.28144830160507639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0.2328944637934236</v>
      </c>
      <c r="Q44" s="11">
        <f>2*'OddsRatio_working_3-way'!K44*'OddsRatio_working_3-way'!L44*'OddsRatio_working_3-way'!M44</f>
        <v>8.0308435790835728E-2</v>
      </c>
      <c r="R44" s="11">
        <f t="shared" si="23"/>
        <v>0</v>
      </c>
      <c r="S44" s="11">
        <f t="shared" si="24"/>
        <v>-0.82748576724480383</v>
      </c>
      <c r="T44" s="11">
        <f t="shared" si="25"/>
        <v>-0.28533991973958756</v>
      </c>
      <c r="U44" s="11">
        <f>'OddsRatio_working_3-way'!S44-'OddsRatio_working_3-way'!R44^2/3</f>
        <v>-0.82748576724480383</v>
      </c>
      <c r="V44" s="11">
        <f>'OddsRatio_working_3-way'!S44*'OddsRatio_working_3-way'!R44/3-2*'OddsRatio_working_3-way'!R44^3/27-'OddsRatio_working_3-way'!T44</f>
        <v>0.28533991973958756</v>
      </c>
      <c r="W44" s="11">
        <f>'OddsRatio_working_3-way'!V44^2+4*'OddsRatio_working_3-way'!U44^3/27</f>
        <v>-2.5228427176212098E-3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0.1448634810041988</v>
      </c>
      <c r="Y44" s="11">
        <f>IF('OddsRatio_working_3-way'!W44&gt;=0,IF('OddsRatio_working_3-way'!V44+SQRT('OddsRatio_working_3-way'!W44)&gt;0,0,PI()),ACOS('OddsRatio_working_3-way'!V44/(2*'OddsRatio_working_3-way'!X44)))</f>
        <v>0.17424325901661009</v>
      </c>
      <c r="Z44" s="11">
        <f>'OddsRatio_working_3-way'!X44^(1/3)*COS('OddsRatio_working_3-way'!Y44/3)</f>
        <v>0.52430825978393991</v>
      </c>
      <c r="AA44" s="11">
        <f>'OddsRatio_working_3-way'!X44^(1/3)*COS(('OddsRatio_working_3-way'!Y44+2*PI())/3)</f>
        <v>-0.28855637133002415</v>
      </c>
      <c r="AB44" s="11">
        <f>'OddsRatio_working_3-way'!X44^(1/3)*COS(('OddsRatio_working_3-way'!Y44+4*PI())/3)</f>
        <v>-0.2357518884539159</v>
      </c>
      <c r="AC44" s="11">
        <f>'OddsRatio_working_3-way'!X44^(1/3)*SIN('OddsRatio_working_3-way'!Y44/3)</f>
        <v>3.0486682402940338E-2</v>
      </c>
      <c r="AD44" s="11">
        <f>'OddsRatio_working_3-way'!X44^(1/3)*SIN(('OddsRatio_working_3-way'!Y44+2*PI())/3)</f>
        <v>0.43882093118543286</v>
      </c>
      <c r="AE44" s="11">
        <f>'OddsRatio_working_3-way'!X44^(1/3)*SIN(('OddsRatio_working_3-way'!Y44+4*PI())/3)</f>
        <v>-0.46930761358837297</v>
      </c>
      <c r="AF44" s="11">
        <f>-'OddsRatio_working_3-way'!U44/(3*'OddsRatio_working_3-way'!X44^(1/3))*COS(('OddsRatio_working_3-way'!Y44)/3)</f>
        <v>0.52430825978394013</v>
      </c>
      <c r="AG44" s="11">
        <f>-'OddsRatio_working_3-way'!U44/(3*'OddsRatio_working_3-way'!X44^(1/3))*COS(('OddsRatio_working_3-way'!Y44+2*PI())/3)</f>
        <v>-0.28855637133002426</v>
      </c>
      <c r="AH44" s="11">
        <f>-'OddsRatio_working_3-way'!U44/(3*'OddsRatio_working_3-way'!X44^(1/3))*COS(('OddsRatio_working_3-way'!Y44+4*PI())/3)</f>
        <v>-0.23575188845391601</v>
      </c>
      <c r="AI44" s="11">
        <f>'OddsRatio_working_3-way'!U44/(3*'OddsRatio_working_3-way'!X44^(1/3))*SIN(('OddsRatio_working_3-way'!Y44)/3)</f>
        <v>-3.0486682402940352E-2</v>
      </c>
      <c r="AJ44" s="11">
        <f>'OddsRatio_working_3-way'!U44/(3*'OddsRatio_working_3-way'!X44^(1/3))*SIN(('OddsRatio_working_3-way'!Y44+2*PI())/3)</f>
        <v>-0.43882093118543303</v>
      </c>
      <c r="AK44" s="11">
        <f>'OddsRatio_working_3-way'!U44/(3*'OddsRatio_working_3-way'!X44^(1/3))*SIN(('OddsRatio_working_3-way'!Y44+4*PI())/3)</f>
        <v>0.46930761358837314</v>
      </c>
      <c r="AL44" s="11">
        <f>'OddsRatio_working_3-way'!Z44+'OddsRatio_working_3-way'!AF44</f>
        <v>1.04861651956788</v>
      </c>
      <c r="AM44" s="11">
        <f>'OddsRatio_working_3-way'!AA44+'OddsRatio_working_3-way'!AG44</f>
        <v>-0.57711274266004842</v>
      </c>
      <c r="AN44" s="11">
        <f>'OddsRatio_working_3-way'!AB44+'OddsRatio_working_3-way'!AH44</f>
        <v>-0.47150377690783191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1.04861651956788</v>
      </c>
      <c r="AS44" s="11">
        <f>IF(('OddsRatio_working_3-way'!X44=0),IF(Q44&gt;0,-Q44^(1/3),(-Q44)^(1/3)),'OddsRatio_working_3-way'!AM44-'OddsRatio_working_3-way'!R44/3)</f>
        <v>-0.57711274266004842</v>
      </c>
      <c r="AT44" s="11">
        <f>IF(('OddsRatio_working_3-way'!X44=0),IF(Q44&gt;0,-Q44^(1/3),(-Q44)^(1/3)),'OddsRatio_working_3-way'!AN44-'OddsRatio_working_3-way'!R44/3)</f>
        <v>-0.47150377690783191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2.72</v>
      </c>
      <c r="B45" s="4">
        <f>IF('True_Odds_Calculator_3-way'!B46="","",'True_Odds_Calculator_3-way'!B46)</f>
        <v>3.27</v>
      </c>
      <c r="C45" s="4">
        <f>IF('True_Odds_Calculator_3-way'!C46="","",'True_Odds_Calculator_3-way'!C46)</f>
        <v>2.78</v>
      </c>
      <c r="D45" s="9">
        <f t="shared" si="13"/>
        <v>0.35621193299745613</v>
      </c>
      <c r="E45" s="9">
        <f t="shared" si="14"/>
        <v>0.29540013379872598</v>
      </c>
      <c r="F45" s="9">
        <f t="shared" si="15"/>
        <v>0.34838793320381795</v>
      </c>
      <c r="G45" s="9">
        <f t="shared" si="16"/>
        <v>1.0507659994502474</v>
      </c>
      <c r="H45" s="9">
        <f t="shared" si="17"/>
        <v>2.8073175190544259</v>
      </c>
      <c r="I45" s="9">
        <f t="shared" si="18"/>
        <v>3.3852388187520615</v>
      </c>
      <c r="J45" s="9">
        <f t="shared" si="19"/>
        <v>2.8703634790214401</v>
      </c>
      <c r="K45" s="11">
        <f t="shared" si="20"/>
        <v>0.36764705882352938</v>
      </c>
      <c r="L45" s="11">
        <f t="shared" si="21"/>
        <v>0.3058103975535168</v>
      </c>
      <c r="M45" s="11">
        <f t="shared" si="22"/>
        <v>0.35971223021582738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-0.2810689386968569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0.23335352225505077</v>
      </c>
      <c r="Q45" s="11">
        <f>2*'OddsRatio_working_3-way'!K45*'OddsRatio_working_3-way'!L45*'OddsRatio_working_3-way'!M45</f>
        <v>8.0885103034679648E-2</v>
      </c>
      <c r="R45" s="11">
        <f t="shared" si="23"/>
        <v>0</v>
      </c>
      <c r="S45" s="11">
        <f t="shared" si="24"/>
        <v>-0.8302358963497245</v>
      </c>
      <c r="T45" s="11">
        <f t="shared" si="25"/>
        <v>-0.28777674050250418</v>
      </c>
      <c r="U45" s="11">
        <f>'OddsRatio_working_3-way'!S45-'OddsRatio_working_3-way'!R45^2/3</f>
        <v>-0.8302358963497245</v>
      </c>
      <c r="V45" s="11">
        <f>'OddsRatio_working_3-way'!S45*'OddsRatio_working_3-way'!R45/3-2*'OddsRatio_working_3-way'!R45^3/27-'OddsRatio_working_3-way'!T45</f>
        <v>0.28777674050250418</v>
      </c>
      <c r="W45" s="11">
        <f>'OddsRatio_working_3-way'!V45^2+4*'OddsRatio_working_3-way'!U45^3/27</f>
        <v>-1.9659795606212227E-3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0.14558625616354284</v>
      </c>
      <c r="Y45" s="11">
        <f>IF('OddsRatio_working_3-way'!W45&gt;=0,IF('OddsRatio_working_3-way'!V45+SQRT('OddsRatio_working_3-way'!W45)&gt;0,0,PI()),ACOS('OddsRatio_working_3-way'!V45/(2*'OddsRatio_working_3-way'!X45)))</f>
        <v>0.15287344170535344</v>
      </c>
      <c r="Z45" s="11">
        <f>'OddsRatio_working_3-way'!X45^(1/3)*COS('OddsRatio_working_3-way'!Y45/3)</f>
        <v>0.5253829997251237</v>
      </c>
      <c r="AA45" s="11">
        <f>'OddsRatio_working_3-way'!X45^(1/3)*COS(('OddsRatio_working_3-way'!Y45+2*PI())/3)</f>
        <v>-0.28589714114445974</v>
      </c>
      <c r="AB45" s="11">
        <f>'OddsRatio_working_3-way'!X45^(1/3)*COS(('OddsRatio_working_3-way'!Y45+4*PI())/3)</f>
        <v>-0.23948585858066407</v>
      </c>
      <c r="AC45" s="11">
        <f>'OddsRatio_working_3-way'!X45^(1/3)*SIN('OddsRatio_working_3-way'!Y45/3)</f>
        <v>2.6795566481643343E-2</v>
      </c>
      <c r="AD45" s="11">
        <f>'OddsRatio_working_3-way'!X45^(1/3)*SIN(('OddsRatio_working_3-way'!Y45+2*PI())/3)</f>
        <v>0.44159724123760824</v>
      </c>
      <c r="AE45" s="11">
        <f>'OddsRatio_working_3-way'!X45^(1/3)*SIN(('OddsRatio_working_3-way'!Y45+4*PI())/3)</f>
        <v>-0.46839280771925146</v>
      </c>
      <c r="AF45" s="11">
        <f>-'OddsRatio_working_3-way'!U45/(3*'OddsRatio_working_3-way'!X45^(1/3))*COS(('OddsRatio_working_3-way'!Y45)/3)</f>
        <v>0.5253829997251237</v>
      </c>
      <c r="AG45" s="11">
        <f>-'OddsRatio_working_3-way'!U45/(3*'OddsRatio_working_3-way'!X45^(1/3))*COS(('OddsRatio_working_3-way'!Y45+2*PI())/3)</f>
        <v>-0.28589714114445974</v>
      </c>
      <c r="AH45" s="11">
        <f>-'OddsRatio_working_3-way'!U45/(3*'OddsRatio_working_3-way'!X45^(1/3))*COS(('OddsRatio_working_3-way'!Y45+4*PI())/3)</f>
        <v>-0.23948585858066407</v>
      </c>
      <c r="AI45" s="11">
        <f>'OddsRatio_working_3-way'!U45/(3*'OddsRatio_working_3-way'!X45^(1/3))*SIN(('OddsRatio_working_3-way'!Y45)/3)</f>
        <v>-2.6795566481643343E-2</v>
      </c>
      <c r="AJ45" s="11">
        <f>'OddsRatio_working_3-way'!U45/(3*'OddsRatio_working_3-way'!X45^(1/3))*SIN(('OddsRatio_working_3-way'!Y45+2*PI())/3)</f>
        <v>-0.44159724123760824</v>
      </c>
      <c r="AK45" s="11">
        <f>'OddsRatio_working_3-way'!U45/(3*'OddsRatio_working_3-way'!X45^(1/3))*SIN(('OddsRatio_working_3-way'!Y45+4*PI())/3)</f>
        <v>0.46839280771925146</v>
      </c>
      <c r="AL45" s="11">
        <f>'OddsRatio_working_3-way'!Z45+'OddsRatio_working_3-way'!AF45</f>
        <v>1.0507659994502474</v>
      </c>
      <c r="AM45" s="11">
        <f>'OddsRatio_working_3-way'!AA45+'OddsRatio_working_3-way'!AG45</f>
        <v>-0.57179428228891949</v>
      </c>
      <c r="AN45" s="11">
        <f>'OddsRatio_working_3-way'!AB45+'OddsRatio_working_3-way'!AH45</f>
        <v>-0.47897171716132814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1.0507659994502474</v>
      </c>
      <c r="AS45" s="11">
        <f>IF(('OddsRatio_working_3-way'!X45=0),IF(Q45&gt;0,-Q45^(1/3),(-Q45)^(1/3)),'OddsRatio_working_3-way'!AM45-'OddsRatio_working_3-way'!R45/3)</f>
        <v>-0.57179428228891949</v>
      </c>
      <c r="AT45" s="11">
        <f>IF(('OddsRatio_working_3-way'!X45=0),IF(Q45&gt;0,-Q45^(1/3),(-Q45)^(1/3)),'OddsRatio_working_3-way'!AN45-'OddsRatio_working_3-way'!R45/3)</f>
        <v>-0.47897171716132814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2.3199999999999998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3.26</v>
      </c>
      <c r="D46" s="9">
        <f t="shared" si="13"/>
        <v>0.41859958305206535</v>
      </c>
      <c r="E46" s="9">
        <f t="shared" si="14"/>
        <v>0.28536687981030023</v>
      </c>
      <c r="F46" s="9">
        <f t="shared" si="15"/>
        <v>0.29603353713763442</v>
      </c>
      <c r="G46" s="9">
        <f t="shared" si="16"/>
        <v>1.0522104635479512</v>
      </c>
      <c r="H46" s="9">
        <f t="shared" si="17"/>
        <v>2.3889178118832959</v>
      </c>
      <c r="I46" s="9">
        <f t="shared" si="18"/>
        <v>3.5042609032441239</v>
      </c>
      <c r="J46" s="9">
        <f t="shared" si="19"/>
        <v>3.3779956476183695</v>
      </c>
      <c r="K46" s="11">
        <f t="shared" si="20"/>
        <v>0.43103448275862072</v>
      </c>
      <c r="L46" s="11">
        <f t="shared" si="21"/>
        <v>0.29585798816568049</v>
      </c>
      <c r="M46" s="11">
        <f t="shared" si="22"/>
        <v>0.30674846625766872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-0.27773911171252141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0.23314385570492063</v>
      </c>
      <c r="Q46" s="11">
        <f>2*'OddsRatio_working_3-way'!K46*'OddsRatio_working_3-way'!L46*'OddsRatio_working_3-way'!M46</f>
        <v>7.8236193189570688E-2</v>
      </c>
      <c r="R46" s="11">
        <f t="shared" si="23"/>
        <v>0</v>
      </c>
      <c r="S46" s="11">
        <f t="shared" si="24"/>
        <v>-0.83943472803441577</v>
      </c>
      <c r="T46" s="11">
        <f t="shared" si="25"/>
        <v>-0.28168950605181742</v>
      </c>
      <c r="U46" s="11">
        <f>'OddsRatio_working_3-way'!S46-'OddsRatio_working_3-way'!R46^2/3</f>
        <v>-0.83943472803441577</v>
      </c>
      <c r="V46" s="11">
        <f>'OddsRatio_working_3-way'!S46*'OddsRatio_working_3-way'!R46/3-2*'OddsRatio_working_3-way'!R46^3/27-'OddsRatio_working_3-way'!T46</f>
        <v>0.28168950605181742</v>
      </c>
      <c r="W46" s="11">
        <f>'OddsRatio_working_3-way'!V46^2+4*'OddsRatio_working_3-way'!U46^3/27</f>
        <v>-8.2818721572111426E-3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0.14801254167884559</v>
      </c>
      <c r="Y46" s="11">
        <f>IF('OddsRatio_working_3-way'!W46&gt;=0,IF('OddsRatio_working_3-way'!V46+SQRT('OddsRatio_working_3-way'!W46)&gt;0,0,PI()),ACOS('OddsRatio_working_3-way'!V46/(2*'OddsRatio_working_3-way'!X46)))</f>
        <v>0.3124832440602987</v>
      </c>
      <c r="Z46" s="11">
        <f>'OddsRatio_working_3-way'!X46^(1/3)*COS('OddsRatio_working_3-way'!Y46/3)</f>
        <v>0.52610523177397561</v>
      </c>
      <c r="AA46" s="11">
        <f>'OddsRatio_working_3-way'!X46^(1/3)*COS(('OddsRatio_working_3-way'!Y46+2*PI())/3)</f>
        <v>-0.31068291961940625</v>
      </c>
      <c r="AB46" s="11">
        <f>'OddsRatio_working_3-way'!X46^(1/3)*COS(('OddsRatio_working_3-way'!Y46+4*PI())/3)</f>
        <v>-0.21542231215456908</v>
      </c>
      <c r="AC46" s="11">
        <f>'OddsRatio_working_3-way'!X46^(1/3)*SIN('OddsRatio_working_3-way'!Y46/3)</f>
        <v>5.4998737362990983E-2</v>
      </c>
      <c r="AD46" s="11">
        <f>'OddsRatio_working_3-way'!X46^(1/3)*SIN(('OddsRatio_working_3-way'!Y46+2*PI())/3)</f>
        <v>0.42812112709866751</v>
      </c>
      <c r="AE46" s="11">
        <f>'OddsRatio_working_3-way'!X46^(1/3)*SIN(('OddsRatio_working_3-way'!Y46+4*PI())/3)</f>
        <v>-0.4831198644616585</v>
      </c>
      <c r="AF46" s="11">
        <f>-'OddsRatio_working_3-way'!U46/(3*'OddsRatio_working_3-way'!X46^(1/3))*COS(('OddsRatio_working_3-way'!Y46)/3)</f>
        <v>0.52610523177397572</v>
      </c>
      <c r="AG46" s="11">
        <f>-'OddsRatio_working_3-way'!U46/(3*'OddsRatio_working_3-way'!X46^(1/3))*COS(('OddsRatio_working_3-way'!Y46+2*PI())/3)</f>
        <v>-0.31068291961940631</v>
      </c>
      <c r="AH46" s="11">
        <f>-'OddsRatio_working_3-way'!U46/(3*'OddsRatio_working_3-way'!X46^(1/3))*COS(('OddsRatio_working_3-way'!Y46+4*PI())/3)</f>
        <v>-0.21542231215456914</v>
      </c>
      <c r="AI46" s="11">
        <f>'OddsRatio_working_3-way'!U46/(3*'OddsRatio_working_3-way'!X46^(1/3))*SIN(('OddsRatio_working_3-way'!Y46)/3)</f>
        <v>-5.499873736299099E-2</v>
      </c>
      <c r="AJ46" s="11">
        <f>'OddsRatio_working_3-way'!U46/(3*'OddsRatio_working_3-way'!X46^(1/3))*SIN(('OddsRatio_working_3-way'!Y46+2*PI())/3)</f>
        <v>-0.42812112709866762</v>
      </c>
      <c r="AK46" s="11">
        <f>'OddsRatio_working_3-way'!U46/(3*'OddsRatio_working_3-way'!X46^(1/3))*SIN(('OddsRatio_working_3-way'!Y46+4*PI())/3)</f>
        <v>0.48311986446165855</v>
      </c>
      <c r="AL46" s="11">
        <f>'OddsRatio_working_3-way'!Z46+'OddsRatio_working_3-way'!AF46</f>
        <v>1.0522104635479512</v>
      </c>
      <c r="AM46" s="11">
        <f>'OddsRatio_working_3-way'!AA46+'OddsRatio_working_3-way'!AG46</f>
        <v>-0.62136583923881261</v>
      </c>
      <c r="AN46" s="11">
        <f>'OddsRatio_working_3-way'!AB46+'OddsRatio_working_3-way'!AH46</f>
        <v>-0.43084462430913822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1.0522104635479512</v>
      </c>
      <c r="AS46" s="11">
        <f>IF(('OddsRatio_working_3-way'!X46=0),IF(Q46&gt;0,-Q46^(1/3),(-Q46)^(1/3)),'OddsRatio_working_3-way'!AM46-'OddsRatio_working_3-way'!R46/3)</f>
        <v>-0.62136583923881261</v>
      </c>
      <c r="AT46" s="11">
        <f>IF(('OddsRatio_working_3-way'!X46=0),IF(Q46&gt;0,-Q46^(1/3),(-Q46)^(1/3)),'OddsRatio_working_3-way'!AN46-'OddsRatio_working_3-way'!R46/3)</f>
        <v>-0.43084462430913822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3.19</v>
      </c>
      <c r="B47" s="4">
        <f>IF('True_Odds_Calculator_3-way'!B48="","",'True_Odds_Calculator_3-way'!B48)</f>
        <v>3.49</v>
      </c>
      <c r="C47" s="4">
        <f>IF('True_Odds_Calculator_3-way'!C48="","",'True_Odds_Calculator_3-way'!C48)</f>
        <v>2.31</v>
      </c>
      <c r="D47" s="9">
        <f t="shared" si="13"/>
        <v>0.30284934940912156</v>
      </c>
      <c r="E47" s="9">
        <f t="shared" si="14"/>
        <v>0.27644849362982049</v>
      </c>
      <c r="F47" s="9">
        <f t="shared" si="15"/>
        <v>0.420702156961058</v>
      </c>
      <c r="G47" s="9">
        <f t="shared" si="16"/>
        <v>1.0511286586148629</v>
      </c>
      <c r="H47" s="9">
        <f t="shared" si="17"/>
        <v>3.3019717623665494</v>
      </c>
      <c r="I47" s="9">
        <f t="shared" si="18"/>
        <v>3.6173103599510084</v>
      </c>
      <c r="J47" s="9">
        <f t="shared" si="19"/>
        <v>2.3769785427854706</v>
      </c>
      <c r="K47" s="11">
        <f t="shared" si="20"/>
        <v>0.31347962382445144</v>
      </c>
      <c r="L47" s="11">
        <f t="shared" si="21"/>
        <v>0.28653295128939826</v>
      </c>
      <c r="M47" s="11">
        <f t="shared" si="22"/>
        <v>0.4329004329004329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-0.27777084992954792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0.23291568323949244</v>
      </c>
      <c r="Q47" s="11">
        <f>2*'OddsRatio_working_3-way'!K47*'OddsRatio_working_3-way'!L47*'OddsRatio_working_3-way'!M47</f>
        <v>7.7768174704338042E-2</v>
      </c>
      <c r="R47" s="11">
        <f t="shared" si="23"/>
        <v>0</v>
      </c>
      <c r="S47" s="11">
        <f t="shared" si="24"/>
        <v>-0.83851737249811387</v>
      </c>
      <c r="T47" s="11">
        <f t="shared" si="25"/>
        <v>-0.27997241151856894</v>
      </c>
      <c r="U47" s="11">
        <f>'OddsRatio_working_3-way'!S47-'OddsRatio_working_3-way'!R47^2/3</f>
        <v>-0.83851737249811387</v>
      </c>
      <c r="V47" s="11">
        <f>'OddsRatio_working_3-way'!S47*'OddsRatio_working_3-way'!R47/3-2*'OddsRatio_working_3-way'!R47^3/27-'OddsRatio_working_3-way'!T47</f>
        <v>0.27997241151856894</v>
      </c>
      <c r="W47" s="11">
        <f>'OddsRatio_working_3-way'!V47^2+4*'OddsRatio_working_3-way'!U47^3/27</f>
        <v>-8.9593169765331548E-3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0.14776998019562032</v>
      </c>
      <c r="Y47" s="11">
        <f>IF('OddsRatio_working_3-way'!W47&gt;=0,IF('OddsRatio_working_3-way'!V47+SQRT('OddsRatio_working_3-way'!W47)&gt;0,0,PI()),ACOS('OddsRatio_working_3-way'!V47/(2*'OddsRatio_working_3-way'!X47)))</f>
        <v>0.32601836329761946</v>
      </c>
      <c r="Z47" s="11">
        <f>'OddsRatio_working_3-way'!X47^(1/3)*COS('OddsRatio_working_3-way'!Y47/3)</f>
        <v>0.52556432930743147</v>
      </c>
      <c r="AA47" s="11">
        <f>'OddsRatio_working_3-way'!X47^(1/3)*COS(('OddsRatio_working_3-way'!Y47+2*PI())/3)</f>
        <v>-0.3124404463824545</v>
      </c>
      <c r="AB47" s="11">
        <f>'OddsRatio_working_3-way'!X47^(1/3)*COS(('OddsRatio_working_3-way'!Y47+4*PI())/3)</f>
        <v>-0.21312388292497711</v>
      </c>
      <c r="AC47" s="11">
        <f>'OddsRatio_working_3-way'!X47^(1/3)*SIN('OddsRatio_working_3-way'!Y47/3)</f>
        <v>5.7340444647163223E-2</v>
      </c>
      <c r="AD47" s="11">
        <f>'OddsRatio_working_3-way'!X47^(1/3)*SIN(('OddsRatio_working_3-way'!Y47+2*PI())/3)</f>
        <v>0.42648183817958446</v>
      </c>
      <c r="AE47" s="11">
        <f>'OddsRatio_working_3-way'!X47^(1/3)*SIN(('OddsRatio_working_3-way'!Y47+4*PI())/3)</f>
        <v>-0.48382228282674761</v>
      </c>
      <c r="AF47" s="11">
        <f>-'OddsRatio_working_3-way'!U47/(3*'OddsRatio_working_3-way'!X47^(1/3))*COS(('OddsRatio_working_3-way'!Y47)/3)</f>
        <v>0.52556432930743135</v>
      </c>
      <c r="AG47" s="11">
        <f>-'OddsRatio_working_3-way'!U47/(3*'OddsRatio_working_3-way'!X47^(1/3))*COS(('OddsRatio_working_3-way'!Y47+2*PI())/3)</f>
        <v>-0.31244044638245444</v>
      </c>
      <c r="AH47" s="11">
        <f>-'OddsRatio_working_3-way'!U47/(3*'OddsRatio_working_3-way'!X47^(1/3))*COS(('OddsRatio_working_3-way'!Y47+4*PI())/3)</f>
        <v>-0.21312388292497705</v>
      </c>
      <c r="AI47" s="11">
        <f>'OddsRatio_working_3-way'!U47/(3*'OddsRatio_working_3-way'!X47^(1/3))*SIN(('OddsRatio_working_3-way'!Y47)/3)</f>
        <v>-5.7340444647163209E-2</v>
      </c>
      <c r="AJ47" s="11">
        <f>'OddsRatio_working_3-way'!U47/(3*'OddsRatio_working_3-way'!X47^(1/3))*SIN(('OddsRatio_working_3-way'!Y47+2*PI())/3)</f>
        <v>-0.42648183817958435</v>
      </c>
      <c r="AK47" s="11">
        <f>'OddsRatio_working_3-way'!U47/(3*'OddsRatio_working_3-way'!X47^(1/3))*SIN(('OddsRatio_working_3-way'!Y47+4*PI())/3)</f>
        <v>0.4838222828267475</v>
      </c>
      <c r="AL47" s="11">
        <f>'OddsRatio_working_3-way'!Z47+'OddsRatio_working_3-way'!AF47</f>
        <v>1.0511286586148629</v>
      </c>
      <c r="AM47" s="11">
        <f>'OddsRatio_working_3-way'!AA47+'OddsRatio_working_3-way'!AG47</f>
        <v>-0.62488089276490899</v>
      </c>
      <c r="AN47" s="11">
        <f>'OddsRatio_working_3-way'!AB47+'OddsRatio_working_3-way'!AH47</f>
        <v>-0.42624776584995416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1.0511286586148629</v>
      </c>
      <c r="AS47" s="11">
        <f>IF(('OddsRatio_working_3-way'!X47=0),IF(Q47&gt;0,-Q47^(1/3),(-Q47)^(1/3)),'OddsRatio_working_3-way'!AM47-'OddsRatio_working_3-way'!R47/3)</f>
        <v>-0.62488089276490899</v>
      </c>
      <c r="AT47" s="11">
        <f>IF(('OddsRatio_working_3-way'!X47=0),IF(Q47&gt;0,-Q47^(1/3),(-Q47)^(1/3)),'OddsRatio_working_3-way'!AN47-'OddsRatio_working_3-way'!R47/3)</f>
        <v>-0.42624776584995416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3.66</v>
      </c>
      <c r="B48" s="4">
        <f>IF('True_Odds_Calculator_3-way'!B49="","",'True_Odds_Calculator_3-way'!B49)</f>
        <v>3.4</v>
      </c>
      <c r="C48" s="4">
        <f>IF('True_Odds_Calculator_3-way'!C49="","",'True_Odds_Calculator_3-way'!C49)</f>
        <v>2.15</v>
      </c>
      <c r="D48" s="9">
        <f t="shared" si="13"/>
        <v>0.26342227668098578</v>
      </c>
      <c r="E48" s="9">
        <f t="shared" si="14"/>
        <v>0.28385908593187703</v>
      </c>
      <c r="F48" s="9">
        <f t="shared" si="15"/>
        <v>0.4527186373871373</v>
      </c>
      <c r="G48" s="9">
        <f t="shared" si="16"/>
        <v>1.0511978031240305</v>
      </c>
      <c r="H48" s="9">
        <f t="shared" si="17"/>
        <v>3.7961861563099211</v>
      </c>
      <c r="I48" s="9">
        <f t="shared" si="18"/>
        <v>3.5228747274976735</v>
      </c>
      <c r="J48" s="9">
        <f t="shared" si="19"/>
        <v>2.2088774735926346</v>
      </c>
      <c r="K48" s="11">
        <f t="shared" si="20"/>
        <v>0.27322404371584696</v>
      </c>
      <c r="L48" s="11">
        <f t="shared" si="21"/>
        <v>0.29411764705882354</v>
      </c>
      <c r="M48" s="11">
        <f t="shared" si="22"/>
        <v>0.46511627906976744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-0.27440514902110291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0.23210961853288781</v>
      </c>
      <c r="Q48" s="11">
        <f>2*'OddsRatio_working_3-way'!K48*'OddsRatio_working_3-way'!L48*'OddsRatio_working_3-way'!M48</f>
        <v>7.4753500332653072E-2</v>
      </c>
      <c r="R48" s="11">
        <f t="shared" si="23"/>
        <v>0</v>
      </c>
      <c r="S48" s="11">
        <f t="shared" si="24"/>
        <v>-0.84586466165413532</v>
      </c>
      <c r="T48" s="11">
        <f t="shared" si="25"/>
        <v>-0.2724201808870001</v>
      </c>
      <c r="U48" s="11">
        <f>'OddsRatio_working_3-way'!S48-'OddsRatio_working_3-way'!R48^2/3</f>
        <v>-0.84586466165413532</v>
      </c>
      <c r="V48" s="11">
        <f>'OddsRatio_working_3-way'!S48*'OddsRatio_working_3-way'!R48/3-2*'OddsRatio_working_3-way'!R48^3/27-'OddsRatio_working_3-way'!T48</f>
        <v>0.2724201808870001</v>
      </c>
      <c r="W48" s="11">
        <f>'OddsRatio_working_3-way'!V48^2+4*'OddsRatio_working_3-way'!U48^3/27</f>
        <v>-1.5447273345652643E-2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0.14971642219556153</v>
      </c>
      <c r="Y48" s="11">
        <f>IF('OddsRatio_working_3-way'!W48&gt;=0,IF('OddsRatio_working_3-way'!V48+SQRT('OddsRatio_working_3-way'!W48)&gt;0,0,PI()),ACOS('OddsRatio_working_3-way'!V48/(2*'OddsRatio_working_3-way'!X48)))</f>
        <v>0.4280251368396577</v>
      </c>
      <c r="Z48" s="11">
        <f>'OddsRatio_working_3-way'!X48^(1/3)*COS('OddsRatio_working_3-way'!Y48/3)</f>
        <v>0.52559890156201527</v>
      </c>
      <c r="AA48" s="11">
        <f>'OddsRatio_working_3-way'!X48^(1/3)*COS(('OddsRatio_working_3-way'!Y48+2*PI())/3)</f>
        <v>-0.32818684575233242</v>
      </c>
      <c r="AB48" s="11">
        <f>'OddsRatio_working_3-way'!X48^(1/3)*COS(('OddsRatio_working_3-way'!Y48+4*PI())/3)</f>
        <v>-0.19741205580968296</v>
      </c>
      <c r="AC48" s="11">
        <f>'OddsRatio_working_3-way'!X48^(1/3)*SIN('OddsRatio_working_3-way'!Y48/3)</f>
        <v>7.5502860176605471E-2</v>
      </c>
      <c r="AD48" s="11">
        <f>'OddsRatio_working_3-way'!X48^(1/3)*SIN(('OddsRatio_working_3-way'!Y48+2*PI())/3)</f>
        <v>0.41743057086559898</v>
      </c>
      <c r="AE48" s="11">
        <f>'OddsRatio_working_3-way'!X48^(1/3)*SIN(('OddsRatio_working_3-way'!Y48+4*PI())/3)</f>
        <v>-0.49293343104220444</v>
      </c>
      <c r="AF48" s="11">
        <f>-'OddsRatio_working_3-way'!U48/(3*'OddsRatio_working_3-way'!X48^(1/3))*COS(('OddsRatio_working_3-way'!Y48)/3)</f>
        <v>0.52559890156201527</v>
      </c>
      <c r="AG48" s="11">
        <f>-'OddsRatio_working_3-way'!U48/(3*'OddsRatio_working_3-way'!X48^(1/3))*COS(('OddsRatio_working_3-way'!Y48+2*PI())/3)</f>
        <v>-0.32818684575233242</v>
      </c>
      <c r="AH48" s="11">
        <f>-'OddsRatio_working_3-way'!U48/(3*'OddsRatio_working_3-way'!X48^(1/3))*COS(('OddsRatio_working_3-way'!Y48+4*PI())/3)</f>
        <v>-0.19741205580968296</v>
      </c>
      <c r="AI48" s="11">
        <f>'OddsRatio_working_3-way'!U48/(3*'OddsRatio_working_3-way'!X48^(1/3))*SIN(('OddsRatio_working_3-way'!Y48)/3)</f>
        <v>-7.5502860176605471E-2</v>
      </c>
      <c r="AJ48" s="11">
        <f>'OddsRatio_working_3-way'!U48/(3*'OddsRatio_working_3-way'!X48^(1/3))*SIN(('OddsRatio_working_3-way'!Y48+2*PI())/3)</f>
        <v>-0.41743057086559898</v>
      </c>
      <c r="AK48" s="11">
        <f>'OddsRatio_working_3-way'!U48/(3*'OddsRatio_working_3-way'!X48^(1/3))*SIN(('OddsRatio_working_3-way'!Y48+4*PI())/3)</f>
        <v>0.49293343104220444</v>
      </c>
      <c r="AL48" s="11">
        <f>'OddsRatio_working_3-way'!Z48+'OddsRatio_working_3-way'!AF48</f>
        <v>1.0511978031240305</v>
      </c>
      <c r="AM48" s="11">
        <f>'OddsRatio_working_3-way'!AA48+'OddsRatio_working_3-way'!AG48</f>
        <v>-0.65637369150466485</v>
      </c>
      <c r="AN48" s="11">
        <f>'OddsRatio_working_3-way'!AB48+'OddsRatio_working_3-way'!AH48</f>
        <v>-0.39482411161936593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1.0511978031240305</v>
      </c>
      <c r="AS48" s="11">
        <f>IF(('OddsRatio_working_3-way'!X48=0),IF(Q48&gt;0,-Q48^(1/3),(-Q48)^(1/3)),'OddsRatio_working_3-way'!AM48-'OddsRatio_working_3-way'!R48/3)</f>
        <v>-0.65637369150466485</v>
      </c>
      <c r="AT48" s="11">
        <f>IF(('OddsRatio_working_3-way'!X48=0),IF(Q48&gt;0,-Q48^(1/3),(-Q48)^(1/3)),'OddsRatio_working_3-way'!AN48-'OddsRatio_working_3-way'!R48/3)</f>
        <v>-0.39482411161936593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3.32</v>
      </c>
      <c r="B49" s="4">
        <f>IF('True_Odds_Calculator_3-way'!B50="","",'True_Odds_Calculator_3-way'!B50)</f>
        <v>3.37</v>
      </c>
      <c r="C49" s="4">
        <f>IF('True_Odds_Calculator_3-way'!C50="","",'True_Odds_Calculator_3-way'!C50)</f>
        <v>2.29</v>
      </c>
      <c r="D49" s="9">
        <f t="shared" si="13"/>
        <v>0.29027694229248796</v>
      </c>
      <c r="E49" s="9">
        <f t="shared" si="14"/>
        <v>0.2859038272390742</v>
      </c>
      <c r="F49" s="9">
        <f t="shared" si="15"/>
        <v>0.42381923046843778</v>
      </c>
      <c r="G49" s="9">
        <f t="shared" si="16"/>
        <v>1.0538732724164461</v>
      </c>
      <c r="H49" s="9">
        <f t="shared" si="17"/>
        <v>3.444985992006155</v>
      </c>
      <c r="I49" s="9">
        <f t="shared" si="18"/>
        <v>3.4976796556269778</v>
      </c>
      <c r="J49" s="9">
        <f t="shared" si="19"/>
        <v>2.3594965214172152</v>
      </c>
      <c r="K49" s="11">
        <f t="shared" si="20"/>
        <v>0.30120481927710846</v>
      </c>
      <c r="L49" s="11">
        <f t="shared" si="21"/>
        <v>0.29673590504451036</v>
      </c>
      <c r="M49" s="11">
        <f t="shared" si="22"/>
        <v>0.4366812227074236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-0.27683600560093513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0.23339831537935657</v>
      </c>
      <c r="Q49" s="11">
        <f>2*'OddsRatio_working_3-way'!K49*'OddsRatio_working_3-way'!L49*'OddsRatio_working_3-way'!M49</f>
        <v>7.8059637250620928E-2</v>
      </c>
      <c r="R49" s="11">
        <f t="shared" si="23"/>
        <v>0</v>
      </c>
      <c r="S49" s="11">
        <f t="shared" si="24"/>
        <v>-0.84309233863099842</v>
      </c>
      <c r="T49" s="11">
        <f t="shared" si="25"/>
        <v>-0.2819706818163874</v>
      </c>
      <c r="U49" s="11">
        <f>'OddsRatio_working_3-way'!S49-'OddsRatio_working_3-way'!R49^2/3</f>
        <v>-0.84309233863099842</v>
      </c>
      <c r="V49" s="11">
        <f>'OddsRatio_working_3-way'!S49*'OddsRatio_working_3-way'!R49/3-2*'OddsRatio_working_3-way'!R49^3/27-'OddsRatio_working_3-way'!T49</f>
        <v>0.2819706818163874</v>
      </c>
      <c r="W49" s="11">
        <f>'OddsRatio_working_3-way'!V49^2+4*'OddsRatio_working_3-way'!U49^3/27</f>
        <v>-9.2738663932536991E-3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0.14898098183765948</v>
      </c>
      <c r="Y49" s="11">
        <f>IF('OddsRatio_working_3-way'!W49&gt;=0,IF('OddsRatio_working_3-way'!V49+SQRT('OddsRatio_working_3-way'!W49)&gt;0,0,PI()),ACOS('OddsRatio_working_3-way'!V49/(2*'OddsRatio_working_3-way'!X49)))</f>
        <v>0.32910763919950736</v>
      </c>
      <c r="Z49" s="11">
        <f>'OddsRatio_working_3-way'!X49^(1/3)*COS('OddsRatio_working_3-way'!Y49/3)</f>
        <v>0.52693663620822295</v>
      </c>
      <c r="AA49" s="11">
        <f>'OddsRatio_working_3-way'!X49^(1/3)*COS(('OddsRatio_working_3-way'!Y49+2*PI())/3)</f>
        <v>-0.31373183095311319</v>
      </c>
      <c r="AB49" s="11">
        <f>'OddsRatio_working_3-way'!X49^(1/3)*COS(('OddsRatio_working_3-way'!Y49+4*PI())/3)</f>
        <v>-0.21320480525510985</v>
      </c>
      <c r="AC49" s="11">
        <f>'OddsRatio_working_3-way'!X49^(1/3)*SIN('OddsRatio_working_3-way'!Y49/3)</f>
        <v>5.8039305347574739E-2</v>
      </c>
      <c r="AD49" s="11">
        <f>'OddsRatio_working_3-way'!X49^(1/3)*SIN(('OddsRatio_working_3-way'!Y49+2*PI())/3)</f>
        <v>0.42732086046725276</v>
      </c>
      <c r="AE49" s="11">
        <f>'OddsRatio_working_3-way'!X49^(1/3)*SIN(('OddsRatio_working_3-way'!Y49+4*PI())/3)</f>
        <v>-0.48536016581482744</v>
      </c>
      <c r="AF49" s="11">
        <f>-'OddsRatio_working_3-way'!U49/(3*'OddsRatio_working_3-way'!X49^(1/3))*COS(('OddsRatio_working_3-way'!Y49)/3)</f>
        <v>0.52693663620822306</v>
      </c>
      <c r="AG49" s="11">
        <f>-'OddsRatio_working_3-way'!U49/(3*'OddsRatio_working_3-way'!X49^(1/3))*COS(('OddsRatio_working_3-way'!Y49+2*PI())/3)</f>
        <v>-0.31373183095311324</v>
      </c>
      <c r="AH49" s="11">
        <f>-'OddsRatio_working_3-way'!U49/(3*'OddsRatio_working_3-way'!X49^(1/3))*COS(('OddsRatio_working_3-way'!Y49+4*PI())/3)</f>
        <v>-0.21320480525510987</v>
      </c>
      <c r="AI49" s="11">
        <f>'OddsRatio_working_3-way'!U49/(3*'OddsRatio_working_3-way'!X49^(1/3))*SIN(('OddsRatio_working_3-way'!Y49)/3)</f>
        <v>-5.8039305347574753E-2</v>
      </c>
      <c r="AJ49" s="11">
        <f>'OddsRatio_working_3-way'!U49/(3*'OddsRatio_working_3-way'!X49^(1/3))*SIN(('OddsRatio_working_3-way'!Y49+2*PI())/3)</f>
        <v>-0.42732086046725282</v>
      </c>
      <c r="AK49" s="11">
        <f>'OddsRatio_working_3-way'!U49/(3*'OddsRatio_working_3-way'!X49^(1/3))*SIN(('OddsRatio_working_3-way'!Y49+4*PI())/3)</f>
        <v>0.48536016581482755</v>
      </c>
      <c r="AL49" s="11">
        <f>'OddsRatio_working_3-way'!Z49+'OddsRatio_working_3-way'!AF49</f>
        <v>1.0538732724164461</v>
      </c>
      <c r="AM49" s="11">
        <f>'OddsRatio_working_3-way'!AA49+'OddsRatio_working_3-way'!AG49</f>
        <v>-0.62746366190622638</v>
      </c>
      <c r="AN49" s="11">
        <f>'OddsRatio_working_3-way'!AB49+'OddsRatio_working_3-way'!AH49</f>
        <v>-0.42640961051021975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1.0538732724164461</v>
      </c>
      <c r="AS49" s="11">
        <f>IF(('OddsRatio_working_3-way'!X49=0),IF(Q49&gt;0,-Q49^(1/3),(-Q49)^(1/3)),'OddsRatio_working_3-way'!AM49-'OddsRatio_working_3-way'!R49/3)</f>
        <v>-0.62746366190622638</v>
      </c>
      <c r="AT49" s="11">
        <f>IF(('OddsRatio_working_3-way'!X49=0),IF(Q49&gt;0,-Q49^(1/3),(-Q49)^(1/3)),'OddsRatio_working_3-way'!AN49-'OddsRatio_working_3-way'!R49/3)</f>
        <v>-0.42640961051021975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1.73</v>
      </c>
      <c r="B50" s="4">
        <f>IF('True_Odds_Calculator_3-way'!B51="","",'True_Odds_Calculator_3-way'!B51)</f>
        <v>3.82</v>
      </c>
      <c r="C50" s="4">
        <f>IF('True_Odds_Calculator_3-way'!C51="","",'True_Odds_Calculator_3-way'!C51)</f>
        <v>5.0999999999999996</v>
      </c>
      <c r="D50" s="9">
        <f t="shared" si="13"/>
        <v>0.56313392491194392</v>
      </c>
      <c r="E50" s="9">
        <f t="shared" si="14"/>
        <v>0.25019794950428886</v>
      </c>
      <c r="F50" s="9">
        <f t="shared" si="15"/>
        <v>0.18666812558376714</v>
      </c>
      <c r="G50" s="9">
        <f t="shared" si="16"/>
        <v>1.0627075580580485</v>
      </c>
      <c r="H50" s="9">
        <f t="shared" si="17"/>
        <v>1.7757765173823756</v>
      </c>
      <c r="I50" s="9">
        <f t="shared" si="18"/>
        <v>3.9968353137236967</v>
      </c>
      <c r="J50" s="9">
        <f t="shared" si="19"/>
        <v>5.3571009880379981</v>
      </c>
      <c r="K50" s="11">
        <f t="shared" si="20"/>
        <v>0.5780346820809249</v>
      </c>
      <c r="L50" s="11">
        <f t="shared" si="21"/>
        <v>0.26178010471204188</v>
      </c>
      <c r="M50" s="11">
        <f t="shared" si="22"/>
        <v>0.19607843137254904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-0.2504241353957678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0.22697696940350454</v>
      </c>
      <c r="Q50" s="11">
        <f>2*'OddsRatio_working_3-way'!K50*'OddsRatio_working_3-way'!L50*'OddsRatio_working_3-way'!M50</f>
        <v>5.9340384157778973E-2</v>
      </c>
      <c r="R50" s="11">
        <f t="shared" si="23"/>
        <v>0</v>
      </c>
      <c r="S50" s="11">
        <f t="shared" si="24"/>
        <v>-0.90637018290905713</v>
      </c>
      <c r="T50" s="11">
        <f t="shared" si="25"/>
        <v>-0.23695952494354439</v>
      </c>
      <c r="U50" s="11">
        <f>'OddsRatio_working_3-way'!S50-'OddsRatio_working_3-way'!R50^2/3</f>
        <v>-0.90637018290905713</v>
      </c>
      <c r="V50" s="11">
        <f>'OddsRatio_working_3-way'!S50*'OddsRatio_working_3-way'!R50/3-2*'OddsRatio_working_3-way'!R50^3/27-'OddsRatio_working_3-way'!T50</f>
        <v>0.23695952494354439</v>
      </c>
      <c r="W50" s="11">
        <f>'OddsRatio_working_3-way'!V50^2+4*'OddsRatio_working_3-way'!U50^3/27</f>
        <v>-5.4159719373777802E-2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0.16606439702360049</v>
      </c>
      <c r="Y50" s="11">
        <f>IF('OddsRatio_working_3-way'!W50&gt;=0,IF('OddsRatio_working_3-way'!V50+SQRT('OddsRatio_working_3-way'!W50)&gt;0,0,PI()),ACOS('OddsRatio_working_3-way'!V50/(2*'OddsRatio_working_3-way'!X50)))</f>
        <v>0.77637716152258562</v>
      </c>
      <c r="Z50" s="11">
        <f>'OddsRatio_working_3-way'!X50^(1/3)*COS('OddsRatio_working_3-way'!Y50/3)</f>
        <v>0.53135377902902425</v>
      </c>
      <c r="AA50" s="11">
        <f>'OddsRatio_working_3-way'!X50^(1/3)*COS(('OddsRatio_working_3-way'!Y50+2*PI())/3)</f>
        <v>-0.38749608693817555</v>
      </c>
      <c r="AB50" s="11">
        <f>'OddsRatio_working_3-way'!X50^(1/3)*COS(('OddsRatio_working_3-way'!Y50+4*PI())/3)</f>
        <v>-0.14385769209084873</v>
      </c>
      <c r="AC50" s="11">
        <f>'OddsRatio_working_3-way'!X50^(1/3)*SIN('OddsRatio_working_3-way'!Y50/3)</f>
        <v>0.14066469285003252</v>
      </c>
      <c r="AD50" s="11">
        <f>'OddsRatio_working_3-way'!X50^(1/3)*SIN(('OddsRatio_working_3-way'!Y50+2*PI())/3)</f>
        <v>0.38983352461098175</v>
      </c>
      <c r="AE50" s="11">
        <f>'OddsRatio_working_3-way'!X50^(1/3)*SIN(('OddsRatio_working_3-way'!Y50+4*PI())/3)</f>
        <v>-0.53049821746101433</v>
      </c>
      <c r="AF50" s="11">
        <f>-'OddsRatio_working_3-way'!U50/(3*'OddsRatio_working_3-way'!X50^(1/3))*COS(('OddsRatio_working_3-way'!Y50)/3)</f>
        <v>0.53135377902902425</v>
      </c>
      <c r="AG50" s="11">
        <f>-'OddsRatio_working_3-way'!U50/(3*'OddsRatio_working_3-way'!X50^(1/3))*COS(('OddsRatio_working_3-way'!Y50+2*PI())/3)</f>
        <v>-0.38749608693817555</v>
      </c>
      <c r="AH50" s="11">
        <f>-'OddsRatio_working_3-way'!U50/(3*'OddsRatio_working_3-way'!X50^(1/3))*COS(('OddsRatio_working_3-way'!Y50+4*PI())/3)</f>
        <v>-0.14385769209084873</v>
      </c>
      <c r="AI50" s="11">
        <f>'OddsRatio_working_3-way'!U50/(3*'OddsRatio_working_3-way'!X50^(1/3))*SIN(('OddsRatio_working_3-way'!Y50)/3)</f>
        <v>-0.14066469285003252</v>
      </c>
      <c r="AJ50" s="11">
        <f>'OddsRatio_working_3-way'!U50/(3*'OddsRatio_working_3-way'!X50^(1/3))*SIN(('OddsRatio_working_3-way'!Y50+2*PI())/3)</f>
        <v>-0.38983352461098175</v>
      </c>
      <c r="AK50" s="11">
        <f>'OddsRatio_working_3-way'!U50/(3*'OddsRatio_working_3-way'!X50^(1/3))*SIN(('OddsRatio_working_3-way'!Y50+4*PI())/3)</f>
        <v>0.53049821746101433</v>
      </c>
      <c r="AL50" s="11">
        <f>'OddsRatio_working_3-way'!Z50+'OddsRatio_working_3-way'!AF50</f>
        <v>1.0627075580580485</v>
      </c>
      <c r="AM50" s="11">
        <f>'OddsRatio_working_3-way'!AA50+'OddsRatio_working_3-way'!AG50</f>
        <v>-0.77499217387635111</v>
      </c>
      <c r="AN50" s="11">
        <f>'OddsRatio_working_3-way'!AB50+'OddsRatio_working_3-way'!AH50</f>
        <v>-0.28771538418169745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1.0627075580580485</v>
      </c>
      <c r="AS50" s="11">
        <f>IF(('OddsRatio_working_3-way'!X50=0),IF(Q50&gt;0,-Q50^(1/3),(-Q50)^(1/3)),'OddsRatio_working_3-way'!AM50-'OddsRatio_working_3-way'!R50/3)</f>
        <v>-0.77499217387635111</v>
      </c>
      <c r="AT50" s="11">
        <f>IF(('OddsRatio_working_3-way'!X50=0),IF(Q50&gt;0,-Q50^(1/3),(-Q50)^(1/3)),'OddsRatio_working_3-way'!AN50-'OddsRatio_working_3-way'!R50/3)</f>
        <v>-0.28771538418169745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1.49</v>
      </c>
      <c r="B51" s="4">
        <f>IF('True_Odds_Calculator_3-way'!B52="","",'True_Odds_Calculator_3-way'!B52)</f>
        <v>4.6399999999999997</v>
      </c>
      <c r="C51" s="4">
        <f>IF('True_Odds_Calculator_3-way'!C52="","",'True_Odds_Calculator_3-way'!C52)</f>
        <v>6.64</v>
      </c>
      <c r="D51" s="9">
        <f t="shared" si="13"/>
        <v>0.65493703538648318</v>
      </c>
      <c r="E51" s="9">
        <f t="shared" si="14"/>
        <v>0.20350644310770921</v>
      </c>
      <c r="F51" s="9">
        <f t="shared" si="15"/>
        <v>0.14155652150580766</v>
      </c>
      <c r="G51" s="9">
        <f t="shared" si="16"/>
        <v>1.0752333336116209</v>
      </c>
      <c r="H51" s="9">
        <f t="shared" si="17"/>
        <v>1.5268643334696939</v>
      </c>
      <c r="I51" s="9">
        <f t="shared" si="18"/>
        <v>4.9138493343462999</v>
      </c>
      <c r="J51" s="9">
        <f t="shared" si="19"/>
        <v>7.0643160015695416</v>
      </c>
      <c r="K51" s="11">
        <f t="shared" si="20"/>
        <v>0.67114093959731547</v>
      </c>
      <c r="L51" s="11">
        <f t="shared" si="21"/>
        <v>0.21551724137931036</v>
      </c>
      <c r="M51" s="11">
        <f t="shared" si="22"/>
        <v>0.15060240963855423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-0.2191312112602225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0.21282480070710991</v>
      </c>
      <c r="Q51" s="11">
        <f>2*'OddsRatio_working_3-way'!K51*'OddsRatio_working_3-way'!L51*'OddsRatio_working_3-way'!M51</f>
        <v>4.3567001168292714E-2</v>
      </c>
      <c r="R51" s="11">
        <f t="shared" si="23"/>
        <v>0</v>
      </c>
      <c r="S51" s="11">
        <f t="shared" si="24"/>
        <v>-0.97122084746921966</v>
      </c>
      <c r="T51" s="11">
        <f t="shared" si="25"/>
        <v>-0.1988169595638116</v>
      </c>
      <c r="U51" s="11">
        <f>'OddsRatio_working_3-way'!S51-'OddsRatio_working_3-way'!R51^2/3</f>
        <v>-0.97122084746921966</v>
      </c>
      <c r="V51" s="11">
        <f>'OddsRatio_working_3-way'!S51*'OddsRatio_working_3-way'!R51/3-2*'OddsRatio_working_3-way'!R51^3/27-'OddsRatio_working_3-way'!T51</f>
        <v>0.1988169595638116</v>
      </c>
      <c r="W51" s="11">
        <f>'OddsRatio_working_3-way'!V51^2+4*'OddsRatio_working_3-way'!U51^3/27</f>
        <v>-9.6193805513425656E-2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0.18420232688787072</v>
      </c>
      <c r="Y51" s="11">
        <f>IF('OddsRatio_working_3-way'!W51&gt;=0,IF('OddsRatio_working_3-way'!V51+SQRT('OddsRatio_working_3-way'!W51)&gt;0,0,PI()),ACOS('OddsRatio_working_3-way'!V51/(2*'OddsRatio_working_3-way'!X51)))</f>
        <v>1.0007511833994034</v>
      </c>
      <c r="Z51" s="11">
        <f>'OddsRatio_working_3-way'!X51^(1/3)*COS('OddsRatio_working_3-way'!Y51/3)</f>
        <v>0.53761666680581044</v>
      </c>
      <c r="AA51" s="11">
        <f>'OddsRatio_working_3-way'!X51^(1/3)*COS(('OddsRatio_working_3-way'!Y51+2*PI())/3)</f>
        <v>-0.43015098599905705</v>
      </c>
      <c r="AB51" s="11">
        <f>'OddsRatio_working_3-way'!X51^(1/3)*COS(('OddsRatio_working_3-way'!Y51+4*PI())/3)</f>
        <v>-0.10746568080675334</v>
      </c>
      <c r="AC51" s="11">
        <f>'OddsRatio_working_3-way'!X51^(1/3)*SIN('OddsRatio_working_3-way'!Y51/3)</f>
        <v>0.18630244781631303</v>
      </c>
      <c r="AD51" s="11">
        <f>'OddsRatio_working_3-way'!X51^(1/3)*SIN(('OddsRatio_working_3-way'!Y51+2*PI())/3)</f>
        <v>0.37243846704358957</v>
      </c>
      <c r="AE51" s="11">
        <f>'OddsRatio_working_3-way'!X51^(1/3)*SIN(('OddsRatio_working_3-way'!Y51+4*PI())/3)</f>
        <v>-0.55874091485990252</v>
      </c>
      <c r="AF51" s="11">
        <f>-'OddsRatio_working_3-way'!U51/(3*'OddsRatio_working_3-way'!X51^(1/3))*COS(('OddsRatio_working_3-way'!Y51)/3)</f>
        <v>0.53761666680581055</v>
      </c>
      <c r="AG51" s="11">
        <f>-'OddsRatio_working_3-way'!U51/(3*'OddsRatio_working_3-way'!X51^(1/3))*COS(('OddsRatio_working_3-way'!Y51+2*PI())/3)</f>
        <v>-0.4301509859990571</v>
      </c>
      <c r="AH51" s="11">
        <f>-'OddsRatio_working_3-way'!U51/(3*'OddsRatio_working_3-way'!X51^(1/3))*COS(('OddsRatio_working_3-way'!Y51+4*PI())/3)</f>
        <v>-0.10746568080675335</v>
      </c>
      <c r="AI51" s="11">
        <f>'OddsRatio_working_3-way'!U51/(3*'OddsRatio_working_3-way'!X51^(1/3))*SIN(('OddsRatio_working_3-way'!Y51)/3)</f>
        <v>-0.18630244781631305</v>
      </c>
      <c r="AJ51" s="11">
        <f>'OddsRatio_working_3-way'!U51/(3*'OddsRatio_working_3-way'!X51^(1/3))*SIN(('OddsRatio_working_3-way'!Y51+2*PI())/3)</f>
        <v>-0.37243846704358963</v>
      </c>
      <c r="AK51" s="11">
        <f>'OddsRatio_working_3-way'!U51/(3*'OddsRatio_working_3-way'!X51^(1/3))*SIN(('OddsRatio_working_3-way'!Y51+4*PI())/3)</f>
        <v>0.55874091485990263</v>
      </c>
      <c r="AL51" s="11">
        <f>'OddsRatio_working_3-way'!Z51+'OddsRatio_working_3-way'!AF51</f>
        <v>1.0752333336116209</v>
      </c>
      <c r="AM51" s="11">
        <f>'OddsRatio_working_3-way'!AA51+'OddsRatio_working_3-way'!AG51</f>
        <v>-0.8603019719981142</v>
      </c>
      <c r="AN51" s="11">
        <f>'OddsRatio_working_3-way'!AB51+'OddsRatio_working_3-way'!AH51</f>
        <v>-0.21493136161350668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1.0752333336116209</v>
      </c>
      <c r="AS51" s="11">
        <f>IF(('OddsRatio_working_3-way'!X51=0),IF(Q51&gt;0,-Q51^(1/3),(-Q51)^(1/3)),'OddsRatio_working_3-way'!AM51-'OddsRatio_working_3-way'!R51/3)</f>
        <v>-0.8603019719981142</v>
      </c>
      <c r="AT51" s="11">
        <f>IF(('OddsRatio_working_3-way'!X51=0),IF(Q51&gt;0,-Q51^(1/3),(-Q51)^(1/3)),'OddsRatio_working_3-way'!AN51-'OddsRatio_working_3-way'!R51/3)</f>
        <v>-0.21493136161350668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1.81</v>
      </c>
      <c r="B52" s="4">
        <f>IF('True_Odds_Calculator_3-way'!B53="","",'True_Odds_Calculator_3-way'!B53)</f>
        <v>3.86</v>
      </c>
      <c r="C52" s="4">
        <f>IF('True_Odds_Calculator_3-way'!C53="","",'True_Odds_Calculator_3-way'!C53)</f>
        <v>4.4400000000000004</v>
      </c>
      <c r="D52" s="9">
        <f t="shared" si="13"/>
        <v>0.5375040825929307</v>
      </c>
      <c r="E52" s="9">
        <f t="shared" si="14"/>
        <v>0.24763903560298325</v>
      </c>
      <c r="F52" s="9">
        <f t="shared" si="15"/>
        <v>0.2148568818040861</v>
      </c>
      <c r="G52" s="9">
        <f t="shared" si="16"/>
        <v>1.0622851668928166</v>
      </c>
      <c r="H52" s="9">
        <f t="shared" si="17"/>
        <v>1.8604509851831814</v>
      </c>
      <c r="I52" s="9">
        <f t="shared" si="18"/>
        <v>4.0381355773134553</v>
      </c>
      <c r="J52" s="9">
        <f t="shared" si="19"/>
        <v>4.6542609741112893</v>
      </c>
      <c r="K52" s="11">
        <f t="shared" si="20"/>
        <v>0.5524861878453039</v>
      </c>
      <c r="L52" s="11">
        <f t="shared" si="21"/>
        <v>0.2590673575129534</v>
      </c>
      <c r="M52" s="11">
        <f t="shared" si="22"/>
        <v>0.2252252252252252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-0.25689795368895352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0.22920323925104508</v>
      </c>
      <c r="Q52" s="11">
        <f>2*'OddsRatio_working_3-way'!K52*'OddsRatio_working_3-way'!L52*'OddsRatio_working_3-way'!M52</f>
        <v>6.4473485021391011E-2</v>
      </c>
      <c r="R52" s="11">
        <f t="shared" si="23"/>
        <v>0</v>
      </c>
      <c r="S52" s="11">
        <f t="shared" si="24"/>
        <v>-0.89219565963752046</v>
      </c>
      <c r="T52" s="11">
        <f t="shared" si="25"/>
        <v>-0.25096924321730529</v>
      </c>
      <c r="U52" s="11">
        <f>'OddsRatio_working_3-way'!S52-'OddsRatio_working_3-way'!R52^2/3</f>
        <v>-0.89219565963752046</v>
      </c>
      <c r="V52" s="11">
        <f>'OddsRatio_working_3-way'!S52*'OddsRatio_working_3-way'!R52/3-2*'OddsRatio_working_3-way'!R52^3/27-'OddsRatio_working_3-way'!T52</f>
        <v>0.25096924321730529</v>
      </c>
      <c r="W52" s="11">
        <f>'OddsRatio_working_3-way'!V52^2+4*'OddsRatio_working_3-way'!U52^3/27</f>
        <v>-4.2229169098409083E-2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0.16218410074624764</v>
      </c>
      <c r="Y52" s="11">
        <f>IF('OddsRatio_working_3-way'!W52&gt;=0,IF('OddsRatio_working_3-way'!V52+SQRT('OddsRatio_working_3-way'!W52)&gt;0,0,PI()),ACOS('OddsRatio_working_3-way'!V52/(2*'OddsRatio_working_3-way'!X52)))</f>
        <v>0.68610864956406692</v>
      </c>
      <c r="Z52" s="11">
        <f>'OddsRatio_working_3-way'!X52^(1/3)*COS('OddsRatio_working_3-way'!Y52/3)</f>
        <v>0.53114258344640841</v>
      </c>
      <c r="AA52" s="11">
        <f>'OddsRatio_working_3-way'!X52^(1/3)*COS(('OddsRatio_working_3-way'!Y52+2*PI())/3)</f>
        <v>-0.3726440798011581</v>
      </c>
      <c r="AB52" s="11">
        <f>'OddsRatio_working_3-way'!X52^(1/3)*COS(('OddsRatio_working_3-way'!Y52+4*PI())/3)</f>
        <v>-0.15849850364525048</v>
      </c>
      <c r="AC52" s="11">
        <f>'OddsRatio_working_3-way'!X52^(1/3)*SIN('OddsRatio_working_3-way'!Y52/3)</f>
        <v>0.1236370060393809</v>
      </c>
      <c r="AD52" s="11">
        <f>'OddsRatio_working_3-way'!X52^(1/3)*SIN(('OddsRatio_working_3-way'!Y52+2*PI())/3)</f>
        <v>0.39816446727659532</v>
      </c>
      <c r="AE52" s="11">
        <f>'OddsRatio_working_3-way'!X52^(1/3)*SIN(('OddsRatio_working_3-way'!Y52+4*PI())/3)</f>
        <v>-0.52180147331597615</v>
      </c>
      <c r="AF52" s="11">
        <f>-'OddsRatio_working_3-way'!U52/(3*'OddsRatio_working_3-way'!X52^(1/3))*COS(('OddsRatio_working_3-way'!Y52)/3)</f>
        <v>0.5311425834464083</v>
      </c>
      <c r="AG52" s="11">
        <f>-'OddsRatio_working_3-way'!U52/(3*'OddsRatio_working_3-way'!X52^(1/3))*COS(('OddsRatio_working_3-way'!Y52+2*PI())/3)</f>
        <v>-0.37264407980115805</v>
      </c>
      <c r="AH52" s="11">
        <f>-'OddsRatio_working_3-way'!U52/(3*'OddsRatio_working_3-way'!X52^(1/3))*COS(('OddsRatio_working_3-way'!Y52+4*PI())/3)</f>
        <v>-0.15849850364525045</v>
      </c>
      <c r="AI52" s="11">
        <f>'OddsRatio_working_3-way'!U52/(3*'OddsRatio_working_3-way'!X52^(1/3))*SIN(('OddsRatio_working_3-way'!Y52)/3)</f>
        <v>-0.12363700603938087</v>
      </c>
      <c r="AJ52" s="11">
        <f>'OddsRatio_working_3-way'!U52/(3*'OddsRatio_working_3-way'!X52^(1/3))*SIN(('OddsRatio_working_3-way'!Y52+2*PI())/3)</f>
        <v>-0.39816446727659527</v>
      </c>
      <c r="AK52" s="11">
        <f>'OddsRatio_working_3-way'!U52/(3*'OddsRatio_working_3-way'!X52^(1/3))*SIN(('OddsRatio_working_3-way'!Y52+4*PI())/3)</f>
        <v>0.52180147331597604</v>
      </c>
      <c r="AL52" s="11">
        <f>'OddsRatio_working_3-way'!Z52+'OddsRatio_working_3-way'!AF52</f>
        <v>1.0622851668928166</v>
      </c>
      <c r="AM52" s="11">
        <f>'OddsRatio_working_3-way'!AA52+'OddsRatio_working_3-way'!AG52</f>
        <v>-0.7452881596023162</v>
      </c>
      <c r="AN52" s="11">
        <f>'OddsRatio_working_3-way'!AB52+'OddsRatio_working_3-way'!AH52</f>
        <v>-0.31699700729050095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1.0622851668928166</v>
      </c>
      <c r="AS52" s="11">
        <f>IF(('OddsRatio_working_3-way'!X52=0),IF(Q52&gt;0,-Q52^(1/3),(-Q52)^(1/3)),'OddsRatio_working_3-way'!AM52-'OddsRatio_working_3-way'!R52/3)</f>
        <v>-0.7452881596023162</v>
      </c>
      <c r="AT52" s="11">
        <f>IF(('OddsRatio_working_3-way'!X52=0),IF(Q52&gt;0,-Q52^(1/3),(-Q52)^(1/3)),'OddsRatio_working_3-way'!AN52-'OddsRatio_working_3-way'!R52/3)</f>
        <v>-0.31699700729050095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2.2000000000000002</v>
      </c>
      <c r="B53" s="4">
        <f>IF('True_Odds_Calculator_3-way'!B54="","",'True_Odds_Calculator_3-way'!B54)</f>
        <v>3.46</v>
      </c>
      <c r="C53" s="4">
        <f>IF('True_Odds_Calculator_3-way'!C54="","",'True_Odds_Calculator_3-way'!C54)</f>
        <v>3.32</v>
      </c>
      <c r="D53" s="9">
        <f t="shared" si="13"/>
        <v>0.43771411173296987</v>
      </c>
      <c r="E53" s="9">
        <f t="shared" si="14"/>
        <v>0.27522262415442406</v>
      </c>
      <c r="F53" s="9">
        <f t="shared" si="15"/>
        <v>0.28706326411260619</v>
      </c>
      <c r="G53" s="9">
        <f t="shared" si="16"/>
        <v>1.0704968402794224</v>
      </c>
      <c r="H53" s="9">
        <f t="shared" si="17"/>
        <v>2.2845962083353073</v>
      </c>
      <c r="I53" s="9">
        <f t="shared" si="18"/>
        <v>3.6334222270873786</v>
      </c>
      <c r="J53" s="9">
        <f t="shared" si="19"/>
        <v>3.4835526694482595</v>
      </c>
      <c r="K53" s="11">
        <f t="shared" si="20"/>
        <v>0.45454545454545453</v>
      </c>
      <c r="L53" s="11">
        <f t="shared" si="21"/>
        <v>0.28901734104046245</v>
      </c>
      <c r="M53" s="11">
        <f t="shared" si="22"/>
        <v>0.30120481927710846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-0.27099886672280304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0.23662701251669849</v>
      </c>
      <c r="Q53" s="11">
        <f>2*'OddsRatio_working_3-way'!K53*'OddsRatio_working_3-way'!L53*'OddsRatio_working_3-way'!M53</f>
        <v>7.9139469069129928E-2</v>
      </c>
      <c r="R53" s="11">
        <f t="shared" si="23"/>
        <v>0</v>
      </c>
      <c r="S53" s="11">
        <f t="shared" si="24"/>
        <v>-0.87316605924679924</v>
      </c>
      <c r="T53" s="11">
        <f t="shared" si="25"/>
        <v>-0.29202878235678903</v>
      </c>
      <c r="U53" s="11">
        <f>'OddsRatio_working_3-way'!S53-'OddsRatio_working_3-way'!R53^2/3</f>
        <v>-0.87316605924679924</v>
      </c>
      <c r="V53" s="11">
        <f>'OddsRatio_working_3-way'!S53*'OddsRatio_working_3-way'!R53/3-2*'OddsRatio_working_3-way'!R53^3/27-'OddsRatio_working_3-way'!T53</f>
        <v>0.29202878235678903</v>
      </c>
      <c r="W53" s="11">
        <f>'OddsRatio_working_3-way'!V53^2+4*'OddsRatio_working_3-way'!U53^3/27</f>
        <v>-1.3344133227563656E-2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0.15702304206099221</v>
      </c>
      <c r="Y53" s="11">
        <f>IF('OddsRatio_working_3-way'!W53&gt;=0,IF('OddsRatio_working_3-way'!V53+SQRT('OddsRatio_working_3-way'!W53)&gt;0,0,PI()),ACOS('OddsRatio_working_3-way'!V53/(2*'OddsRatio_working_3-way'!X53)))</f>
        <v>0.37667857869866817</v>
      </c>
      <c r="Z53" s="11">
        <f>'OddsRatio_working_3-way'!X53^(1/3)*COS('OddsRatio_working_3-way'!Y53/3)</f>
        <v>0.5352484201397113</v>
      </c>
      <c r="AA53" s="11">
        <f>'OddsRatio_working_3-way'!X53^(1/3)*COS(('OddsRatio_working_3-way'!Y53+2*PI())/3)</f>
        <v>-0.3261337081462975</v>
      </c>
      <c r="AB53" s="11">
        <f>'OddsRatio_working_3-way'!X53^(1/3)*COS(('OddsRatio_working_3-way'!Y53+4*PI())/3)</f>
        <v>-0.20911471199341389</v>
      </c>
      <c r="AC53" s="11">
        <f>'OddsRatio_working_3-way'!X53^(1/3)*SIN('OddsRatio_working_3-way'!Y53/3)</f>
        <v>6.7560948929167378E-2</v>
      </c>
      <c r="AD53" s="11">
        <f>'OddsRatio_working_3-way'!X53^(1/3)*SIN(('OddsRatio_working_3-way'!Y53+2*PI())/3)</f>
        <v>0.42975825471189272</v>
      </c>
      <c r="AE53" s="11">
        <f>'OddsRatio_working_3-way'!X53^(1/3)*SIN(('OddsRatio_working_3-way'!Y53+4*PI())/3)</f>
        <v>-0.49731920364105986</v>
      </c>
      <c r="AF53" s="11">
        <f>-'OddsRatio_working_3-way'!U53/(3*'OddsRatio_working_3-way'!X53^(1/3))*COS(('OddsRatio_working_3-way'!Y53)/3)</f>
        <v>0.53524842013971119</v>
      </c>
      <c r="AG53" s="11">
        <f>-'OddsRatio_working_3-way'!U53/(3*'OddsRatio_working_3-way'!X53^(1/3))*COS(('OddsRatio_working_3-way'!Y53+2*PI())/3)</f>
        <v>-0.32613370814629744</v>
      </c>
      <c r="AH53" s="11">
        <f>-'OddsRatio_working_3-way'!U53/(3*'OddsRatio_working_3-way'!X53^(1/3))*COS(('OddsRatio_working_3-way'!Y53+4*PI())/3)</f>
        <v>-0.20911471199341386</v>
      </c>
      <c r="AI53" s="11">
        <f>'OddsRatio_working_3-way'!U53/(3*'OddsRatio_working_3-way'!X53^(1/3))*SIN(('OddsRatio_working_3-way'!Y53)/3)</f>
        <v>-6.7560948929167364E-2</v>
      </c>
      <c r="AJ53" s="11">
        <f>'OddsRatio_working_3-way'!U53/(3*'OddsRatio_working_3-way'!X53^(1/3))*SIN(('OddsRatio_working_3-way'!Y53+2*PI())/3)</f>
        <v>-0.42975825471189266</v>
      </c>
      <c r="AK53" s="11">
        <f>'OddsRatio_working_3-way'!U53/(3*'OddsRatio_working_3-way'!X53^(1/3))*SIN(('OddsRatio_working_3-way'!Y53+4*PI())/3)</f>
        <v>0.4973192036410598</v>
      </c>
      <c r="AL53" s="11">
        <f>'OddsRatio_working_3-way'!Z53+'OddsRatio_working_3-way'!AF53</f>
        <v>1.0704968402794224</v>
      </c>
      <c r="AM53" s="11">
        <f>'OddsRatio_working_3-way'!AA53+'OddsRatio_working_3-way'!AG53</f>
        <v>-0.65226741629259499</v>
      </c>
      <c r="AN53" s="11">
        <f>'OddsRatio_working_3-way'!AB53+'OddsRatio_working_3-way'!AH53</f>
        <v>-0.41822942398682772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1.0704968402794224</v>
      </c>
      <c r="AS53" s="11">
        <f>IF(('OddsRatio_working_3-way'!X53=0),IF(Q53&gt;0,-Q53^(1/3),(-Q53)^(1/3)),'OddsRatio_working_3-way'!AM53-'OddsRatio_working_3-way'!R53/3)</f>
        <v>-0.65226741629259499</v>
      </c>
      <c r="AT53" s="11">
        <f>IF(('OddsRatio_working_3-way'!X53=0),IF(Q53&gt;0,-Q53^(1/3),(-Q53)^(1/3)),'OddsRatio_working_3-way'!AN53-'OddsRatio_working_3-way'!R53/3)</f>
        <v>-0.41822942398682772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3.31</v>
      </c>
      <c r="B54" s="4">
        <f>IF('True_Odds_Calculator_3-way'!B55="","",'True_Odds_Calculator_3-way'!B55)</f>
        <v>3.28</v>
      </c>
      <c r="C54" s="4">
        <f>IF('True_Odds_Calculator_3-way'!C55="","",'True_Odds_Calculator_3-way'!C55)</f>
        <v>2.35</v>
      </c>
      <c r="D54" s="9">
        <f t="shared" si="13"/>
        <v>0.29186015875861127</v>
      </c>
      <c r="E54" s="9">
        <f t="shared" si="14"/>
        <v>0.29456920014333987</v>
      </c>
      <c r="F54" s="9">
        <f t="shared" si="15"/>
        <v>0.41357064109804886</v>
      </c>
      <c r="G54" s="9">
        <f t="shared" si="16"/>
        <v>1.0503456351539322</v>
      </c>
      <c r="H54" s="9">
        <f t="shared" si="17"/>
        <v>3.426298417205583</v>
      </c>
      <c r="I54" s="9">
        <f t="shared" si="18"/>
        <v>3.394788048150966</v>
      </c>
      <c r="J54" s="9">
        <f t="shared" si="19"/>
        <v>2.4179666074578083</v>
      </c>
      <c r="K54" s="11">
        <f t="shared" si="20"/>
        <v>0.30211480362537763</v>
      </c>
      <c r="L54" s="11">
        <f t="shared" si="21"/>
        <v>0.3048780487804878</v>
      </c>
      <c r="M54" s="11">
        <f t="shared" si="22"/>
        <v>0.42553191489361702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-0.27868326860937831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0.23281810243055828</v>
      </c>
      <c r="Q54" s="11">
        <f>2*'OddsRatio_working_3-way'!K54*'OddsRatio_working_3-way'!L54*'OddsRatio_working_3-way'!M54</f>
        <v>7.8389933478302448E-2</v>
      </c>
      <c r="R54" s="11">
        <f t="shared" si="23"/>
        <v>0</v>
      </c>
      <c r="S54" s="11">
        <f t="shared" si="24"/>
        <v>-0.83542188805346684</v>
      </c>
      <c r="T54" s="11">
        <f t="shared" si="25"/>
        <v>-0.2812868309944333</v>
      </c>
      <c r="U54" s="11">
        <f>'OddsRatio_working_3-way'!S54-'OddsRatio_working_3-way'!R54^2/3</f>
        <v>-0.83542188805346684</v>
      </c>
      <c r="V54" s="11">
        <f>'OddsRatio_working_3-way'!S54*'OddsRatio_working_3-way'!R54/3-2*'OddsRatio_working_3-way'!R54^3/27-'OddsRatio_working_3-way'!T54</f>
        <v>0.2812868309944333</v>
      </c>
      <c r="W54" s="11">
        <f>'OddsRatio_working_3-way'!V54^2+4*'OddsRatio_working_3-way'!U54^3/27</f>
        <v>-7.2578333214200486E-3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0.14695247072804776</v>
      </c>
      <c r="Y54" s="11">
        <f>IF('OddsRatio_working_3-way'!W54&gt;=0,IF('OddsRatio_working_3-way'!V54+SQRT('OddsRatio_working_3-way'!W54)&gt;0,0,PI()),ACOS('OddsRatio_working_3-way'!V54/(2*'OddsRatio_working_3-way'!X54)))</f>
        <v>0.29408635621886314</v>
      </c>
      <c r="Z54" s="11">
        <f>'OddsRatio_working_3-way'!X54^(1/3)*COS('OddsRatio_working_3-way'!Y54/3)</f>
        <v>0.5251728175769661</v>
      </c>
      <c r="AA54" s="11">
        <f>'OddsRatio_working_3-way'!X54^(1/3)*COS(('OddsRatio_working_3-way'!Y54+2*PI())/3)</f>
        <v>-0.30731454056334895</v>
      </c>
      <c r="AB54" s="11">
        <f>'OddsRatio_working_3-way'!X54^(1/3)*COS(('OddsRatio_working_3-way'!Y54+4*PI())/3)</f>
        <v>-0.21785827701361729</v>
      </c>
      <c r="AC54" s="11">
        <f>'OddsRatio_working_3-way'!X54^(1/3)*SIN('OddsRatio_working_3-way'!Y54/3)</f>
        <v>5.164759784113581E-2</v>
      </c>
      <c r="AD54" s="11">
        <f>'OddsRatio_working_3-way'!X54^(1/3)*SIN(('OddsRatio_working_3-way'!Y54+2*PI())/3)</f>
        <v>0.42898920247813555</v>
      </c>
      <c r="AE54" s="11">
        <f>'OddsRatio_working_3-way'!X54^(1/3)*SIN(('OddsRatio_working_3-way'!Y54+4*PI())/3)</f>
        <v>-0.48063680031927125</v>
      </c>
      <c r="AF54" s="11">
        <f>-'OddsRatio_working_3-way'!U54/(3*'OddsRatio_working_3-way'!X54^(1/3))*COS(('OddsRatio_working_3-way'!Y54)/3)</f>
        <v>0.52517281757696599</v>
      </c>
      <c r="AG54" s="11">
        <f>-'OddsRatio_working_3-way'!U54/(3*'OddsRatio_working_3-way'!X54^(1/3))*COS(('OddsRatio_working_3-way'!Y54+2*PI())/3)</f>
        <v>-0.30731454056334884</v>
      </c>
      <c r="AH54" s="11">
        <f>-'OddsRatio_working_3-way'!U54/(3*'OddsRatio_working_3-way'!X54^(1/3))*COS(('OddsRatio_working_3-way'!Y54+4*PI())/3)</f>
        <v>-0.21785827701361724</v>
      </c>
      <c r="AI54" s="11">
        <f>'OddsRatio_working_3-way'!U54/(3*'OddsRatio_working_3-way'!X54^(1/3))*SIN(('OddsRatio_working_3-way'!Y54)/3)</f>
        <v>-5.1647597841135796E-2</v>
      </c>
      <c r="AJ54" s="11">
        <f>'OddsRatio_working_3-way'!U54/(3*'OddsRatio_working_3-way'!X54^(1/3))*SIN(('OddsRatio_working_3-way'!Y54+2*PI())/3)</f>
        <v>-0.42898920247813543</v>
      </c>
      <c r="AK54" s="11">
        <f>'OddsRatio_working_3-way'!U54/(3*'OddsRatio_working_3-way'!X54^(1/3))*SIN(('OddsRatio_working_3-way'!Y54+4*PI())/3)</f>
        <v>0.48063680031927114</v>
      </c>
      <c r="AL54" s="11">
        <f>'OddsRatio_working_3-way'!Z54+'OddsRatio_working_3-way'!AF54</f>
        <v>1.0503456351539322</v>
      </c>
      <c r="AM54" s="11">
        <f>'OddsRatio_working_3-way'!AA54+'OddsRatio_working_3-way'!AG54</f>
        <v>-0.61462908112669778</v>
      </c>
      <c r="AN54" s="11">
        <f>'OddsRatio_working_3-way'!AB54+'OddsRatio_working_3-way'!AH54</f>
        <v>-0.43571655402723453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1.0503456351539322</v>
      </c>
      <c r="AS54" s="11">
        <f>IF(('OddsRatio_working_3-way'!X54=0),IF(Q54&gt;0,-Q54^(1/3),(-Q54)^(1/3)),'OddsRatio_working_3-way'!AM54-'OddsRatio_working_3-way'!R54/3)</f>
        <v>-0.61462908112669778</v>
      </c>
      <c r="AT54" s="11">
        <f>IF(('OddsRatio_working_3-way'!X54=0),IF(Q54&gt;0,-Q54^(1/3),(-Q54)^(1/3)),'OddsRatio_working_3-way'!AN54-'OddsRatio_working_3-way'!R54/3)</f>
        <v>-0.43571655402723453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2.1800000000000002</v>
      </c>
      <c r="B55" s="4">
        <f>IF('True_Odds_Calculator_3-way'!B56="","",'True_Odds_Calculator_3-way'!B56)</f>
        <v>3.47</v>
      </c>
      <c r="C55" s="4">
        <f>IF('True_Odds_Calculator_3-way'!C56="","",'True_Odds_Calculator_3-way'!C56)</f>
        <v>3.49</v>
      </c>
      <c r="D55" s="9">
        <f t="shared" si="13"/>
        <v>0.4460284824869144</v>
      </c>
      <c r="E55" s="9">
        <f t="shared" si="14"/>
        <v>0.27779328012869353</v>
      </c>
      <c r="F55" s="9">
        <f t="shared" si="15"/>
        <v>0.27617823738439212</v>
      </c>
      <c r="G55" s="9">
        <f t="shared" si="16"/>
        <v>1.0525502432161988</v>
      </c>
      <c r="H55" s="9">
        <f t="shared" si="17"/>
        <v>2.2420092869951147</v>
      </c>
      <c r="I55" s="9">
        <f t="shared" si="18"/>
        <v>3.5997991007440104</v>
      </c>
      <c r="J55" s="9">
        <f t="shared" si="19"/>
        <v>3.6208501056083349</v>
      </c>
      <c r="K55" s="11">
        <f t="shared" si="20"/>
        <v>0.4587155963302752</v>
      </c>
      <c r="L55" s="11">
        <f t="shared" si="21"/>
        <v>0.28818443804034583</v>
      </c>
      <c r="M55" s="11">
        <f t="shared" si="22"/>
        <v>0.28653295128939826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-0.27489504536550768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0.23257175804628202</v>
      </c>
      <c r="Q55" s="11">
        <f>2*'OddsRatio_working_3-way'!K55*'OddsRatio_working_3-way'!L55*'OddsRatio_working_3-way'!M55</f>
        <v>7.5756272979244962E-2</v>
      </c>
      <c r="R55" s="11">
        <f t="shared" si="23"/>
        <v>0</v>
      </c>
      <c r="S55" s="11">
        <f t="shared" si="24"/>
        <v>-0.84603837707241503</v>
      </c>
      <c r="T55" s="11">
        <f t="shared" si="25"/>
        <v>-0.27558253324834364</v>
      </c>
      <c r="U55" s="11">
        <f>'OddsRatio_working_3-way'!S55-'OddsRatio_working_3-way'!R55^2/3</f>
        <v>-0.84603837707241503</v>
      </c>
      <c r="V55" s="11">
        <f>'OddsRatio_working_3-way'!S55*'OddsRatio_working_3-way'!R55/3-2*'OddsRatio_working_3-way'!R55^3/27-'OddsRatio_working_3-way'!T55</f>
        <v>0.27558253324834364</v>
      </c>
      <c r="W55" s="11">
        <f>'OddsRatio_working_3-way'!V55^2+4*'OddsRatio_working_3-way'!U55^3/27</f>
        <v>-1.376954751543355E-2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0.14976254550705259</v>
      </c>
      <c r="Y55" s="11">
        <f>IF('OddsRatio_working_3-way'!W55&gt;=0,IF('OddsRatio_working_3-way'!V55+SQRT('OddsRatio_working_3-way'!W55)&gt;0,0,PI()),ACOS('OddsRatio_working_3-way'!V55/(2*'OddsRatio_working_3-way'!X55)))</f>
        <v>0.40255012557776904</v>
      </c>
      <c r="Z55" s="11">
        <f>'OddsRatio_working_3-way'!X55^(1/3)*COS('OddsRatio_working_3-way'!Y55/3)</f>
        <v>0.52627512160809942</v>
      </c>
      <c r="AA55" s="11">
        <f>'OddsRatio_working_3-way'!X55^(1/3)*COS(('OddsRatio_working_3-way'!Y55+2*PI())/3)</f>
        <v>-0.32466370606270284</v>
      </c>
      <c r="AB55" s="11">
        <f>'OddsRatio_working_3-way'!X55^(1/3)*COS(('OddsRatio_working_3-way'!Y55+4*PI())/3)</f>
        <v>-0.20161141554539663</v>
      </c>
      <c r="AC55" s="11">
        <f>'OddsRatio_working_3-way'!X55^(1/3)*SIN('OddsRatio_working_3-way'!Y55/3)</f>
        <v>7.1044273054566787E-2</v>
      </c>
      <c r="AD55" s="11">
        <f>'OddsRatio_working_3-way'!X55^(1/3)*SIN(('OddsRatio_working_3-way'!Y55+2*PI())/3)</f>
        <v>0.4202454881650754</v>
      </c>
      <c r="AE55" s="11">
        <f>'OddsRatio_working_3-way'!X55^(1/3)*SIN(('OddsRatio_working_3-way'!Y55+4*PI())/3)</f>
        <v>-0.49128976121964224</v>
      </c>
      <c r="AF55" s="11">
        <f>-'OddsRatio_working_3-way'!U55/(3*'OddsRatio_working_3-way'!X55^(1/3))*COS(('OddsRatio_working_3-way'!Y55)/3)</f>
        <v>0.52627512160809953</v>
      </c>
      <c r="AG55" s="11">
        <f>-'OddsRatio_working_3-way'!U55/(3*'OddsRatio_working_3-way'!X55^(1/3))*COS(('OddsRatio_working_3-way'!Y55+2*PI())/3)</f>
        <v>-0.32466370606270289</v>
      </c>
      <c r="AH55" s="11">
        <f>-'OddsRatio_working_3-way'!U55/(3*'OddsRatio_working_3-way'!X55^(1/3))*COS(('OddsRatio_working_3-way'!Y55+4*PI())/3)</f>
        <v>-0.20161141554539666</v>
      </c>
      <c r="AI55" s="11">
        <f>'OddsRatio_working_3-way'!U55/(3*'OddsRatio_working_3-way'!X55^(1/3))*SIN(('OddsRatio_working_3-way'!Y55)/3)</f>
        <v>-7.1044273054566801E-2</v>
      </c>
      <c r="AJ55" s="11">
        <f>'OddsRatio_working_3-way'!U55/(3*'OddsRatio_working_3-way'!X55^(1/3))*SIN(('OddsRatio_working_3-way'!Y55+2*PI())/3)</f>
        <v>-0.42024548816507551</v>
      </c>
      <c r="AK55" s="11">
        <f>'OddsRatio_working_3-way'!U55/(3*'OddsRatio_working_3-way'!X55^(1/3))*SIN(('OddsRatio_working_3-way'!Y55+4*PI())/3)</f>
        <v>0.4912897612196423</v>
      </c>
      <c r="AL55" s="11">
        <f>'OddsRatio_working_3-way'!Z55+'OddsRatio_working_3-way'!AF55</f>
        <v>1.0525502432161988</v>
      </c>
      <c r="AM55" s="11">
        <f>'OddsRatio_working_3-way'!AA55+'OddsRatio_working_3-way'!AG55</f>
        <v>-0.64932741212540579</v>
      </c>
      <c r="AN55" s="11">
        <f>'OddsRatio_working_3-way'!AB55+'OddsRatio_working_3-way'!AH55</f>
        <v>-0.40322283109079327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1.0525502432161988</v>
      </c>
      <c r="AS55" s="11">
        <f>IF(('OddsRatio_working_3-way'!X55=0),IF(Q55&gt;0,-Q55^(1/3),(-Q55)^(1/3)),'OddsRatio_working_3-way'!AM55-'OddsRatio_working_3-way'!R55/3)</f>
        <v>-0.64932741212540579</v>
      </c>
      <c r="AT55" s="11">
        <f>IF(('OddsRatio_working_3-way'!X55=0),IF(Q55&gt;0,-Q55^(1/3),(-Q55)^(1/3)),'OddsRatio_working_3-way'!AN55-'OddsRatio_working_3-way'!R55/3)</f>
        <v>-0.40322283109079327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2.77</v>
      </c>
      <c r="B56" s="4">
        <f>IF('True_Odds_Calculator_3-way'!B57="","",'True_Odds_Calculator_3-way'!B57)</f>
        <v>3.46</v>
      </c>
      <c r="C56" s="4">
        <f>IF('True_Odds_Calculator_3-way'!C57="","",'True_Odds_Calculator_3-way'!C57)</f>
        <v>2.61</v>
      </c>
      <c r="D56" s="9">
        <f t="shared" si="13"/>
        <v>0.34962509586131357</v>
      </c>
      <c r="E56" s="9">
        <f t="shared" si="14"/>
        <v>0.27891109753275622</v>
      </c>
      <c r="F56" s="9">
        <f t="shared" si="15"/>
        <v>0.37146380660593037</v>
      </c>
      <c r="G56" s="9">
        <f t="shared" si="16"/>
        <v>1.0509641699510008</v>
      </c>
      <c r="H56" s="9">
        <f t="shared" si="17"/>
        <v>2.8602065808132715</v>
      </c>
      <c r="I56" s="9">
        <f t="shared" si="18"/>
        <v>3.5853718580794611</v>
      </c>
      <c r="J56" s="9">
        <f t="shared" si="19"/>
        <v>2.6920523136211116</v>
      </c>
      <c r="K56" s="11">
        <f t="shared" si="20"/>
        <v>0.36101083032490977</v>
      </c>
      <c r="L56" s="11">
        <f t="shared" si="21"/>
        <v>0.28901734104046245</v>
      </c>
      <c r="M56" s="11">
        <f t="shared" si="22"/>
        <v>0.38314176245210729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-0.2802450009318499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0.23346214527245951</v>
      </c>
      <c r="Q56" s="11">
        <f>2*'OddsRatio_working_3-way'!K56*'OddsRatio_working_3-way'!L56*'OddsRatio_working_3-way'!M56</f>
        <v>7.9952789476869707E-2</v>
      </c>
      <c r="R56" s="11">
        <f t="shared" si="23"/>
        <v>0</v>
      </c>
      <c r="S56" s="11">
        <f t="shared" si="24"/>
        <v>-0.83306444181401451</v>
      </c>
      <c r="T56" s="11">
        <f t="shared" si="25"/>
        <v>-0.2852960417171283</v>
      </c>
      <c r="U56" s="11">
        <f>'OddsRatio_working_3-way'!S56-'OddsRatio_working_3-way'!R56^2/3</f>
        <v>-0.83306444181401451</v>
      </c>
      <c r="V56" s="11">
        <f>'OddsRatio_working_3-way'!S56*'OddsRatio_working_3-way'!R56/3-2*'OddsRatio_working_3-way'!R56^3/27-'OddsRatio_working_3-way'!T56</f>
        <v>0.2852960417171283</v>
      </c>
      <c r="W56" s="11">
        <f>'OddsRatio_working_3-way'!V56^2+4*'OddsRatio_working_3-way'!U56^3/27</f>
        <v>-4.2570861769293256E-3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0.14633089010560171</v>
      </c>
      <c r="Y56" s="11">
        <f>IF('OddsRatio_working_3-way'!W56&gt;=0,IF('OddsRatio_working_3-way'!V56+SQRT('OddsRatio_working_3-way'!W56)&gt;0,0,PI()),ACOS('OddsRatio_working_3-way'!V56/(2*'OddsRatio_working_3-way'!X56)))</f>
        <v>0.22483050538526972</v>
      </c>
      <c r="Z56" s="11">
        <f>'OddsRatio_working_3-way'!X56^(1/3)*COS('OddsRatio_working_3-way'!Y56/3)</f>
        <v>0.52548208497550042</v>
      </c>
      <c r="AA56" s="11">
        <f>'OddsRatio_working_3-way'!X56^(1/3)*COS(('OddsRatio_working_3-way'!Y56+2*PI())/3)</f>
        <v>-0.2969103888504529</v>
      </c>
      <c r="AB56" s="11">
        <f>'OddsRatio_working_3-way'!X56^(1/3)*COS(('OddsRatio_working_3-way'!Y56+4*PI())/3)</f>
        <v>-0.2285716961250476</v>
      </c>
      <c r="AC56" s="11">
        <f>'OddsRatio_working_3-way'!X56^(1/3)*SIN('OddsRatio_working_3-way'!Y56/3)</f>
        <v>3.945536264107994E-2</v>
      </c>
      <c r="AD56" s="11">
        <f>'OddsRatio_working_3-way'!X56^(1/3)*SIN(('OddsRatio_working_3-way'!Y56+2*PI())/3)</f>
        <v>0.43535315350185649</v>
      </c>
      <c r="AE56" s="11">
        <f>'OddsRatio_working_3-way'!X56^(1/3)*SIN(('OddsRatio_working_3-way'!Y56+4*PI())/3)</f>
        <v>-0.4748085161429364</v>
      </c>
      <c r="AF56" s="11">
        <f>-'OddsRatio_working_3-way'!U56/(3*'OddsRatio_working_3-way'!X56^(1/3))*COS(('OddsRatio_working_3-way'!Y56)/3)</f>
        <v>0.52548208497550042</v>
      </c>
      <c r="AG56" s="11">
        <f>-'OddsRatio_working_3-way'!U56/(3*'OddsRatio_working_3-way'!X56^(1/3))*COS(('OddsRatio_working_3-way'!Y56+2*PI())/3)</f>
        <v>-0.2969103888504529</v>
      </c>
      <c r="AH56" s="11">
        <f>-'OddsRatio_working_3-way'!U56/(3*'OddsRatio_working_3-way'!X56^(1/3))*COS(('OddsRatio_working_3-way'!Y56+4*PI())/3)</f>
        <v>-0.2285716961250476</v>
      </c>
      <c r="AI56" s="11">
        <f>'OddsRatio_working_3-way'!U56/(3*'OddsRatio_working_3-way'!X56^(1/3))*SIN(('OddsRatio_working_3-way'!Y56)/3)</f>
        <v>-3.945536264107994E-2</v>
      </c>
      <c r="AJ56" s="11">
        <f>'OddsRatio_working_3-way'!U56/(3*'OddsRatio_working_3-way'!X56^(1/3))*SIN(('OddsRatio_working_3-way'!Y56+2*PI())/3)</f>
        <v>-0.43535315350185649</v>
      </c>
      <c r="AK56" s="11">
        <f>'OddsRatio_working_3-way'!U56/(3*'OddsRatio_working_3-way'!X56^(1/3))*SIN(('OddsRatio_working_3-way'!Y56+4*PI())/3)</f>
        <v>0.4748085161429364</v>
      </c>
      <c r="AL56" s="11">
        <f>'OddsRatio_working_3-way'!Z56+'OddsRatio_working_3-way'!AF56</f>
        <v>1.0509641699510008</v>
      </c>
      <c r="AM56" s="11">
        <f>'OddsRatio_working_3-way'!AA56+'OddsRatio_working_3-way'!AG56</f>
        <v>-0.5938207777009058</v>
      </c>
      <c r="AN56" s="11">
        <f>'OddsRatio_working_3-way'!AB56+'OddsRatio_working_3-way'!AH56</f>
        <v>-0.4571433922500952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1.0509641699510008</v>
      </c>
      <c r="AS56" s="11">
        <f>IF(('OddsRatio_working_3-way'!X56=0),IF(Q56&gt;0,-Q56^(1/3),(-Q56)^(1/3)),'OddsRatio_working_3-way'!AM56-'OddsRatio_working_3-way'!R56/3)</f>
        <v>-0.5938207777009058</v>
      </c>
      <c r="AT56" s="11">
        <f>IF(('OddsRatio_working_3-way'!X56=0),IF(Q56&gt;0,-Q56^(1/3),(-Q56)^(1/3)),'OddsRatio_working_3-way'!AN56-'OddsRatio_working_3-way'!R56/3)</f>
        <v>-0.4571433922500952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2.2200000000000002</v>
      </c>
      <c r="B57" s="4">
        <f>IF('True_Odds_Calculator_3-way'!B58="","",'True_Odds_Calculator_3-way'!B58)</f>
        <v>3.46</v>
      </c>
      <c r="C57" s="4">
        <f>IF('True_Odds_Calculator_3-way'!C58="","",'True_Odds_Calculator_3-way'!C58)</f>
        <v>3.41</v>
      </c>
      <c r="D57" s="9">
        <f t="shared" si="13"/>
        <v>0.43812181656942395</v>
      </c>
      <c r="E57" s="9">
        <f t="shared" si="14"/>
        <v>0.27886499910418294</v>
      </c>
      <c r="F57" s="9">
        <f t="shared" si="15"/>
        <v>0.283013184326393</v>
      </c>
      <c r="G57" s="9">
        <f t="shared" si="16"/>
        <v>1.0512051001342235</v>
      </c>
      <c r="H57" s="9">
        <f t="shared" si="17"/>
        <v>2.2824702221637527</v>
      </c>
      <c r="I57" s="9">
        <f t="shared" si="18"/>
        <v>3.5859645463301892</v>
      </c>
      <c r="J57" s="9">
        <f t="shared" si="19"/>
        <v>3.5334042913234796</v>
      </c>
      <c r="K57" s="11">
        <f t="shared" si="20"/>
        <v>0.4504504504504504</v>
      </c>
      <c r="L57" s="11">
        <f t="shared" si="21"/>
        <v>0.28901734104046245</v>
      </c>
      <c r="M57" s="11">
        <f t="shared" si="22"/>
        <v>0.29325513196480935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-0.27613949616560096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0.23250582638984651</v>
      </c>
      <c r="Q57" s="11">
        <f>2*'OddsRatio_working_3-way'!K57*'OddsRatio_working_3-way'!L57*'OddsRatio_working_3-way'!M57</f>
        <v>7.6356593231476672E-2</v>
      </c>
      <c r="R57" s="11">
        <f t="shared" si="23"/>
        <v>0</v>
      </c>
      <c r="S57" s="11">
        <f t="shared" si="24"/>
        <v>-0.84198685670959827</v>
      </c>
      <c r="T57" s="11">
        <f t="shared" si="25"/>
        <v>-0.27651456706390742</v>
      </c>
      <c r="U57" s="11">
        <f>'OddsRatio_working_3-way'!S57-'OddsRatio_working_3-way'!R57^2/3</f>
        <v>-0.84198685670959827</v>
      </c>
      <c r="V57" s="11">
        <f>'OddsRatio_working_3-way'!S57*'OddsRatio_working_3-way'!R57/3-2*'OddsRatio_working_3-way'!R57^3/27-'OddsRatio_working_3-way'!T57</f>
        <v>0.27651456706390742</v>
      </c>
      <c r="W57" s="11">
        <f>'OddsRatio_working_3-way'!V57^2+4*'OddsRatio_working_3-way'!U57^3/27</f>
        <v>-1.1972247398073954E-2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0.14868805701586638</v>
      </c>
      <c r="Y57" s="11">
        <f>IF('OddsRatio_working_3-way'!W57&gt;=0,IF('OddsRatio_working_3-way'!V57+SQRT('OddsRatio_working_3-way'!W57)&gt;0,0,PI()),ACOS('OddsRatio_working_3-way'!V57/(2*'OddsRatio_working_3-way'!X57)))</f>
        <v>0.37679696750041569</v>
      </c>
      <c r="Z57" s="11">
        <f>'OddsRatio_working_3-way'!X57^(1/3)*COS('OddsRatio_working_3-way'!Y57/3)</f>
        <v>0.52560255006711176</v>
      </c>
      <c r="AA57" s="11">
        <f>'OddsRatio_working_3-way'!X57^(1/3)*COS(('OddsRatio_working_3-way'!Y57+2*PI())/3)</f>
        <v>-0.32027460536695129</v>
      </c>
      <c r="AB57" s="11">
        <f>'OddsRatio_working_3-way'!X57^(1/3)*COS(('OddsRatio_working_3-way'!Y57+4*PI())/3)</f>
        <v>-0.20532794470016055</v>
      </c>
      <c r="AC57" s="11">
        <f>'OddsRatio_working_3-way'!X57^(1/3)*SIN('OddsRatio_working_3-way'!Y57/3)</f>
        <v>6.6364485478420276E-2</v>
      </c>
      <c r="AD57" s="11">
        <f>'OddsRatio_working_3-way'!X57^(1/3)*SIN(('OddsRatio_working_3-way'!Y57+2*PI())/3)</f>
        <v>0.42200291791279093</v>
      </c>
      <c r="AE57" s="11">
        <f>'OddsRatio_working_3-way'!X57^(1/3)*SIN(('OddsRatio_working_3-way'!Y57+4*PI())/3)</f>
        <v>-0.48836740339121121</v>
      </c>
      <c r="AF57" s="11">
        <f>-'OddsRatio_working_3-way'!U57/(3*'OddsRatio_working_3-way'!X57^(1/3))*COS(('OddsRatio_working_3-way'!Y57)/3)</f>
        <v>0.52560255006711165</v>
      </c>
      <c r="AG57" s="11">
        <f>-'OddsRatio_working_3-way'!U57/(3*'OddsRatio_working_3-way'!X57^(1/3))*COS(('OddsRatio_working_3-way'!Y57+2*PI())/3)</f>
        <v>-0.32027460536695124</v>
      </c>
      <c r="AH57" s="11">
        <f>-'OddsRatio_working_3-way'!U57/(3*'OddsRatio_working_3-way'!X57^(1/3))*COS(('OddsRatio_working_3-way'!Y57+4*PI())/3)</f>
        <v>-0.20532794470016053</v>
      </c>
      <c r="AI57" s="11">
        <f>'OddsRatio_working_3-way'!U57/(3*'OddsRatio_working_3-way'!X57^(1/3))*SIN(('OddsRatio_working_3-way'!Y57)/3)</f>
        <v>-6.6364485478420263E-2</v>
      </c>
      <c r="AJ57" s="11">
        <f>'OddsRatio_working_3-way'!U57/(3*'OddsRatio_working_3-way'!X57^(1/3))*SIN(('OddsRatio_working_3-way'!Y57+2*PI())/3)</f>
        <v>-0.42200291791279088</v>
      </c>
      <c r="AK57" s="11">
        <f>'OddsRatio_working_3-way'!U57/(3*'OddsRatio_working_3-way'!X57^(1/3))*SIN(('OddsRatio_working_3-way'!Y57+4*PI())/3)</f>
        <v>0.4883674033912111</v>
      </c>
      <c r="AL57" s="11">
        <f>'OddsRatio_working_3-way'!Z57+'OddsRatio_working_3-way'!AF57</f>
        <v>1.0512051001342235</v>
      </c>
      <c r="AM57" s="11">
        <f>'OddsRatio_working_3-way'!AA57+'OddsRatio_working_3-way'!AG57</f>
        <v>-0.64054921073390259</v>
      </c>
      <c r="AN57" s="11">
        <f>'OddsRatio_working_3-way'!AB57+'OddsRatio_working_3-way'!AH57</f>
        <v>-0.41065588940032105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1.0512051001342235</v>
      </c>
      <c r="AS57" s="11">
        <f>IF(('OddsRatio_working_3-way'!X57=0),IF(Q57&gt;0,-Q57^(1/3),(-Q57)^(1/3)),'OddsRatio_working_3-way'!AM57-'OddsRatio_working_3-way'!R57/3)</f>
        <v>-0.64054921073390259</v>
      </c>
      <c r="AT57" s="11">
        <f>IF(('OddsRatio_working_3-way'!X57=0),IF(Q57&gt;0,-Q57^(1/3),(-Q57)^(1/3)),'OddsRatio_working_3-way'!AN57-'OddsRatio_working_3-way'!R57/3)</f>
        <v>-0.41065588940032105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2.88</v>
      </c>
      <c r="B58" s="4">
        <f>IF('True_Odds_Calculator_3-way'!B59="","",'True_Odds_Calculator_3-way'!B59)</f>
        <v>3.21</v>
      </c>
      <c r="C58" s="4">
        <f>IF('True_Odds_Calculator_3-way'!C59="","",'True_Odds_Calculator_3-way'!C59)</f>
        <v>2.67</v>
      </c>
      <c r="D58" s="9">
        <f t="shared" si="13"/>
        <v>0.33605243468589696</v>
      </c>
      <c r="E58" s="9">
        <f t="shared" si="14"/>
        <v>0.30097554457280823</v>
      </c>
      <c r="F58" s="9">
        <f t="shared" si="15"/>
        <v>0.36297202074129475</v>
      </c>
      <c r="G58" s="9">
        <f t="shared" si="16"/>
        <v>1.0509181369313034</v>
      </c>
      <c r="H58" s="9">
        <f t="shared" si="17"/>
        <v>2.9757260974308508</v>
      </c>
      <c r="I58" s="9">
        <f t="shared" si="18"/>
        <v>3.322529082618181</v>
      </c>
      <c r="J58" s="9">
        <f t="shared" si="19"/>
        <v>2.7550332886752766</v>
      </c>
      <c r="K58" s="11">
        <f t="shared" si="20"/>
        <v>0.34722222222222221</v>
      </c>
      <c r="L58" s="11">
        <f t="shared" si="21"/>
        <v>0.3115264797507788</v>
      </c>
      <c r="M58" s="11">
        <f t="shared" si="22"/>
        <v>0.37453183520599254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-0.28109803685165091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0.2333531683526433</v>
      </c>
      <c r="Q58" s="11">
        <f>2*'OddsRatio_working_3-way'!K58*'OddsRatio_working_3-way'!L58*'OddsRatio_working_3-way'!M58</f>
        <v>8.1025405678001136E-2</v>
      </c>
      <c r="R58" s="11">
        <f t="shared" si="23"/>
        <v>0</v>
      </c>
      <c r="S58" s="11">
        <f t="shared" si="24"/>
        <v>-0.83014869462000229</v>
      </c>
      <c r="T58" s="11">
        <f t="shared" si="25"/>
        <v>-0.28824607452083412</v>
      </c>
      <c r="U58" s="11">
        <f>'OddsRatio_working_3-way'!S58-'OddsRatio_working_3-way'!R58^2/3</f>
        <v>-0.83014869462000229</v>
      </c>
      <c r="V58" s="11">
        <f>'OddsRatio_working_3-way'!S58*'OddsRatio_working_3-way'!R58/3-2*'OddsRatio_working_3-way'!R58^3/27-'OddsRatio_working_3-way'!T58</f>
        <v>0.28824607452083412</v>
      </c>
      <c r="W58" s="11">
        <f>'OddsRatio_working_3-way'!V58^2+4*'OddsRatio_working_3-way'!U58^3/27</f>
        <v>-1.6689208534883399E-3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0.14556331983896098</v>
      </c>
      <c r="Y58" s="11">
        <f>IF('OddsRatio_working_3-way'!W58&gt;=0,IF('OddsRatio_working_3-way'!V58+SQRT('OddsRatio_working_3-way'!W58)&gt;0,0,PI()),ACOS('OddsRatio_working_3-way'!V58/(2*'OddsRatio_working_3-way'!X58)))</f>
        <v>0.14078993955624775</v>
      </c>
      <c r="Z58" s="11">
        <f>'OddsRatio_working_3-way'!X58^(1/3)*COS('OddsRatio_working_3-way'!Y58/3)</f>
        <v>0.5254590684656516</v>
      </c>
      <c r="AA58" s="11">
        <f>'OddsRatio_working_3-way'!X58^(1/3)*COS(('OddsRatio_working_3-way'!Y58+2*PI())/3)</f>
        <v>-0.28410122533127974</v>
      </c>
      <c r="AB58" s="11">
        <f>'OddsRatio_working_3-way'!X58^(1/3)*COS(('OddsRatio_working_3-way'!Y58+4*PI())/3)</f>
        <v>-0.241357843134372</v>
      </c>
      <c r="AC58" s="11">
        <f>'OddsRatio_working_3-way'!X58^(1/3)*SIN('OddsRatio_working_3-way'!Y58/3)</f>
        <v>2.4677903217459933E-2</v>
      </c>
      <c r="AD58" s="11">
        <f>'OddsRatio_working_3-way'!X58^(1/3)*SIN(('OddsRatio_working_3-way'!Y58+2*PI())/3)</f>
        <v>0.44272195033143102</v>
      </c>
      <c r="AE58" s="11">
        <f>'OddsRatio_working_3-way'!X58^(1/3)*SIN(('OddsRatio_working_3-way'!Y58+4*PI())/3)</f>
        <v>-0.4673998535488908</v>
      </c>
      <c r="AF58" s="11">
        <f>-'OddsRatio_working_3-way'!U58/(3*'OddsRatio_working_3-way'!X58^(1/3))*COS(('OddsRatio_working_3-way'!Y58)/3)</f>
        <v>0.52545906846565171</v>
      </c>
      <c r="AG58" s="11">
        <f>-'OddsRatio_working_3-way'!U58/(3*'OddsRatio_working_3-way'!X58^(1/3))*COS(('OddsRatio_working_3-way'!Y58+2*PI())/3)</f>
        <v>-0.28410122533127985</v>
      </c>
      <c r="AH58" s="11">
        <f>-'OddsRatio_working_3-way'!U58/(3*'OddsRatio_working_3-way'!X58^(1/3))*COS(('OddsRatio_working_3-way'!Y58+4*PI())/3)</f>
        <v>-0.24135784313437206</v>
      </c>
      <c r="AI58" s="11">
        <f>'OddsRatio_working_3-way'!U58/(3*'OddsRatio_working_3-way'!X58^(1/3))*SIN(('OddsRatio_working_3-way'!Y58)/3)</f>
        <v>-2.467790321745994E-2</v>
      </c>
      <c r="AJ58" s="11">
        <f>'OddsRatio_working_3-way'!U58/(3*'OddsRatio_working_3-way'!X58^(1/3))*SIN(('OddsRatio_working_3-way'!Y58+2*PI())/3)</f>
        <v>-0.44272195033143114</v>
      </c>
      <c r="AK58" s="11">
        <f>'OddsRatio_working_3-way'!U58/(3*'OddsRatio_working_3-way'!X58^(1/3))*SIN(('OddsRatio_working_3-way'!Y58+4*PI())/3)</f>
        <v>0.46739985354889085</v>
      </c>
      <c r="AL58" s="11">
        <f>'OddsRatio_working_3-way'!Z58+'OddsRatio_working_3-way'!AF58</f>
        <v>1.0509181369313034</v>
      </c>
      <c r="AM58" s="11">
        <f>'OddsRatio_working_3-way'!AA58+'OddsRatio_working_3-way'!AG58</f>
        <v>-0.56820245066255959</v>
      </c>
      <c r="AN58" s="11">
        <f>'OddsRatio_working_3-way'!AB58+'OddsRatio_working_3-way'!AH58</f>
        <v>-0.48271568626874406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1.0509181369313034</v>
      </c>
      <c r="AS58" s="11">
        <f>IF(('OddsRatio_working_3-way'!X58=0),IF(Q58&gt;0,-Q58^(1/3),(-Q58)^(1/3)),'OddsRatio_working_3-way'!AM58-'OddsRatio_working_3-way'!R58/3)</f>
        <v>-0.56820245066255959</v>
      </c>
      <c r="AT58" s="11">
        <f>IF(('OddsRatio_working_3-way'!X58=0),IF(Q58&gt;0,-Q58^(1/3),(-Q58)^(1/3)),'OddsRatio_working_3-way'!AN58-'OddsRatio_working_3-way'!R58/3)</f>
        <v>-0.48271568626874406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2.2999999999999998</v>
      </c>
      <c r="B59" s="4">
        <f>IF('True_Odds_Calculator_3-way'!B60="","",'True_Odds_Calculator_3-way'!B60)</f>
        <v>3.34</v>
      </c>
      <c r="C59" s="4">
        <f>IF('True_Odds_Calculator_3-way'!C60="","",'True_Odds_Calculator_3-way'!C60)</f>
        <v>3.34</v>
      </c>
      <c r="D59" s="9">
        <f t="shared" si="13"/>
        <v>0.42232289120642702</v>
      </c>
      <c r="E59" s="9">
        <f t="shared" si="14"/>
        <v>0.28883855439678646</v>
      </c>
      <c r="F59" s="9">
        <f t="shared" si="15"/>
        <v>0.28883855439678646</v>
      </c>
      <c r="G59" s="9">
        <f t="shared" si="16"/>
        <v>1.0521973021516491</v>
      </c>
      <c r="H59" s="9">
        <f t="shared" si="17"/>
        <v>2.3678564927971437</v>
      </c>
      <c r="I59" s="9">
        <f t="shared" si="18"/>
        <v>3.4621416870348583</v>
      </c>
      <c r="J59" s="9">
        <f t="shared" si="19"/>
        <v>3.4621416870348583</v>
      </c>
      <c r="K59" s="11">
        <f t="shared" si="20"/>
        <v>0.43478260869565222</v>
      </c>
      <c r="L59" s="11">
        <f t="shared" si="21"/>
        <v>0.29940119760479045</v>
      </c>
      <c r="M59" s="11">
        <f t="shared" si="22"/>
        <v>0.29940119760479045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-0.2774305593447316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0.23306680053067524</v>
      </c>
      <c r="Q59" s="11">
        <f>2*'OddsRatio_working_3-way'!K59*'OddsRatio_working_3-way'!L59*'OddsRatio_working_3-way'!M59</f>
        <v>7.7948762719289383E-2</v>
      </c>
      <c r="R59" s="11">
        <f t="shared" si="23"/>
        <v>0</v>
      </c>
      <c r="S59" s="11">
        <f t="shared" si="24"/>
        <v>-0.8400905836803273</v>
      </c>
      <c r="T59" s="11">
        <f t="shared" si="25"/>
        <v>-0.28096675039475832</v>
      </c>
      <c r="U59" s="11">
        <f>'OddsRatio_working_3-way'!S59-'OddsRatio_working_3-way'!R59^2/3</f>
        <v>-0.8400905836803273</v>
      </c>
      <c r="V59" s="11">
        <f>'OddsRatio_working_3-way'!S59*'OddsRatio_working_3-way'!R59/3-2*'OddsRatio_working_3-way'!R59^3/27-'OddsRatio_working_3-way'!T59</f>
        <v>0.28096675039475832</v>
      </c>
      <c r="W59" s="11">
        <f>'OddsRatio_working_3-way'!V59^2+4*'OddsRatio_working_3-way'!U59^3/27</f>
        <v>-8.894095278220826E-3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0.14818604025481893</v>
      </c>
      <c r="Y59" s="11">
        <f>IF('OddsRatio_working_3-way'!W59&gt;=0,IF('OddsRatio_working_3-way'!V59+SQRT('OddsRatio_working_3-way'!W59)&gt;0,0,PI()),ACOS('OddsRatio_working_3-way'!V59/(2*'OddsRatio_working_3-way'!X59)))</f>
        <v>0.32384056926613702</v>
      </c>
      <c r="Z59" s="11">
        <f>'OddsRatio_working_3-way'!X59^(1/3)*COS('OddsRatio_working_3-way'!Y59/3)</f>
        <v>0.52609865107582443</v>
      </c>
      <c r="AA59" s="11">
        <f>'OddsRatio_working_3-way'!X59^(1/3)*COS(('OddsRatio_working_3-way'!Y59+2*PI())/3)</f>
        <v>-0.31242343740061068</v>
      </c>
      <c r="AB59" s="11">
        <f>'OddsRatio_working_3-way'!X59^(1/3)*COS(('OddsRatio_working_3-way'!Y59+4*PI())/3)</f>
        <v>-0.21367521367521364</v>
      </c>
      <c r="AC59" s="11">
        <f>'OddsRatio_working_3-way'!X59^(1/3)*SIN('OddsRatio_working_3-way'!Y59/3)</f>
        <v>5.7012313549855365E-2</v>
      </c>
      <c r="AD59" s="11">
        <f>'OddsRatio_working_3-way'!X59^(1/3)*SIN(('OddsRatio_working_3-way'!Y59+2*PI())/3)</f>
        <v>0.42710863995346166</v>
      </c>
      <c r="AE59" s="11">
        <f>'OddsRatio_working_3-way'!X59^(1/3)*SIN(('OddsRatio_working_3-way'!Y59+4*PI())/3)</f>
        <v>-0.48412095350331702</v>
      </c>
      <c r="AF59" s="11">
        <f>-'OddsRatio_working_3-way'!U59/(3*'OddsRatio_working_3-way'!X59^(1/3))*COS(('OddsRatio_working_3-way'!Y59)/3)</f>
        <v>0.52609865107582454</v>
      </c>
      <c r="AG59" s="11">
        <f>-'OddsRatio_working_3-way'!U59/(3*'OddsRatio_working_3-way'!X59^(1/3))*COS(('OddsRatio_working_3-way'!Y59+2*PI())/3)</f>
        <v>-0.31242343740061074</v>
      </c>
      <c r="AH59" s="11">
        <f>-'OddsRatio_working_3-way'!U59/(3*'OddsRatio_working_3-way'!X59^(1/3))*COS(('OddsRatio_working_3-way'!Y59+4*PI())/3)</f>
        <v>-0.21367521367521367</v>
      </c>
      <c r="AI59" s="11">
        <f>'OddsRatio_working_3-way'!U59/(3*'OddsRatio_working_3-way'!X59^(1/3))*SIN(('OddsRatio_working_3-way'!Y59)/3)</f>
        <v>-5.7012313549855378E-2</v>
      </c>
      <c r="AJ59" s="11">
        <f>'OddsRatio_working_3-way'!U59/(3*'OddsRatio_working_3-way'!X59^(1/3))*SIN(('OddsRatio_working_3-way'!Y59+2*PI())/3)</f>
        <v>-0.42710863995346177</v>
      </c>
      <c r="AK59" s="11">
        <f>'OddsRatio_working_3-way'!U59/(3*'OddsRatio_working_3-way'!X59^(1/3))*SIN(('OddsRatio_working_3-way'!Y59+4*PI())/3)</f>
        <v>0.48412095350331713</v>
      </c>
      <c r="AL59" s="11">
        <f>'OddsRatio_working_3-way'!Z59+'OddsRatio_working_3-way'!AF59</f>
        <v>1.0521973021516491</v>
      </c>
      <c r="AM59" s="11">
        <f>'OddsRatio_working_3-way'!AA59+'OddsRatio_working_3-way'!AG59</f>
        <v>-0.62484687480122147</v>
      </c>
      <c r="AN59" s="11">
        <f>'OddsRatio_working_3-way'!AB59+'OddsRatio_working_3-way'!AH59</f>
        <v>-0.42735042735042728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1.0521973021516491</v>
      </c>
      <c r="AS59" s="11">
        <f>IF(('OddsRatio_working_3-way'!X59=0),IF(Q59&gt;0,-Q59^(1/3),(-Q59)^(1/3)),'OddsRatio_working_3-way'!AM59-'OddsRatio_working_3-way'!R59/3)</f>
        <v>-0.62484687480122147</v>
      </c>
      <c r="AT59" s="11">
        <f>IF(('OddsRatio_working_3-way'!X59=0),IF(Q59&gt;0,-Q59^(1/3),(-Q59)^(1/3)),'OddsRatio_working_3-way'!AN59-'OddsRatio_working_3-way'!R59/3)</f>
        <v>-0.42735042735042728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3.06</v>
      </c>
      <c r="B60" s="4">
        <f>IF('True_Odds_Calculator_3-way'!B61="","",'True_Odds_Calculator_3-way'!B61)</f>
        <v>3.31</v>
      </c>
      <c r="C60" s="4">
        <f>IF('True_Odds_Calculator_3-way'!C61="","",'True_Odds_Calculator_3-way'!C61)</f>
        <v>2.4</v>
      </c>
      <c r="D60" s="9">
        <f t="shared" si="13"/>
        <v>0.31194267801002834</v>
      </c>
      <c r="E60" s="9">
        <f t="shared" si="14"/>
        <v>0.28790223607454574</v>
      </c>
      <c r="F60" s="9">
        <f t="shared" si="15"/>
        <v>0.40015508591542598</v>
      </c>
      <c r="G60" s="9">
        <f t="shared" si="16"/>
        <v>1.0707364919213083</v>
      </c>
      <c r="H60" s="9">
        <f t="shared" si="17"/>
        <v>3.2057171733578951</v>
      </c>
      <c r="I60" s="9">
        <f t="shared" si="18"/>
        <v>3.4734012963382219</v>
      </c>
      <c r="J60" s="9">
        <f t="shared" si="19"/>
        <v>2.4990310886898315</v>
      </c>
      <c r="K60" s="11">
        <f t="shared" si="20"/>
        <v>0.32679738562091504</v>
      </c>
      <c r="L60" s="11">
        <f t="shared" si="21"/>
        <v>0.30211480362537763</v>
      </c>
      <c r="M60" s="11">
        <f t="shared" si="22"/>
        <v>0.41666666666666669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-0.2740605809292499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0.23736416352375123</v>
      </c>
      <c r="Q60" s="11">
        <f>2*'OddsRatio_working_3-way'!K60*'OddsRatio_working_3-way'!L60*'OddsRatio_working_3-way'!M60</f>
        <v>8.2275273318457964E-2</v>
      </c>
      <c r="R60" s="11">
        <f t="shared" si="23"/>
        <v>0</v>
      </c>
      <c r="S60" s="11">
        <f t="shared" si="24"/>
        <v>-0.86610107414545678</v>
      </c>
      <c r="T60" s="11">
        <f t="shared" si="25"/>
        <v>-0.3002083445911462</v>
      </c>
      <c r="U60" s="11">
        <f>'OddsRatio_working_3-way'!S60-'OddsRatio_working_3-way'!R60^2/3</f>
        <v>-0.86610107414545678</v>
      </c>
      <c r="V60" s="11">
        <f>'OddsRatio_working_3-way'!S60*'OddsRatio_working_3-way'!R60/3-2*'OddsRatio_working_3-way'!R60^3/27-'OddsRatio_working_3-way'!T60</f>
        <v>0.3002083445911462</v>
      </c>
      <c r="W60" s="11">
        <f>'OddsRatio_working_3-way'!V60^2+4*'OddsRatio_working_3-way'!U60^3/27</f>
        <v>-6.1252203604579281E-3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0.15512113856806745</v>
      </c>
      <c r="Y60" s="11">
        <f>IF('OddsRatio_working_3-way'!W60&gt;=0,IF('OddsRatio_working_3-way'!V60+SQRT('OddsRatio_working_3-way'!W60)&gt;0,0,PI()),ACOS('OddsRatio_working_3-way'!V60/(2*'OddsRatio_working_3-way'!X60)))</f>
        <v>0.25502197487349454</v>
      </c>
      <c r="Z60" s="11">
        <f>'OddsRatio_working_3-way'!X60^(1/3)*COS('OddsRatio_working_3-way'!Y60/3)</f>
        <v>0.53536824596065424</v>
      </c>
      <c r="AA60" s="11">
        <f>'OddsRatio_working_3-way'!X60^(1/3)*COS(('OddsRatio_working_3-way'!Y60+2*PI())/3)</f>
        <v>-0.30719234300000953</v>
      </c>
      <c r="AB60" s="11">
        <f>'OddsRatio_working_3-way'!X60^(1/3)*COS(('OddsRatio_working_3-way'!Y60+4*PI())/3)</f>
        <v>-0.22817590296064455</v>
      </c>
      <c r="AC60" s="11">
        <f>'OddsRatio_working_3-way'!X60^(1/3)*SIN('OddsRatio_working_3-way'!Y60/3)</f>
        <v>4.5620162927133216E-2</v>
      </c>
      <c r="AD60" s="11">
        <f>'OddsRatio_working_3-way'!X60^(1/3)*SIN(('OddsRatio_working_3-way'!Y60+2*PI())/3)</f>
        <v>0.44083241991787558</v>
      </c>
      <c r="AE60" s="11">
        <f>'OddsRatio_working_3-way'!X60^(1/3)*SIN(('OddsRatio_working_3-way'!Y60+4*PI())/3)</f>
        <v>-0.48645258284500886</v>
      </c>
      <c r="AF60" s="11">
        <f>-'OddsRatio_working_3-way'!U60/(3*'OddsRatio_working_3-way'!X60^(1/3))*COS(('OddsRatio_working_3-way'!Y60)/3)</f>
        <v>0.53536824596065413</v>
      </c>
      <c r="AG60" s="11">
        <f>-'OddsRatio_working_3-way'!U60/(3*'OddsRatio_working_3-way'!X60^(1/3))*COS(('OddsRatio_working_3-way'!Y60+2*PI())/3)</f>
        <v>-0.30719234300000947</v>
      </c>
      <c r="AH60" s="11">
        <f>-'OddsRatio_working_3-way'!U60/(3*'OddsRatio_working_3-way'!X60^(1/3))*COS(('OddsRatio_working_3-way'!Y60+4*PI())/3)</f>
        <v>-0.22817590296064449</v>
      </c>
      <c r="AI60" s="11">
        <f>'OddsRatio_working_3-way'!U60/(3*'OddsRatio_working_3-way'!X60^(1/3))*SIN(('OddsRatio_working_3-way'!Y60)/3)</f>
        <v>-4.5620162927133209E-2</v>
      </c>
      <c r="AJ60" s="11">
        <f>'OddsRatio_working_3-way'!U60/(3*'OddsRatio_working_3-way'!X60^(1/3))*SIN(('OddsRatio_working_3-way'!Y60+2*PI())/3)</f>
        <v>-0.44083241991787547</v>
      </c>
      <c r="AK60" s="11">
        <f>'OddsRatio_working_3-way'!U60/(3*'OddsRatio_working_3-way'!X60^(1/3))*SIN(('OddsRatio_working_3-way'!Y60+4*PI())/3)</f>
        <v>0.48645258284500875</v>
      </c>
      <c r="AL60" s="11">
        <f>'OddsRatio_working_3-way'!Z60+'OddsRatio_working_3-way'!AF60</f>
        <v>1.0707364919213083</v>
      </c>
      <c r="AM60" s="11">
        <f>'OddsRatio_working_3-way'!AA60+'OddsRatio_working_3-way'!AG60</f>
        <v>-0.61438468600001905</v>
      </c>
      <c r="AN60" s="11">
        <f>'OddsRatio_working_3-way'!AB60+'OddsRatio_working_3-way'!AH60</f>
        <v>-0.45635180592128904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1.0707364919213083</v>
      </c>
      <c r="AS60" s="11">
        <f>IF(('OddsRatio_working_3-way'!X60=0),IF(Q60&gt;0,-Q60^(1/3),(-Q60)^(1/3)),'OddsRatio_working_3-way'!AM60-'OddsRatio_working_3-way'!R60/3)</f>
        <v>-0.61438468600001905</v>
      </c>
      <c r="AT60" s="11">
        <f>IF(('OddsRatio_working_3-way'!X60=0),IF(Q60&gt;0,-Q60^(1/3),(-Q60)^(1/3)),'OddsRatio_working_3-way'!AN60-'OddsRatio_working_3-way'!R60/3)</f>
        <v>-0.45635180592128904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2.59</v>
      </c>
      <c r="B61" s="4">
        <f>IF('True_Odds_Calculator_3-way'!B62="","",'True_Odds_Calculator_3-way'!B62)</f>
        <v>3.32</v>
      </c>
      <c r="C61" s="4">
        <f>IF('True_Odds_Calculator_3-way'!C62="","",'True_Odds_Calculator_3-way'!C62)</f>
        <v>2.9</v>
      </c>
      <c r="D61" s="9">
        <f t="shared" si="13"/>
        <v>0.37476879948688835</v>
      </c>
      <c r="E61" s="9">
        <f t="shared" si="14"/>
        <v>0.29118301594154439</v>
      </c>
      <c r="F61" s="9">
        <f t="shared" si="15"/>
        <v>0.33404818457156704</v>
      </c>
      <c r="G61" s="9">
        <f t="shared" si="16"/>
        <v>1.0492526877168435</v>
      </c>
      <c r="H61" s="9">
        <f t="shared" si="17"/>
        <v>2.6683117734697817</v>
      </c>
      <c r="I61" s="9">
        <f t="shared" si="18"/>
        <v>3.4342662355030766</v>
      </c>
      <c r="J61" s="9">
        <f t="shared" si="19"/>
        <v>2.9935801066620025</v>
      </c>
      <c r="K61" s="11">
        <f t="shared" si="20"/>
        <v>0.38610038610038611</v>
      </c>
      <c r="L61" s="11">
        <f t="shared" si="21"/>
        <v>0.30120481927710846</v>
      </c>
      <c r="M61" s="11">
        <f t="shared" si="22"/>
        <v>0.34482758620689657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-0.28106247383355809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0.2329916123019572</v>
      </c>
      <c r="Q61" s="11">
        <f>2*'OddsRatio_working_3-way'!K61*'OddsRatio_working_3-way'!L61*'OddsRatio_working_3-way'!M61</f>
        <v>8.0203653115992146E-2</v>
      </c>
      <c r="R61" s="11">
        <f t="shared" si="23"/>
        <v>0</v>
      </c>
      <c r="S61" s="11">
        <f t="shared" si="24"/>
        <v>-0.82896734353776491</v>
      </c>
      <c r="T61" s="11">
        <f t="shared" si="25"/>
        <v>-0.28535881016790526</v>
      </c>
      <c r="U61" s="11">
        <f>'OddsRatio_working_3-way'!S61-'OddsRatio_working_3-way'!R61^2/3</f>
        <v>-0.82896734353776491</v>
      </c>
      <c r="V61" s="11">
        <f>'OddsRatio_working_3-way'!S61*'OddsRatio_working_3-way'!R61/3-2*'OddsRatio_working_3-way'!R61^3/27-'OddsRatio_working_3-way'!T61</f>
        <v>0.28535881016790526</v>
      </c>
      <c r="W61" s="11">
        <f>'OddsRatio_working_3-way'!V61^2+4*'OddsRatio_working_3-way'!U61^3/27</f>
        <v>-2.9637513962868789E-3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0.14525271248476693</v>
      </c>
      <c r="Y61" s="11">
        <f>IF('OddsRatio_working_3-way'!W61&gt;=0,IF('OddsRatio_working_3-way'!V61+SQRT('OddsRatio_working_3-way'!W61)&gt;0,0,PI()),ACOS('OddsRatio_working_3-way'!V61/(2*'OddsRatio_working_3-way'!X61)))</f>
        <v>0.18851328672958267</v>
      </c>
      <c r="Z61" s="11">
        <f>'OddsRatio_working_3-way'!X61^(1/3)*COS('OddsRatio_working_3-way'!Y61/3)</f>
        <v>0.52462634385842166</v>
      </c>
      <c r="AA61" s="11">
        <f>'OddsRatio_working_3-way'!X61^(1/3)*COS(('OddsRatio_working_3-way'!Y61+2*PI())/3)</f>
        <v>-0.29090050097111331</v>
      </c>
      <c r="AB61" s="11">
        <f>'OddsRatio_working_3-way'!X61^(1/3)*COS(('OddsRatio_working_3-way'!Y61+4*PI())/3)</f>
        <v>-0.2337258428873083</v>
      </c>
      <c r="AC61" s="11">
        <f>'OddsRatio_working_3-way'!X61^(1/3)*SIN('OddsRatio_working_3-way'!Y61/3)</f>
        <v>3.3009804235509609E-2</v>
      </c>
      <c r="AD61" s="11">
        <f>'OddsRatio_working_3-way'!X61^(1/3)*SIN(('OddsRatio_working_3-way'!Y61+2*PI())/3)</f>
        <v>0.4378348391581886</v>
      </c>
      <c r="AE61" s="11">
        <f>'OddsRatio_working_3-way'!X61^(1/3)*SIN(('OddsRatio_working_3-way'!Y61+4*PI())/3)</f>
        <v>-0.47084464339369819</v>
      </c>
      <c r="AF61" s="11">
        <f>-'OddsRatio_working_3-way'!U61/(3*'OddsRatio_working_3-way'!X61^(1/3))*COS(('OddsRatio_working_3-way'!Y61)/3)</f>
        <v>0.52462634385842177</v>
      </c>
      <c r="AG61" s="11">
        <f>-'OddsRatio_working_3-way'!U61/(3*'OddsRatio_working_3-way'!X61^(1/3))*COS(('OddsRatio_working_3-way'!Y61+2*PI())/3)</f>
        <v>-0.29090050097111336</v>
      </c>
      <c r="AH61" s="11">
        <f>-'OddsRatio_working_3-way'!U61/(3*'OddsRatio_working_3-way'!X61^(1/3))*COS(('OddsRatio_working_3-way'!Y61+4*PI())/3)</f>
        <v>-0.23372584288730835</v>
      </c>
      <c r="AI61" s="11">
        <f>'OddsRatio_working_3-way'!U61/(3*'OddsRatio_working_3-way'!X61^(1/3))*SIN(('OddsRatio_working_3-way'!Y61)/3)</f>
        <v>-3.3009804235509616E-2</v>
      </c>
      <c r="AJ61" s="11">
        <f>'OddsRatio_working_3-way'!U61/(3*'OddsRatio_working_3-way'!X61^(1/3))*SIN(('OddsRatio_working_3-way'!Y61+2*PI())/3)</f>
        <v>-0.43783483915818872</v>
      </c>
      <c r="AK61" s="11">
        <f>'OddsRatio_working_3-way'!U61/(3*'OddsRatio_working_3-way'!X61^(1/3))*SIN(('OddsRatio_working_3-way'!Y61+4*PI())/3)</f>
        <v>0.4708446433936983</v>
      </c>
      <c r="AL61" s="11">
        <f>'OddsRatio_working_3-way'!Z61+'OddsRatio_working_3-way'!AF61</f>
        <v>1.0492526877168435</v>
      </c>
      <c r="AM61" s="11">
        <f>'OddsRatio_working_3-way'!AA61+'OddsRatio_working_3-way'!AG61</f>
        <v>-0.58180100194222661</v>
      </c>
      <c r="AN61" s="11">
        <f>'OddsRatio_working_3-way'!AB61+'OddsRatio_working_3-way'!AH61</f>
        <v>-0.46745168577461665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1.0492526877168435</v>
      </c>
      <c r="AS61" s="11">
        <f>IF(('OddsRatio_working_3-way'!X61=0),IF(Q61&gt;0,-Q61^(1/3),(-Q61)^(1/3)),'OddsRatio_working_3-way'!AM61-'OddsRatio_working_3-way'!R61/3)</f>
        <v>-0.58180100194222661</v>
      </c>
      <c r="AT61" s="11">
        <f>IF(('OddsRatio_working_3-way'!X61=0),IF(Q61&gt;0,-Q61^(1/3),(-Q61)^(1/3)),'OddsRatio_working_3-way'!AN61-'OddsRatio_working_3-way'!R61/3)</f>
        <v>-0.46745168577461665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3.78</v>
      </c>
      <c r="C62" s="4">
        <f>IF('True_Odds_Calculator_3-way'!C63="","",'True_Odds_Calculator_3-way'!C63)</f>
        <v>4.6900000000000004</v>
      </c>
      <c r="D62" s="9">
        <f t="shared" si="13"/>
        <v>0.54374013780716468</v>
      </c>
      <c r="E62" s="9">
        <f t="shared" si="14"/>
        <v>0.2529832481338104</v>
      </c>
      <c r="F62" s="9">
        <f t="shared" si="15"/>
        <v>0.20327661405902475</v>
      </c>
      <c r="G62" s="9">
        <f t="shared" si="16"/>
        <v>1.0621693879123613</v>
      </c>
      <c r="H62" s="9">
        <f t="shared" si="17"/>
        <v>1.8391138164507659</v>
      </c>
      <c r="I62" s="9">
        <f t="shared" si="18"/>
        <v>3.952830898396364</v>
      </c>
      <c r="J62" s="9">
        <f t="shared" si="19"/>
        <v>4.9194050413966135</v>
      </c>
      <c r="K62" s="11">
        <f t="shared" si="20"/>
        <v>0.55865921787709494</v>
      </c>
      <c r="L62" s="11">
        <f t="shared" si="21"/>
        <v>0.26455026455026459</v>
      </c>
      <c r="M62" s="11">
        <f t="shared" si="22"/>
        <v>0.21321961620469082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-0.2553762937677363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0.22878046963525397</v>
      </c>
      <c r="Q62" s="11">
        <f>2*'OddsRatio_working_3-way'!K62*'OddsRatio_working_3-way'!L62*'OddsRatio_working_3-way'!M62</f>
        <v>6.3024922764532768E-2</v>
      </c>
      <c r="R62" s="11">
        <f t="shared" si="23"/>
        <v>0</v>
      </c>
      <c r="S62" s="11">
        <f t="shared" si="24"/>
        <v>-0.89585633129803699</v>
      </c>
      <c r="T62" s="11">
        <f t="shared" si="25"/>
        <v>-0.24679237776805421</v>
      </c>
      <c r="U62" s="11">
        <f>'OddsRatio_working_3-way'!S62-'OddsRatio_working_3-way'!R62^2/3</f>
        <v>-0.89585633129803699</v>
      </c>
      <c r="V62" s="11">
        <f>'OddsRatio_working_3-way'!S62*'OddsRatio_working_3-way'!R62/3-2*'OddsRatio_working_3-way'!R62^3/27-'OddsRatio_working_3-way'!T62</f>
        <v>0.24679237776805421</v>
      </c>
      <c r="W62" s="11">
        <f>'OddsRatio_working_3-way'!V62^2+4*'OddsRatio_working_3-way'!U62^3/27</f>
        <v>-4.5608658998748511E-2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0.16318328401153601</v>
      </c>
      <c r="Y62" s="11">
        <f>IF('OddsRatio_working_3-way'!W62&gt;=0,IF('OddsRatio_working_3-way'!V62+SQRT('OddsRatio_working_3-way'!W62)&gt;0,0,PI()),ACOS('OddsRatio_working_3-way'!V62/(2*'OddsRatio_working_3-way'!X62)))</f>
        <v>0.71333843167674815</v>
      </c>
      <c r="Z62" s="11">
        <f>'OddsRatio_working_3-way'!X62^(1/3)*COS('OddsRatio_working_3-way'!Y62/3)</f>
        <v>0.53108469395618074</v>
      </c>
      <c r="AA62" s="11">
        <f>'OddsRatio_working_3-way'!X62^(1/3)*COS(('OddsRatio_working_3-way'!Y62+2*PI())/3)</f>
        <v>-0.37701372764869867</v>
      </c>
      <c r="AB62" s="11">
        <f>'OddsRatio_working_3-way'!X62^(1/3)*COS(('OddsRatio_working_3-way'!Y62+4*PI())/3)</f>
        <v>-0.15407096630748196</v>
      </c>
      <c r="AC62" s="11">
        <f>'OddsRatio_working_3-way'!X62^(1/3)*SIN('OddsRatio_working_3-way'!Y62/3)</f>
        <v>0.12871606327422999</v>
      </c>
      <c r="AD62" s="11">
        <f>'OddsRatio_working_3-way'!X62^(1/3)*SIN(('OddsRatio_working_3-way'!Y62+2*PI())/3)</f>
        <v>0.3955748048900215</v>
      </c>
      <c r="AE62" s="11">
        <f>'OddsRatio_working_3-way'!X62^(1/3)*SIN(('OddsRatio_working_3-way'!Y62+4*PI())/3)</f>
        <v>-0.52429086816425141</v>
      </c>
      <c r="AF62" s="11">
        <f>-'OddsRatio_working_3-way'!U62/(3*'OddsRatio_working_3-way'!X62^(1/3))*COS(('OddsRatio_working_3-way'!Y62)/3)</f>
        <v>0.53108469395618063</v>
      </c>
      <c r="AG62" s="11">
        <f>-'OddsRatio_working_3-way'!U62/(3*'OddsRatio_working_3-way'!X62^(1/3))*COS(('OddsRatio_working_3-way'!Y62+2*PI())/3)</f>
        <v>-0.37701372764869856</v>
      </c>
      <c r="AH62" s="11">
        <f>-'OddsRatio_working_3-way'!U62/(3*'OddsRatio_working_3-way'!X62^(1/3))*COS(('OddsRatio_working_3-way'!Y62+4*PI())/3)</f>
        <v>-0.15407096630748193</v>
      </c>
      <c r="AI62" s="11">
        <f>'OddsRatio_working_3-way'!U62/(3*'OddsRatio_working_3-way'!X62^(1/3))*SIN(('OddsRatio_working_3-way'!Y62)/3)</f>
        <v>-0.12871606327422996</v>
      </c>
      <c r="AJ62" s="11">
        <f>'OddsRatio_working_3-way'!U62/(3*'OddsRatio_working_3-way'!X62^(1/3))*SIN(('OddsRatio_working_3-way'!Y62+2*PI())/3)</f>
        <v>-0.39557480489002139</v>
      </c>
      <c r="AK62" s="11">
        <f>'OddsRatio_working_3-way'!U62/(3*'OddsRatio_working_3-way'!X62^(1/3))*SIN(('OddsRatio_working_3-way'!Y62+4*PI())/3)</f>
        <v>0.5242908681642513</v>
      </c>
      <c r="AL62" s="11">
        <f>'OddsRatio_working_3-way'!Z62+'OddsRatio_working_3-way'!AF62</f>
        <v>1.0621693879123613</v>
      </c>
      <c r="AM62" s="11">
        <f>'OddsRatio_working_3-way'!AA62+'OddsRatio_working_3-way'!AG62</f>
        <v>-0.75402745529739723</v>
      </c>
      <c r="AN62" s="11">
        <f>'OddsRatio_working_3-way'!AB62+'OddsRatio_working_3-way'!AH62</f>
        <v>-0.30814193261496392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1.0621693879123613</v>
      </c>
      <c r="AS62" s="11">
        <f>IF(('OddsRatio_working_3-way'!X62=0),IF(Q62&gt;0,-Q62^(1/3),(-Q62)^(1/3)),'OddsRatio_working_3-way'!AM62-'OddsRatio_working_3-way'!R62/3)</f>
        <v>-0.75402745529739723</v>
      </c>
      <c r="AT62" s="11">
        <f>IF(('OddsRatio_working_3-way'!X62=0),IF(Q62&gt;0,-Q62^(1/3),(-Q62)^(1/3)),'OddsRatio_working_3-way'!AN62-'OddsRatio_working_3-way'!R62/3)</f>
        <v>-0.30814193261496392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2.19</v>
      </c>
      <c r="B63" s="4">
        <f>IF('True_Odds_Calculator_3-way'!B64="","",'True_Odds_Calculator_3-way'!B64)</f>
        <v>3.16</v>
      </c>
      <c r="C63" s="4">
        <f>IF('True_Odds_Calculator_3-way'!C64="","",'True_Odds_Calculator_3-way'!C64)</f>
        <v>3.84</v>
      </c>
      <c r="D63" s="9">
        <f t="shared" si="13"/>
        <v>0.4439057312432716</v>
      </c>
      <c r="E63" s="9">
        <f t="shared" si="14"/>
        <v>0.30544947705879816</v>
      </c>
      <c r="F63" s="9">
        <f t="shared" si="15"/>
        <v>0.2506447916979303</v>
      </c>
      <c r="G63" s="9">
        <f t="shared" si="16"/>
        <v>1.0527147439392621</v>
      </c>
      <c r="H63" s="9">
        <f t="shared" si="17"/>
        <v>2.2527305452877218</v>
      </c>
      <c r="I63" s="9">
        <f t="shared" si="18"/>
        <v>3.2738638469088057</v>
      </c>
      <c r="J63" s="9">
        <f t="shared" si="19"/>
        <v>3.989709872787504</v>
      </c>
      <c r="K63" s="11">
        <f t="shared" si="20"/>
        <v>0.45662100456621008</v>
      </c>
      <c r="L63" s="11">
        <f t="shared" si="21"/>
        <v>0.31645569620253161</v>
      </c>
      <c r="M63" s="11">
        <f t="shared" si="22"/>
        <v>0.26041666666666669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-0.27469871683717706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0.23293150203263782</v>
      </c>
      <c r="Q63" s="11">
        <f>2*'OddsRatio_working_3-way'!K63*'OddsRatio_working_3-way'!L63*'OddsRatio_working_3-way'!M63</f>
        <v>7.5260582239947596E-2</v>
      </c>
      <c r="R63" s="11">
        <f t="shared" si="23"/>
        <v>0</v>
      </c>
      <c r="S63" s="11">
        <f t="shared" si="24"/>
        <v>-0.84795263958478539</v>
      </c>
      <c r="T63" s="11">
        <f t="shared" si="25"/>
        <v>-0.27397500471237007</v>
      </c>
      <c r="U63" s="11">
        <f>'OddsRatio_working_3-way'!S63-'OddsRatio_working_3-way'!R63^2/3</f>
        <v>-0.84795263958478539</v>
      </c>
      <c r="V63" s="11">
        <f>'OddsRatio_working_3-way'!S63*'OddsRatio_working_3-way'!R63/3-2*'OddsRatio_working_3-way'!R63^3/27-'OddsRatio_working_3-way'!T63</f>
        <v>0.27397500471237007</v>
      </c>
      <c r="W63" s="11">
        <f>'OddsRatio_working_3-way'!V63^2+4*'OddsRatio_working_3-way'!U63^3/27</f>
        <v>-1.5263330350492502E-2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0.15027111628456391</v>
      </c>
      <c r="Y63" s="11">
        <f>IF('OddsRatio_working_3-way'!W63&gt;=0,IF('OddsRatio_working_3-way'!V63+SQRT('OddsRatio_working_3-way'!W63)&gt;0,0,PI()),ACOS('OddsRatio_working_3-way'!V63/(2*'OddsRatio_working_3-way'!X63)))</f>
        <v>0.42363099703157769</v>
      </c>
      <c r="Z63" s="11">
        <f>'OddsRatio_working_3-way'!X63^(1/3)*COS('OddsRatio_working_3-way'!Y63/3)</f>
        <v>0.52635737196963106</v>
      </c>
      <c r="AA63" s="11">
        <f>'OddsRatio_working_3-way'!X63^(1/3)*COS(('OddsRatio_working_3-way'!Y63+2*PI())/3)</f>
        <v>-0.32797913062923095</v>
      </c>
      <c r="AB63" s="11">
        <f>'OddsRatio_working_3-way'!X63^(1/3)*COS(('OddsRatio_working_3-way'!Y63+4*PI())/3)</f>
        <v>-0.19837824134039972</v>
      </c>
      <c r="AC63" s="11">
        <f>'OddsRatio_working_3-way'!X63^(1/3)*SIN('OddsRatio_working_3-way'!Y63/3)</f>
        <v>7.48251083181216E-2</v>
      </c>
      <c r="AD63" s="11">
        <f>'OddsRatio_working_3-way'!X63^(1/3)*SIN(('OddsRatio_working_3-way'!Y63+2*PI())/3)</f>
        <v>0.41842630143585496</v>
      </c>
      <c r="AE63" s="11">
        <f>'OddsRatio_working_3-way'!X63^(1/3)*SIN(('OddsRatio_working_3-way'!Y63+4*PI())/3)</f>
        <v>-0.49325140975397658</v>
      </c>
      <c r="AF63" s="11">
        <f>-'OddsRatio_working_3-way'!U63/(3*'OddsRatio_working_3-way'!X63^(1/3))*COS(('OddsRatio_working_3-way'!Y63)/3)</f>
        <v>0.52635737196963106</v>
      </c>
      <c r="AG63" s="11">
        <f>-'OddsRatio_working_3-way'!U63/(3*'OddsRatio_working_3-way'!X63^(1/3))*COS(('OddsRatio_working_3-way'!Y63+2*PI())/3)</f>
        <v>-0.32797913062923095</v>
      </c>
      <c r="AH63" s="11">
        <f>-'OddsRatio_working_3-way'!U63/(3*'OddsRatio_working_3-way'!X63^(1/3))*COS(('OddsRatio_working_3-way'!Y63+4*PI())/3)</f>
        <v>-0.19837824134039972</v>
      </c>
      <c r="AI63" s="11">
        <f>'OddsRatio_working_3-way'!U63/(3*'OddsRatio_working_3-way'!X63^(1/3))*SIN(('OddsRatio_working_3-way'!Y63)/3)</f>
        <v>-7.48251083181216E-2</v>
      </c>
      <c r="AJ63" s="11">
        <f>'OddsRatio_working_3-way'!U63/(3*'OddsRatio_working_3-way'!X63^(1/3))*SIN(('OddsRatio_working_3-way'!Y63+2*PI())/3)</f>
        <v>-0.41842630143585496</v>
      </c>
      <c r="AK63" s="11">
        <f>'OddsRatio_working_3-way'!U63/(3*'OddsRatio_working_3-way'!X63^(1/3))*SIN(('OddsRatio_working_3-way'!Y63+4*PI())/3)</f>
        <v>0.49325140975397658</v>
      </c>
      <c r="AL63" s="11">
        <f>'OddsRatio_working_3-way'!Z63+'OddsRatio_working_3-way'!AF63</f>
        <v>1.0527147439392621</v>
      </c>
      <c r="AM63" s="11">
        <f>'OddsRatio_working_3-way'!AA63+'OddsRatio_working_3-way'!AG63</f>
        <v>-0.65595826125846191</v>
      </c>
      <c r="AN63" s="11">
        <f>'OddsRatio_working_3-way'!AB63+'OddsRatio_working_3-way'!AH63</f>
        <v>-0.39675648268079944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1.0527147439392621</v>
      </c>
      <c r="AS63" s="11">
        <f>IF(('OddsRatio_working_3-way'!X63=0),IF(Q63&gt;0,-Q63^(1/3),(-Q63)^(1/3)),'OddsRatio_working_3-way'!AM63-'OddsRatio_working_3-way'!R63/3)</f>
        <v>-0.65595826125846191</v>
      </c>
      <c r="AT63" s="11">
        <f>IF(('OddsRatio_working_3-way'!X63=0),IF(Q63&gt;0,-Q63^(1/3),(-Q63)^(1/3)),'OddsRatio_working_3-way'!AN63-'OddsRatio_working_3-way'!R63/3)</f>
        <v>-0.39675648268079944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3</v>
      </c>
      <c r="B64" s="4">
        <f>IF('True_Odds_Calculator_3-way'!B65="","",'True_Odds_Calculator_3-way'!B65)</f>
        <v>3.34</v>
      </c>
      <c r="C64" s="4">
        <f>IF('True_Odds_Calculator_3-way'!C65="","",'True_Odds_Calculator_3-way'!C65)</f>
        <v>2.5</v>
      </c>
      <c r="D64" s="9">
        <f t="shared" si="13"/>
        <v>0.32251514924428581</v>
      </c>
      <c r="E64" s="9">
        <f t="shared" si="14"/>
        <v>0.28920653176277594</v>
      </c>
      <c r="F64" s="9">
        <f t="shared" si="15"/>
        <v>0.38827831899293852</v>
      </c>
      <c r="G64" s="9">
        <f t="shared" si="16"/>
        <v>1.0503147717916348</v>
      </c>
      <c r="H64" s="9">
        <f t="shared" si="17"/>
        <v>3.1006295435832696</v>
      </c>
      <c r="I64" s="9">
        <f t="shared" si="18"/>
        <v>3.4577365659924246</v>
      </c>
      <c r="J64" s="9">
        <f t="shared" si="19"/>
        <v>2.5754721576874515</v>
      </c>
      <c r="K64" s="11">
        <f t="shared" si="20"/>
        <v>0.33333333333333331</v>
      </c>
      <c r="L64" s="11">
        <f t="shared" si="21"/>
        <v>0.29940119760479045</v>
      </c>
      <c r="M64" s="11">
        <f t="shared" si="22"/>
        <v>0.4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-0.28023952095808391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0.23313373253493014</v>
      </c>
      <c r="Q64" s="11">
        <f>2*'OddsRatio_working_3-way'!K64*'OddsRatio_working_3-way'!L64*'OddsRatio_working_3-way'!M64</f>
        <v>7.9840319361277445E-2</v>
      </c>
      <c r="R64" s="11">
        <f t="shared" si="23"/>
        <v>0</v>
      </c>
      <c r="S64" s="11">
        <f t="shared" si="24"/>
        <v>-0.83190883190883169</v>
      </c>
      <c r="T64" s="11">
        <f t="shared" si="25"/>
        <v>-0.28490028490028479</v>
      </c>
      <c r="U64" s="11">
        <f>'OddsRatio_working_3-way'!S64-'OddsRatio_working_3-way'!R64^2/3</f>
        <v>-0.83190883190883169</v>
      </c>
      <c r="V64" s="11">
        <f>'OddsRatio_working_3-way'!S64*'OddsRatio_working_3-way'!R64/3-2*'OddsRatio_working_3-way'!R64^3/27-'OddsRatio_working_3-way'!T64</f>
        <v>0.28490028490028479</v>
      </c>
      <c r="W64" s="11">
        <f>'OddsRatio_working_3-way'!V64^2+4*'OddsRatio_working_3-way'!U64^3/27</f>
        <v>-4.1267998893402824E-3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0.146026514908769</v>
      </c>
      <c r="Y64" s="11">
        <f>IF('OddsRatio_working_3-way'!W64&gt;=0,IF('OddsRatio_working_3-way'!V64+SQRT('OddsRatio_working_3-way'!W64)&gt;0,0,PI()),ACOS('OddsRatio_working_3-way'!V64/(2*'OddsRatio_working_3-way'!X64)))</f>
        <v>0.22177412961939247</v>
      </c>
      <c r="Z64" s="11">
        <f>'OddsRatio_working_3-way'!X64^(1/3)*COS('OddsRatio_working_3-way'!Y64/3)</f>
        <v>0.52515738589581751</v>
      </c>
      <c r="AA64" s="11">
        <f>'OddsRatio_working_3-way'!X64^(1/3)*COS(('OddsRatio_working_3-way'!Y64+2*PI())/3)</f>
        <v>-0.29626100294160618</v>
      </c>
      <c r="AB64" s="11">
        <f>'OddsRatio_working_3-way'!X64^(1/3)*COS(('OddsRatio_working_3-way'!Y64+4*PI())/3)</f>
        <v>-0.22889638295421141</v>
      </c>
      <c r="AC64" s="11">
        <f>'OddsRatio_working_3-way'!X64^(1/3)*SIN('OddsRatio_working_3-way'!Y64/3)</f>
        <v>3.8892981483579399E-2</v>
      </c>
      <c r="AD64" s="11">
        <f>'OddsRatio_working_3-way'!X64^(1/3)*SIN(('OddsRatio_working_3-way'!Y64+2*PI())/3)</f>
        <v>0.43535314642901596</v>
      </c>
      <c r="AE64" s="11">
        <f>'OddsRatio_working_3-way'!X64^(1/3)*SIN(('OddsRatio_working_3-way'!Y64+4*PI())/3)</f>
        <v>-0.47424612791259518</v>
      </c>
      <c r="AF64" s="11">
        <f>-'OddsRatio_working_3-way'!U64/(3*'OddsRatio_working_3-way'!X64^(1/3))*COS(('OddsRatio_working_3-way'!Y64)/3)</f>
        <v>0.5251573858958174</v>
      </c>
      <c r="AG64" s="11">
        <f>-'OddsRatio_working_3-way'!U64/(3*'OddsRatio_working_3-way'!X64^(1/3))*COS(('OddsRatio_working_3-way'!Y64+2*PI())/3)</f>
        <v>-0.29626100294160612</v>
      </c>
      <c r="AH64" s="11">
        <f>-'OddsRatio_working_3-way'!U64/(3*'OddsRatio_working_3-way'!X64^(1/3))*COS(('OddsRatio_working_3-way'!Y64+4*PI())/3)</f>
        <v>-0.22889638295421136</v>
      </c>
      <c r="AI64" s="11">
        <f>'OddsRatio_working_3-way'!U64/(3*'OddsRatio_working_3-way'!X64^(1/3))*SIN(('OddsRatio_working_3-way'!Y64)/3)</f>
        <v>-3.8892981483579392E-2</v>
      </c>
      <c r="AJ64" s="11">
        <f>'OddsRatio_working_3-way'!U64/(3*'OddsRatio_working_3-way'!X64^(1/3))*SIN(('OddsRatio_working_3-way'!Y64+2*PI())/3)</f>
        <v>-0.4353531464290159</v>
      </c>
      <c r="AK64" s="11">
        <f>'OddsRatio_working_3-way'!U64/(3*'OddsRatio_working_3-way'!X64^(1/3))*SIN(('OddsRatio_working_3-way'!Y64+4*PI())/3)</f>
        <v>0.47424612791259507</v>
      </c>
      <c r="AL64" s="11">
        <f>'OddsRatio_working_3-way'!Z64+'OddsRatio_working_3-way'!AF64</f>
        <v>1.0503147717916348</v>
      </c>
      <c r="AM64" s="11">
        <f>'OddsRatio_working_3-way'!AA64+'OddsRatio_working_3-way'!AG64</f>
        <v>-0.59252200588321235</v>
      </c>
      <c r="AN64" s="11">
        <f>'OddsRatio_working_3-way'!AB64+'OddsRatio_working_3-way'!AH64</f>
        <v>-0.45779276590842277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1.0503147717916348</v>
      </c>
      <c r="AS64" s="11">
        <f>IF(('OddsRatio_working_3-way'!X64=0),IF(Q64&gt;0,-Q64^(1/3),(-Q64)^(1/3)),'OddsRatio_working_3-way'!AM64-'OddsRatio_working_3-way'!R64/3)</f>
        <v>-0.59252200588321235</v>
      </c>
      <c r="AT64" s="11">
        <f>IF(('OddsRatio_working_3-way'!X64=0),IF(Q64&gt;0,-Q64^(1/3),(-Q64)^(1/3)),'OddsRatio_working_3-way'!AN64-'OddsRatio_working_3-way'!R64/3)</f>
        <v>-0.45779276590842277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2.3199999999999998</v>
      </c>
      <c r="B65" s="4">
        <f>IF('True_Odds_Calculator_3-way'!B66="","",'True_Odds_Calculator_3-way'!B66)</f>
        <v>3.46</v>
      </c>
      <c r="C65" s="4">
        <f>IF('True_Odds_Calculator_3-way'!C66="","",'True_Odds_Calculator_3-way'!C66)</f>
        <v>3.19</v>
      </c>
      <c r="D65" s="9">
        <f t="shared" si="13"/>
        <v>0.41863500742095577</v>
      </c>
      <c r="E65" s="9">
        <f t="shared" si="14"/>
        <v>0.27870206131427377</v>
      </c>
      <c r="F65" s="9">
        <f t="shared" si="15"/>
        <v>0.30266293126477045</v>
      </c>
      <c r="G65" s="9">
        <f t="shared" si="16"/>
        <v>1.0520573217094205</v>
      </c>
      <c r="H65" s="9">
        <f t="shared" si="17"/>
        <v>2.3887156646564351</v>
      </c>
      <c r="I65" s="9">
        <f t="shared" si="18"/>
        <v>3.5880610114051739</v>
      </c>
      <c r="J65" s="9">
        <f t="shared" si="19"/>
        <v>3.3040055345436303</v>
      </c>
      <c r="K65" s="11">
        <f t="shared" si="20"/>
        <v>0.43103448275862072</v>
      </c>
      <c r="L65" s="11">
        <f t="shared" si="21"/>
        <v>0.28901734104046245</v>
      </c>
      <c r="M65" s="11">
        <f t="shared" si="22"/>
        <v>0.31347962382445144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-0.27771439175767909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0.23314148821905212</v>
      </c>
      <c r="Q65" s="11">
        <f>2*'OddsRatio_working_3-way'!K65*'OddsRatio_working_3-way'!L65*'OddsRatio_working_3-way'!M65</f>
        <v>7.8104351162161523E-2</v>
      </c>
      <c r="R65" s="11">
        <f t="shared" si="23"/>
        <v>0</v>
      </c>
      <c r="S65" s="11">
        <f t="shared" si="24"/>
        <v>-0.83950092302915558</v>
      </c>
      <c r="T65" s="11">
        <f t="shared" si="25"/>
        <v>-0.28123984021077242</v>
      </c>
      <c r="U65" s="11">
        <f>'OddsRatio_working_3-way'!S65-'OddsRatio_working_3-way'!R65^2/3</f>
        <v>-0.83950092302915558</v>
      </c>
      <c r="V65" s="11">
        <f>'OddsRatio_working_3-way'!S65*'OddsRatio_working_3-way'!R65/3-2*'OddsRatio_working_3-way'!R65^3/27-'OddsRatio_working_3-way'!T65</f>
        <v>0.28123984021077242</v>
      </c>
      <c r="W65" s="11">
        <f>'OddsRatio_working_3-way'!V65^2+4*'OddsRatio_working_3-way'!U65^3/27</f>
        <v>-8.5557347108000947E-3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0.14803004967960129</v>
      </c>
      <c r="Y65" s="11">
        <f>IF('OddsRatio_working_3-way'!W65&gt;=0,IF('OddsRatio_working_3-way'!V65+SQRT('OddsRatio_working_3-way'!W65)&gt;0,0,PI()),ACOS('OddsRatio_working_3-way'!V65/(2*'OddsRatio_working_3-way'!X65)))</f>
        <v>0.31774701951971007</v>
      </c>
      <c r="Z65" s="11">
        <f>'OddsRatio_working_3-way'!X65^(1/3)*COS('OddsRatio_working_3-way'!Y65/3)</f>
        <v>0.52602866085471012</v>
      </c>
      <c r="AA65" s="11">
        <f>'OddsRatio_working_3-way'!X65^(1/3)*COS(('OddsRatio_working_3-way'!Y65+2*PI())/3)</f>
        <v>-0.31144589788948751</v>
      </c>
      <c r="AB65" s="11">
        <f>'OddsRatio_working_3-way'!X65^(1/3)*COS(('OddsRatio_working_3-way'!Y65+4*PI())/3)</f>
        <v>-0.21458276296522236</v>
      </c>
      <c r="AC65" s="11">
        <f>'OddsRatio_working_3-way'!X65^(1/3)*SIN('OddsRatio_working_3-way'!Y65/3)</f>
        <v>5.5923957023075462E-2</v>
      </c>
      <c r="AD65" s="11">
        <f>'OddsRatio_working_3-way'!X65^(1/3)*SIN(('OddsRatio_working_3-way'!Y65+2*PI())/3)</f>
        <v>0.42759220490735028</v>
      </c>
      <c r="AE65" s="11">
        <f>'OddsRatio_working_3-way'!X65^(1/3)*SIN(('OddsRatio_working_3-way'!Y65+4*PI())/3)</f>
        <v>-0.48351616193042574</v>
      </c>
      <c r="AF65" s="11">
        <f>-'OddsRatio_working_3-way'!U65/(3*'OddsRatio_working_3-way'!X65^(1/3))*COS(('OddsRatio_working_3-way'!Y65)/3)</f>
        <v>0.52602866085471023</v>
      </c>
      <c r="AG65" s="11">
        <f>-'OddsRatio_working_3-way'!U65/(3*'OddsRatio_working_3-way'!X65^(1/3))*COS(('OddsRatio_working_3-way'!Y65+2*PI())/3)</f>
        <v>-0.31144589788948757</v>
      </c>
      <c r="AH65" s="11">
        <f>-'OddsRatio_working_3-way'!U65/(3*'OddsRatio_working_3-way'!X65^(1/3))*COS(('OddsRatio_working_3-way'!Y65+4*PI())/3)</f>
        <v>-0.21458276296522241</v>
      </c>
      <c r="AI65" s="11">
        <f>'OddsRatio_working_3-way'!U65/(3*'OddsRatio_working_3-way'!X65^(1/3))*SIN(('OddsRatio_working_3-way'!Y65)/3)</f>
        <v>-5.5923957023075475E-2</v>
      </c>
      <c r="AJ65" s="11">
        <f>'OddsRatio_working_3-way'!U65/(3*'OddsRatio_working_3-way'!X65^(1/3))*SIN(('OddsRatio_working_3-way'!Y65+2*PI())/3)</f>
        <v>-0.42759220490735039</v>
      </c>
      <c r="AK65" s="11">
        <f>'OddsRatio_working_3-way'!U65/(3*'OddsRatio_working_3-way'!X65^(1/3))*SIN(('OddsRatio_working_3-way'!Y65+4*PI())/3)</f>
        <v>0.48351616193042585</v>
      </c>
      <c r="AL65" s="11">
        <f>'OddsRatio_working_3-way'!Z65+'OddsRatio_working_3-way'!AF65</f>
        <v>1.0520573217094205</v>
      </c>
      <c r="AM65" s="11">
        <f>'OddsRatio_working_3-way'!AA65+'OddsRatio_working_3-way'!AG65</f>
        <v>-0.62289179577897502</v>
      </c>
      <c r="AN65" s="11">
        <f>'OddsRatio_working_3-way'!AB65+'OddsRatio_working_3-way'!AH65</f>
        <v>-0.42916552593044477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1.0520573217094205</v>
      </c>
      <c r="AS65" s="11">
        <f>IF(('OddsRatio_working_3-way'!X65=0),IF(Q65&gt;0,-Q65^(1/3),(-Q65)^(1/3)),'OddsRatio_working_3-way'!AM65-'OddsRatio_working_3-way'!R65/3)</f>
        <v>-0.62289179577897502</v>
      </c>
      <c r="AT65" s="11">
        <f>IF(('OddsRatio_working_3-way'!X65=0),IF(Q65&gt;0,-Q65^(1/3),(-Q65)^(1/3)),'OddsRatio_working_3-way'!AN65-'OddsRatio_working_3-way'!R65/3)</f>
        <v>-0.42916552593044477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4.55</v>
      </c>
      <c r="B66" s="4">
        <f>IF('True_Odds_Calculator_3-way'!B67="","",'True_Odds_Calculator_3-way'!B67)</f>
        <v>4.22</v>
      </c>
      <c r="C66" s="4">
        <f>IF('True_Odds_Calculator_3-way'!C67="","",'True_Odds_Calculator_3-way'!C67)</f>
        <v>1.69</v>
      </c>
      <c r="D66" s="9">
        <f t="shared" si="13"/>
        <v>0.20596638066887346</v>
      </c>
      <c r="E66" s="9">
        <f t="shared" si="14"/>
        <v>0.22238064664314788</v>
      </c>
      <c r="F66" s="9">
        <f t="shared" si="15"/>
        <v>0.57165297268797866</v>
      </c>
      <c r="G66" s="9">
        <f t="shared" si="16"/>
        <v>1.0859609288600187</v>
      </c>
      <c r="H66" s="9">
        <f t="shared" si="17"/>
        <v>4.8551612974530673</v>
      </c>
      <c r="I66" s="9">
        <f t="shared" si="18"/>
        <v>4.4967941909292604</v>
      </c>
      <c r="J66" s="9">
        <f t="shared" si="19"/>
        <v>1.7493130409134128</v>
      </c>
      <c r="K66" s="11">
        <f t="shared" si="20"/>
        <v>0.21978021978021978</v>
      </c>
      <c r="L66" s="11">
        <f t="shared" si="21"/>
        <v>0.23696682464454977</v>
      </c>
      <c r="M66" s="11">
        <f t="shared" si="22"/>
        <v>0.59171597633136097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-0.24306518798792842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0.22989433797364475</v>
      </c>
      <c r="Q66" s="11">
        <f>2*'OddsRatio_working_3-way'!K66*'OddsRatio_working_3-way'!L66*'OddsRatio_working_3-way'!M66</f>
        <v>6.1633870770414143E-2</v>
      </c>
      <c r="R66" s="11">
        <f t="shared" si="23"/>
        <v>0</v>
      </c>
      <c r="S66" s="11">
        <f t="shared" si="24"/>
        <v>-0.94581350738330416</v>
      </c>
      <c r="T66" s="11">
        <f t="shared" si="25"/>
        <v>-0.25356930492849977</v>
      </c>
      <c r="U66" s="11">
        <f>'OddsRatio_working_3-way'!S66-'OddsRatio_working_3-way'!R66^2/3</f>
        <v>-0.94581350738330416</v>
      </c>
      <c r="V66" s="11">
        <f>'OddsRatio_working_3-way'!S66*'OddsRatio_working_3-way'!R66/3-2*'OddsRatio_working_3-way'!R66^3/27-'OddsRatio_working_3-way'!T66</f>
        <v>0.25356930492849977</v>
      </c>
      <c r="W66" s="11">
        <f>'OddsRatio_working_3-way'!V66^2+4*'OddsRatio_working_3-way'!U66^3/27</f>
        <v>-6.104926671186045E-2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0.17702165059236608</v>
      </c>
      <c r="Y66" s="11">
        <f>IF('OddsRatio_working_3-way'!W66&gt;=0,IF('OddsRatio_working_3-way'!V66+SQRT('OddsRatio_working_3-way'!W66)&gt;0,0,PI()),ACOS('OddsRatio_working_3-way'!V66/(2*'OddsRatio_working_3-way'!X66)))</f>
        <v>0.77244014226873836</v>
      </c>
      <c r="Z66" s="11">
        <f>'OddsRatio_working_3-way'!X66^(1/3)*COS('OddsRatio_working_3-way'!Y66/3)</f>
        <v>0.54298046443000936</v>
      </c>
      <c r="AA66" s="11">
        <f>'OddsRatio_working_3-way'!X66^(1/3)*COS(('OddsRatio_working_3-way'!Y66+2*PI())/3)</f>
        <v>-0.39531485933479277</v>
      </c>
      <c r="AB66" s="11">
        <f>'OddsRatio_working_3-way'!X66^(1/3)*COS(('OddsRatio_working_3-way'!Y66+4*PI())/3)</f>
        <v>-0.1476656050952167</v>
      </c>
      <c r="AC66" s="11">
        <f>'OddsRatio_working_3-way'!X66^(1/3)*SIN('OddsRatio_working_3-way'!Y66/3)</f>
        <v>0.14298036359982946</v>
      </c>
      <c r="AD66" s="11">
        <f>'OddsRatio_working_3-way'!X66^(1/3)*SIN(('OddsRatio_working_3-way'!Y66+2*PI())/3)</f>
        <v>0.39874469415514618</v>
      </c>
      <c r="AE66" s="11">
        <f>'OddsRatio_working_3-way'!X66^(1/3)*SIN(('OddsRatio_working_3-way'!Y66+4*PI())/3)</f>
        <v>-0.54172505775497559</v>
      </c>
      <c r="AF66" s="11">
        <f>-'OddsRatio_working_3-way'!U66/(3*'OddsRatio_working_3-way'!X66^(1/3))*COS(('OddsRatio_working_3-way'!Y66)/3)</f>
        <v>0.54298046443000936</v>
      </c>
      <c r="AG66" s="11">
        <f>-'OddsRatio_working_3-way'!U66/(3*'OddsRatio_working_3-way'!X66^(1/3))*COS(('OddsRatio_working_3-way'!Y66+2*PI())/3)</f>
        <v>-0.39531485933479277</v>
      </c>
      <c r="AH66" s="11">
        <f>-'OddsRatio_working_3-way'!U66/(3*'OddsRatio_working_3-way'!X66^(1/3))*COS(('OddsRatio_working_3-way'!Y66+4*PI())/3)</f>
        <v>-0.1476656050952167</v>
      </c>
      <c r="AI66" s="11">
        <f>'OddsRatio_working_3-way'!U66/(3*'OddsRatio_working_3-way'!X66^(1/3))*SIN(('OddsRatio_working_3-way'!Y66)/3)</f>
        <v>-0.14298036359982946</v>
      </c>
      <c r="AJ66" s="11">
        <f>'OddsRatio_working_3-way'!U66/(3*'OddsRatio_working_3-way'!X66^(1/3))*SIN(('OddsRatio_working_3-way'!Y66+2*PI())/3)</f>
        <v>-0.39874469415514618</v>
      </c>
      <c r="AK66" s="11">
        <f>'OddsRatio_working_3-way'!U66/(3*'OddsRatio_working_3-way'!X66^(1/3))*SIN(('OddsRatio_working_3-way'!Y66+4*PI())/3)</f>
        <v>0.54172505775497559</v>
      </c>
      <c r="AL66" s="11">
        <f>'OddsRatio_working_3-way'!Z66+'OddsRatio_working_3-way'!AF66</f>
        <v>1.0859609288600187</v>
      </c>
      <c r="AM66" s="11">
        <f>'OddsRatio_working_3-way'!AA66+'OddsRatio_working_3-way'!AG66</f>
        <v>-0.79062971866958554</v>
      </c>
      <c r="AN66" s="11">
        <f>'OddsRatio_working_3-way'!AB66+'OddsRatio_working_3-way'!AH66</f>
        <v>-0.2953312101904334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1.0859609288600187</v>
      </c>
      <c r="AS66" s="11">
        <f>IF(('OddsRatio_working_3-way'!X66=0),IF(Q66&gt;0,-Q66^(1/3),(-Q66)^(1/3)),'OddsRatio_working_3-way'!AM66-'OddsRatio_working_3-way'!R66/3)</f>
        <v>-0.79062971866958554</v>
      </c>
      <c r="AT66" s="11">
        <f>IF(('OddsRatio_working_3-way'!X66=0),IF(Q66&gt;0,-Q66^(1/3),(-Q66)^(1/3)),'OddsRatio_working_3-way'!AN66-'OddsRatio_working_3-way'!R66/3)</f>
        <v>-0.2953312101904334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2.2200000000000002</v>
      </c>
      <c r="B67" s="4">
        <f>IF('True_Odds_Calculator_3-way'!B68="","",'True_Odds_Calculator_3-way'!B68)</f>
        <v>3.77</v>
      </c>
      <c r="C67" s="4">
        <f>IF('True_Odds_Calculator_3-way'!C68="","",'True_Odds_Calculator_3-way'!C68)</f>
        <v>2.94</v>
      </c>
      <c r="D67" s="9">
        <f t="shared" si="13"/>
        <v>0.42956461106892785</v>
      </c>
      <c r="E67" s="9">
        <f t="shared" si="14"/>
        <v>0.24906144315714548</v>
      </c>
      <c r="F67" s="9">
        <f t="shared" si="15"/>
        <v>0.32137394577392664</v>
      </c>
      <c r="G67" s="9">
        <f t="shared" si="16"/>
        <v>1.0884741873023662</v>
      </c>
      <c r="H67" s="9">
        <f t="shared" si="17"/>
        <v>2.3279385085088871</v>
      </c>
      <c r="I67" s="9">
        <f t="shared" si="18"/>
        <v>4.0150734988275536</v>
      </c>
      <c r="J67" s="9">
        <f t="shared" si="19"/>
        <v>3.111639923366591</v>
      </c>
      <c r="K67" s="11">
        <f t="shared" si="20"/>
        <v>0.4504504504504504</v>
      </c>
      <c r="L67" s="11">
        <f t="shared" si="21"/>
        <v>0.26525198938992045</v>
      </c>
      <c r="M67" s="11">
        <f t="shared" si="22"/>
        <v>0.3401360544217687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-0.26644015313966052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0.24099777794359076</v>
      </c>
      <c r="Q67" s="11">
        <f>2*'OddsRatio_working_3-way'!K67*'OddsRatio_working_3-way'!L67*'OddsRatio_working_3-way'!M67</f>
        <v>8.1280869458209351E-2</v>
      </c>
      <c r="R67" s="11">
        <f t="shared" si="23"/>
        <v>0</v>
      </c>
      <c r="S67" s="11">
        <f t="shared" si="24"/>
        <v>-0.90450998133628313</v>
      </c>
      <c r="T67" s="11">
        <f t="shared" si="25"/>
        <v>-0.30506238830903304</v>
      </c>
      <c r="U67" s="11">
        <f>'OddsRatio_working_3-way'!S67-'OddsRatio_working_3-way'!R67^2/3</f>
        <v>-0.90450998133628313</v>
      </c>
      <c r="V67" s="11">
        <f>'OddsRatio_working_3-way'!S67*'OddsRatio_working_3-way'!R67/3-2*'OddsRatio_working_3-way'!R67^3/27-'OddsRatio_working_3-way'!T67</f>
        <v>0.30506238830903304</v>
      </c>
      <c r="W67" s="11">
        <f>'OddsRatio_working_3-way'!V67^2+4*'OddsRatio_working_3-way'!U67^3/27</f>
        <v>-1.6568682082943556E-2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0.16555342252861674</v>
      </c>
      <c r="Y67" s="11">
        <f>IF('OddsRatio_working_3-way'!W67&gt;=0,IF('OddsRatio_working_3-way'!V67+SQRT('OddsRatio_working_3-way'!W67)&gt;0,0,PI()),ACOS('OddsRatio_working_3-way'!V67/(2*'OddsRatio_working_3-way'!X67)))</f>
        <v>0.39927975606704313</v>
      </c>
      <c r="Z67" s="11">
        <f>'OddsRatio_working_3-way'!X67^(1/3)*COS('OddsRatio_working_3-way'!Y67/3)</f>
        <v>0.54423709365118311</v>
      </c>
      <c r="AA67" s="11">
        <f>'OddsRatio_working_3-way'!X67^(1/3)*COS(('OddsRatio_working_3-way'!Y67+2*PI())/3)</f>
        <v>-0.33522151628548147</v>
      </c>
      <c r="AB67" s="11">
        <f>'OddsRatio_working_3-way'!X67^(1/3)*COS(('OddsRatio_working_3-way'!Y67+4*PI())/3)</f>
        <v>-0.20901557736570148</v>
      </c>
      <c r="AC67" s="11">
        <f>'OddsRatio_working_3-way'!X67^(1/3)*SIN('OddsRatio_working_3-way'!Y67/3)</f>
        <v>7.2865032808664354E-2</v>
      </c>
      <c r="AD67" s="11">
        <f>'OddsRatio_working_3-way'!X67^(1/3)*SIN(('OddsRatio_working_3-way'!Y67+2*PI())/3)</f>
        <v>0.43489063237940301</v>
      </c>
      <c r="AE67" s="11">
        <f>'OddsRatio_working_3-way'!X67^(1/3)*SIN(('OddsRatio_working_3-way'!Y67+4*PI())/3)</f>
        <v>-0.50775566518806747</v>
      </c>
      <c r="AF67" s="11">
        <f>-'OddsRatio_working_3-way'!U67/(3*'OddsRatio_working_3-way'!X67^(1/3))*COS(('OddsRatio_working_3-way'!Y67)/3)</f>
        <v>0.54423709365118311</v>
      </c>
      <c r="AG67" s="11">
        <f>-'OddsRatio_working_3-way'!U67/(3*'OddsRatio_working_3-way'!X67^(1/3))*COS(('OddsRatio_working_3-way'!Y67+2*PI())/3)</f>
        <v>-0.33522151628548147</v>
      </c>
      <c r="AH67" s="11">
        <f>-'OddsRatio_working_3-way'!U67/(3*'OddsRatio_working_3-way'!X67^(1/3))*COS(('OddsRatio_working_3-way'!Y67+4*PI())/3)</f>
        <v>-0.20901557736570148</v>
      </c>
      <c r="AI67" s="11">
        <f>'OddsRatio_working_3-way'!U67/(3*'OddsRatio_working_3-way'!X67^(1/3))*SIN(('OddsRatio_working_3-way'!Y67)/3)</f>
        <v>-7.2865032808664354E-2</v>
      </c>
      <c r="AJ67" s="11">
        <f>'OddsRatio_working_3-way'!U67/(3*'OddsRatio_working_3-way'!X67^(1/3))*SIN(('OddsRatio_working_3-way'!Y67+2*PI())/3)</f>
        <v>-0.43489063237940301</v>
      </c>
      <c r="AK67" s="11">
        <f>'OddsRatio_working_3-way'!U67/(3*'OddsRatio_working_3-way'!X67^(1/3))*SIN(('OddsRatio_working_3-way'!Y67+4*PI())/3)</f>
        <v>0.50775566518806747</v>
      </c>
      <c r="AL67" s="11">
        <f>'OddsRatio_working_3-way'!Z67+'OddsRatio_working_3-way'!AF67</f>
        <v>1.0884741873023662</v>
      </c>
      <c r="AM67" s="11">
        <f>'OddsRatio_working_3-way'!AA67+'OddsRatio_working_3-way'!AG67</f>
        <v>-0.67044303257096294</v>
      </c>
      <c r="AN67" s="11">
        <f>'OddsRatio_working_3-way'!AB67+'OddsRatio_working_3-way'!AH67</f>
        <v>-0.41803115473140295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1.0884741873023662</v>
      </c>
      <c r="AS67" s="11">
        <f>IF(('OddsRatio_working_3-way'!X67=0),IF(Q67&gt;0,-Q67^(1/3),(-Q67)^(1/3)),'OddsRatio_working_3-way'!AM67-'OddsRatio_working_3-way'!R67/3)</f>
        <v>-0.67044303257096294</v>
      </c>
      <c r="AT67" s="11">
        <f>IF(('OddsRatio_working_3-way'!X67=0),IF(Q67&gt;0,-Q67^(1/3),(-Q67)^(1/3)),'OddsRatio_working_3-way'!AN67-'OddsRatio_working_3-way'!R67/3)</f>
        <v>-0.41803115473140295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3.31</v>
      </c>
      <c r="B68" s="4">
        <f>IF('True_Odds_Calculator_3-way'!B69="","",'True_Odds_Calculator_3-way'!B69)</f>
        <v>3.84</v>
      </c>
      <c r="C68" s="4">
        <f>IF('True_Odds_Calculator_3-way'!C69="","",'True_Odds_Calculator_3-way'!C69)</f>
        <v>2.0699999999999998</v>
      </c>
      <c r="D68" s="9">
        <f t="shared" ref="D68:D131" si="26">(K68/(AR68+K68-(AR68*K68)))</f>
        <v>0.28744641190498971</v>
      </c>
      <c r="E68" s="9">
        <f t="shared" ref="E68:E131" si="27">(L68/(AR68+L68-(AR68*L68)))</f>
        <v>0.24705611634406197</v>
      </c>
      <c r="F68" s="9">
        <f t="shared" ref="F68:F131" si="28">(M68/(AR68+M68-(AR68*M68)))</f>
        <v>0.46549747175094836</v>
      </c>
      <c r="G68" s="9">
        <f t="shared" ref="G68:G131" si="29">AR68</f>
        <v>1.0731209156753858</v>
      </c>
      <c r="H68" s="9">
        <f t="shared" ref="H68:H131" si="30">IF(A68="","",1/D68)</f>
        <v>3.4789093152101414</v>
      </c>
      <c r="I68" s="9">
        <f t="shared" ref="I68:I131" si="31">IF(B68="","",1/E68)</f>
        <v>4.0476634005180951</v>
      </c>
      <c r="J68" s="9">
        <f t="shared" ref="J68:J131" si="32">IF(C68="","",1/F68)</f>
        <v>2.1482393797726629</v>
      </c>
      <c r="K68" s="11">
        <f t="shared" ref="K68:K131" si="33">1/A68</f>
        <v>0.30211480362537763</v>
      </c>
      <c r="L68" s="11">
        <f t="shared" ref="L68:L131" si="34">1/B68</f>
        <v>0.26041666666666669</v>
      </c>
      <c r="M68" s="11">
        <f t="shared" ref="M68:M131" si="35">1/C68</f>
        <v>0.48309178743961356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-0.26679920676620417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0.23640726632319964</v>
      </c>
      <c r="Q68" s="11">
        <f>2*'OddsRatio_working_3-way'!K68*'OddsRatio_working_3-way'!L68*'OddsRatio_working_3-way'!M68</f>
        <v>7.6015198174662263E-2</v>
      </c>
      <c r="R68" s="11">
        <f t="shared" ref="R68:R131" si="36">O68/N68</f>
        <v>0</v>
      </c>
      <c r="S68" s="11">
        <f t="shared" ref="S68:S131" si="37">P68/N68</f>
        <v>-0.88608684106907054</v>
      </c>
      <c r="T68" s="11">
        <f t="shared" ref="T68:T131" si="38">Q68/N68</f>
        <v>-0.28491538298040853</v>
      </c>
      <c r="U68" s="11">
        <f>'OddsRatio_working_3-way'!S68-'OddsRatio_working_3-way'!R68^2/3</f>
        <v>-0.88608684106907054</v>
      </c>
      <c r="V68" s="11">
        <f>'OddsRatio_working_3-way'!S68*'OddsRatio_working_3-way'!R68/3-2*'OddsRatio_working_3-way'!R68^3/27-'OddsRatio_working_3-way'!T68</f>
        <v>0.28491538298040853</v>
      </c>
      <c r="W68" s="11">
        <f>'OddsRatio_working_3-way'!V68^2+4*'OddsRatio_working_3-way'!U68^3/27</f>
        <v>-2.1891518722043882E-2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0.1605212557427495</v>
      </c>
      <c r="Y68" s="11">
        <f>IF('OddsRatio_working_3-way'!W68&gt;=0,IF('OddsRatio_working_3-way'!V68+SQRT('OddsRatio_working_3-way'!W68)&gt;0,0,PI()),ACOS('OddsRatio_working_3-way'!V68/(2*'OddsRatio_working_3-way'!X68)))</f>
        <v>0.47897163487811856</v>
      </c>
      <c r="Z68" s="11">
        <f>'OddsRatio_working_3-way'!X68^(1/3)*COS('OddsRatio_working_3-way'!Y68/3)</f>
        <v>0.53656045783769291</v>
      </c>
      <c r="AA68" s="11">
        <f>'OddsRatio_working_3-way'!X68^(1/3)*COS(('OddsRatio_working_3-way'!Y68+2*PI())/3)</f>
        <v>-0.34310580329700741</v>
      </c>
      <c r="AB68" s="11">
        <f>'OddsRatio_working_3-way'!X68^(1/3)*COS(('OddsRatio_working_3-way'!Y68+4*PI())/3)</f>
        <v>-0.19345465454068558</v>
      </c>
      <c r="AC68" s="11">
        <f>'OddsRatio_working_3-way'!X68^(1/3)*SIN('OddsRatio_working_3-way'!Y68/3)</f>
        <v>8.6401131018999336E-2</v>
      </c>
      <c r="AD68" s="11">
        <f>'OddsRatio_working_3-way'!X68^(1/3)*SIN(('OddsRatio_working_3-way'!Y68+2*PI())/3)</f>
        <v>0.42147442164415166</v>
      </c>
      <c r="AE68" s="11">
        <f>'OddsRatio_working_3-way'!X68^(1/3)*SIN(('OddsRatio_working_3-way'!Y68+4*PI())/3)</f>
        <v>-0.50787555266315076</v>
      </c>
      <c r="AF68" s="11">
        <f>-'OddsRatio_working_3-way'!U68/(3*'OddsRatio_working_3-way'!X68^(1/3))*COS(('OddsRatio_working_3-way'!Y68)/3)</f>
        <v>0.53656045783769291</v>
      </c>
      <c r="AG68" s="11">
        <f>-'OddsRatio_working_3-way'!U68/(3*'OddsRatio_working_3-way'!X68^(1/3))*COS(('OddsRatio_working_3-way'!Y68+2*PI())/3)</f>
        <v>-0.34310580329700741</v>
      </c>
      <c r="AH68" s="11">
        <f>-'OddsRatio_working_3-way'!U68/(3*'OddsRatio_working_3-way'!X68^(1/3))*COS(('OddsRatio_working_3-way'!Y68+4*PI())/3)</f>
        <v>-0.19345465454068558</v>
      </c>
      <c r="AI68" s="11">
        <f>'OddsRatio_working_3-way'!U68/(3*'OddsRatio_working_3-way'!X68^(1/3))*SIN(('OddsRatio_working_3-way'!Y68)/3)</f>
        <v>-8.6401131018999336E-2</v>
      </c>
      <c r="AJ68" s="11">
        <f>'OddsRatio_working_3-way'!U68/(3*'OddsRatio_working_3-way'!X68^(1/3))*SIN(('OddsRatio_working_3-way'!Y68+2*PI())/3)</f>
        <v>-0.42147442164415166</v>
      </c>
      <c r="AK68" s="11">
        <f>'OddsRatio_working_3-way'!U68/(3*'OddsRatio_working_3-way'!X68^(1/3))*SIN(('OddsRatio_working_3-way'!Y68+4*PI())/3)</f>
        <v>0.50787555266315076</v>
      </c>
      <c r="AL68" s="11">
        <f>'OddsRatio_working_3-way'!Z68+'OddsRatio_working_3-way'!AF68</f>
        <v>1.0731209156753858</v>
      </c>
      <c r="AM68" s="11">
        <f>'OddsRatio_working_3-way'!AA68+'OddsRatio_working_3-way'!AG68</f>
        <v>-0.68621160659401481</v>
      </c>
      <c r="AN68" s="11">
        <f>'OddsRatio_working_3-way'!AB68+'OddsRatio_working_3-way'!AH68</f>
        <v>-0.38690930908137117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1.0731209156753858</v>
      </c>
      <c r="AS68" s="11">
        <f>IF(('OddsRatio_working_3-way'!X68=0),IF(Q68&gt;0,-Q68^(1/3),(-Q68)^(1/3)),'OddsRatio_working_3-way'!AM68-'OddsRatio_working_3-way'!R68/3)</f>
        <v>-0.68621160659401481</v>
      </c>
      <c r="AT68" s="11">
        <f>IF(('OddsRatio_working_3-way'!X68=0),IF(Q68&gt;0,-Q68^(1/3),(-Q68)^(1/3)),'OddsRatio_working_3-way'!AN68-'OddsRatio_working_3-way'!R68/3)</f>
        <v>-0.38690930908137117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1.99</v>
      </c>
      <c r="B69" s="4">
        <f>IF('True_Odds_Calculator_3-way'!B70="","",'True_Odds_Calculator_3-way'!B70)</f>
        <v>3.78</v>
      </c>
      <c r="C69" s="4">
        <f>IF('True_Odds_Calculator_3-way'!C70="","",'True_Odds_Calculator_3-way'!C70)</f>
        <v>3.58</v>
      </c>
      <c r="D69" s="9">
        <f t="shared" si="26"/>
        <v>0.48437258303808767</v>
      </c>
      <c r="E69" s="9">
        <f t="shared" si="27"/>
        <v>0.250672036701999</v>
      </c>
      <c r="F69" s="9">
        <f t="shared" si="28"/>
        <v>0.26495538025991322</v>
      </c>
      <c r="G69" s="9">
        <f t="shared" si="29"/>
        <v>1.0752792229531443</v>
      </c>
      <c r="H69" s="9">
        <f t="shared" si="30"/>
        <v>2.0645264307236131</v>
      </c>
      <c r="I69" s="9">
        <f t="shared" si="31"/>
        <v>3.9892762398097412</v>
      </c>
      <c r="J69" s="9">
        <f t="shared" si="32"/>
        <v>3.7742203952191127</v>
      </c>
      <c r="K69" s="11">
        <f t="shared" si="33"/>
        <v>0.50251256281407031</v>
      </c>
      <c r="L69" s="11">
        <f t="shared" si="34"/>
        <v>0.26455026455026459</v>
      </c>
      <c r="M69" s="11">
        <f t="shared" si="35"/>
        <v>0.27932960893854747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-0.26367672360204852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0.23580109765225285</v>
      </c>
      <c r="Q69" s="11">
        <f>2*'OddsRatio_working_3-way'!K69*'OddsRatio_working_3-way'!L69*'OddsRatio_working_3-way'!M69</f>
        <v>7.4268062252678083E-2</v>
      </c>
      <c r="R69" s="11">
        <f t="shared" si="36"/>
        <v>0</v>
      </c>
      <c r="S69" s="11">
        <f t="shared" si="37"/>
        <v>-0.89428105155058479</v>
      </c>
      <c r="T69" s="11">
        <f t="shared" si="38"/>
        <v>-0.28166332332301891</v>
      </c>
      <c r="U69" s="11">
        <f>'OddsRatio_working_3-way'!S69-'OddsRatio_working_3-way'!R69^2/3</f>
        <v>-0.89428105155058479</v>
      </c>
      <c r="V69" s="11">
        <f>'OddsRatio_working_3-way'!S69*'OddsRatio_working_3-way'!R69/3-2*'OddsRatio_working_3-way'!R69^3/27-'OddsRatio_working_3-way'!T69</f>
        <v>0.28166332332301891</v>
      </c>
      <c r="W69" s="11">
        <f>'OddsRatio_working_3-way'!V69^2+4*'OddsRatio_working_3-way'!U69^3/27</f>
        <v>-2.6620005690863674E-2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0.16275305941535412</v>
      </c>
      <c r="Y69" s="11">
        <f>IF('OddsRatio_working_3-way'!W69&gt;=0,IF('OddsRatio_working_3-way'!V69+SQRT('OddsRatio_working_3-way'!W69)&gt;0,0,PI()),ACOS('OddsRatio_working_3-way'!V69/(2*'OddsRatio_working_3-way'!X69)))</f>
        <v>0.52503012185984321</v>
      </c>
      <c r="Z69" s="11">
        <f>'OddsRatio_working_3-way'!X69^(1/3)*COS('OddsRatio_working_3-way'!Y69/3)</f>
        <v>0.53763961147657213</v>
      </c>
      <c r="AA69" s="11">
        <f>'OddsRatio_working_3-way'!X69^(1/3)*COS(('OddsRatio_working_3-way'!Y69+2*PI())/3)</f>
        <v>-0.35114840961407517</v>
      </c>
      <c r="AB69" s="11">
        <f>'OddsRatio_working_3-way'!X69^(1/3)*COS(('OddsRatio_working_3-way'!Y69+4*PI())/3)</f>
        <v>-0.18649120186249712</v>
      </c>
      <c r="AC69" s="11">
        <f>'OddsRatio_working_3-way'!X69^(1/3)*SIN('OddsRatio_working_3-way'!Y69/3)</f>
        <v>9.5064883219385901E-2</v>
      </c>
      <c r="AD69" s="11">
        <f>'OddsRatio_working_3-way'!X69^(1/3)*SIN(('OddsRatio_working_3-way'!Y69+2*PI())/3)</f>
        <v>0.41807712000981423</v>
      </c>
      <c r="AE69" s="11">
        <f>'OddsRatio_working_3-way'!X69^(1/3)*SIN(('OddsRatio_working_3-way'!Y69+4*PI())/3)</f>
        <v>-0.51314200322920001</v>
      </c>
      <c r="AF69" s="11">
        <f>-'OddsRatio_working_3-way'!U69/(3*'OddsRatio_working_3-way'!X69^(1/3))*COS(('OddsRatio_working_3-way'!Y69)/3)</f>
        <v>0.53763961147657213</v>
      </c>
      <c r="AG69" s="11">
        <f>-'OddsRatio_working_3-way'!U69/(3*'OddsRatio_working_3-way'!X69^(1/3))*COS(('OddsRatio_working_3-way'!Y69+2*PI())/3)</f>
        <v>-0.35114840961407517</v>
      </c>
      <c r="AH69" s="11">
        <f>-'OddsRatio_working_3-way'!U69/(3*'OddsRatio_working_3-way'!X69^(1/3))*COS(('OddsRatio_working_3-way'!Y69+4*PI())/3)</f>
        <v>-0.18649120186249712</v>
      </c>
      <c r="AI69" s="11">
        <f>'OddsRatio_working_3-way'!U69/(3*'OddsRatio_working_3-way'!X69^(1/3))*SIN(('OddsRatio_working_3-way'!Y69)/3)</f>
        <v>-9.5064883219385901E-2</v>
      </c>
      <c r="AJ69" s="11">
        <f>'OddsRatio_working_3-way'!U69/(3*'OddsRatio_working_3-way'!X69^(1/3))*SIN(('OddsRatio_working_3-way'!Y69+2*PI())/3)</f>
        <v>-0.41807712000981423</v>
      </c>
      <c r="AK69" s="11">
        <f>'OddsRatio_working_3-way'!U69/(3*'OddsRatio_working_3-way'!X69^(1/3))*SIN(('OddsRatio_working_3-way'!Y69+4*PI())/3)</f>
        <v>0.51314200322920001</v>
      </c>
      <c r="AL69" s="11">
        <f>'OddsRatio_working_3-way'!Z69+'OddsRatio_working_3-way'!AF69</f>
        <v>1.0752792229531443</v>
      </c>
      <c r="AM69" s="11">
        <f>'OddsRatio_working_3-way'!AA69+'OddsRatio_working_3-way'!AG69</f>
        <v>-0.70229681922815035</v>
      </c>
      <c r="AN69" s="11">
        <f>'OddsRatio_working_3-way'!AB69+'OddsRatio_working_3-way'!AH69</f>
        <v>-0.37298240372499425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1.0752792229531443</v>
      </c>
      <c r="AS69" s="11">
        <f>IF(('OddsRatio_working_3-way'!X69=0),IF(Q69&gt;0,-Q69^(1/3),(-Q69)^(1/3)),'OddsRatio_working_3-way'!AM69-'OddsRatio_working_3-way'!R69/3)</f>
        <v>-0.70229681922815035</v>
      </c>
      <c r="AT69" s="11">
        <f>IF(('OddsRatio_working_3-way'!X69=0),IF(Q69&gt;0,-Q69^(1/3),(-Q69)^(1/3)),'OddsRatio_working_3-way'!AN69-'OddsRatio_working_3-way'!R69/3)</f>
        <v>-0.37298240372499425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3.1</v>
      </c>
      <c r="B70" s="4">
        <f>IF('True_Odds_Calculator_3-way'!B71="","",'True_Odds_Calculator_3-way'!B71)</f>
        <v>3.75</v>
      </c>
      <c r="C70" s="4">
        <f>IF('True_Odds_Calculator_3-way'!C71="","",'True_Odds_Calculator_3-way'!C71)</f>
        <v>2.19</v>
      </c>
      <c r="D70" s="9">
        <f t="shared" si="26"/>
        <v>0.30747999932722175</v>
      </c>
      <c r="E70" s="9">
        <f t="shared" si="27"/>
        <v>0.25320512006661505</v>
      </c>
      <c r="F70" s="9">
        <f t="shared" si="28"/>
        <v>0.43931488060616319</v>
      </c>
      <c r="G70" s="9">
        <f t="shared" si="29"/>
        <v>1.0724971692902039</v>
      </c>
      <c r="H70" s="9">
        <f t="shared" si="30"/>
        <v>3.2522440555094283</v>
      </c>
      <c r="I70" s="9">
        <f t="shared" si="31"/>
        <v>3.9493672155480612</v>
      </c>
      <c r="J70" s="9">
        <f t="shared" si="32"/>
        <v>2.2762716314553422</v>
      </c>
      <c r="K70" s="11">
        <f t="shared" si="33"/>
        <v>0.32258064516129031</v>
      </c>
      <c r="L70" s="11">
        <f t="shared" si="34"/>
        <v>0.26666666666666666</v>
      </c>
      <c r="M70" s="11">
        <f t="shared" si="35"/>
        <v>0.45662100456621008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-0.2699366622477537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0.23724652624343295</v>
      </c>
      <c r="Q70" s="11">
        <f>2*'OddsRatio_working_3-way'!K70*'OddsRatio_working_3-way'!L70*'OddsRatio_working_3-way'!M70</f>
        <v>7.8558452398487744E-2</v>
      </c>
      <c r="R70" s="11">
        <f t="shared" si="36"/>
        <v>0</v>
      </c>
      <c r="S70" s="11">
        <f t="shared" si="37"/>
        <v>-0.87889701335079473</v>
      </c>
      <c r="T70" s="11">
        <f t="shared" si="38"/>
        <v>-0.29102550110953473</v>
      </c>
      <c r="U70" s="11">
        <f>'OddsRatio_working_3-way'!S70-'OddsRatio_working_3-way'!R70^2/3</f>
        <v>-0.87889701335079473</v>
      </c>
      <c r="V70" s="11">
        <f>'OddsRatio_working_3-way'!S70*'OddsRatio_working_3-way'!R70/3-2*'OddsRatio_working_3-way'!R70^3/27-'OddsRatio_working_3-way'!T70</f>
        <v>0.29102550110953473</v>
      </c>
      <c r="W70" s="11">
        <f>'OddsRatio_working_3-way'!V70^2+4*'OddsRatio_working_3-way'!U70^3/27</f>
        <v>-1.5883824643900188E-2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0.15857148777440727</v>
      </c>
      <c r="Y70" s="11">
        <f>IF('OddsRatio_working_3-way'!W70&gt;=0,IF('OddsRatio_working_3-way'!V70+SQRT('OddsRatio_working_3-way'!W70)&gt;0,0,PI()),ACOS('OddsRatio_working_3-way'!V70/(2*'OddsRatio_working_3-way'!X70)))</f>
        <v>0.40867636160901122</v>
      </c>
      <c r="Z70" s="11">
        <f>'OddsRatio_working_3-way'!X70^(1/3)*COS('OddsRatio_working_3-way'!Y70/3)</f>
        <v>0.53624858464510194</v>
      </c>
      <c r="AA70" s="11">
        <f>'OddsRatio_working_3-way'!X70^(1/3)*COS(('OddsRatio_working_3-way'!Y70+2*PI())/3)</f>
        <v>-0.33178232353065851</v>
      </c>
      <c r="AB70" s="11">
        <f>'OddsRatio_working_3-way'!X70^(1/3)*COS(('OddsRatio_working_3-way'!Y70+4*PI())/3)</f>
        <v>-0.20446626111444355</v>
      </c>
      <c r="AC70" s="11">
        <f>'OddsRatio_working_3-way'!X70^(1/3)*SIN('OddsRatio_working_3-way'!Y70/3)</f>
        <v>7.3505962908165162E-2</v>
      </c>
      <c r="AD70" s="11">
        <f>'OddsRatio_working_3-way'!X70^(1/3)*SIN(('OddsRatio_working_3-way'!Y70+2*PI())/3)</f>
        <v>0.42765191559202564</v>
      </c>
      <c r="AE70" s="11">
        <f>'OddsRatio_working_3-way'!X70^(1/3)*SIN(('OddsRatio_working_3-way'!Y70+4*PI())/3)</f>
        <v>-0.50115787850019056</v>
      </c>
      <c r="AF70" s="11">
        <f>-'OddsRatio_working_3-way'!U70/(3*'OddsRatio_working_3-way'!X70^(1/3))*COS(('OddsRatio_working_3-way'!Y70)/3)</f>
        <v>0.53624858464510183</v>
      </c>
      <c r="AG70" s="11">
        <f>-'OddsRatio_working_3-way'!U70/(3*'OddsRatio_working_3-way'!X70^(1/3))*COS(('OddsRatio_working_3-way'!Y70+2*PI())/3)</f>
        <v>-0.33178232353065845</v>
      </c>
      <c r="AH70" s="11">
        <f>-'OddsRatio_working_3-way'!U70/(3*'OddsRatio_working_3-way'!X70^(1/3))*COS(('OddsRatio_working_3-way'!Y70+4*PI())/3)</f>
        <v>-0.20446626111444349</v>
      </c>
      <c r="AI70" s="11">
        <f>'OddsRatio_working_3-way'!U70/(3*'OddsRatio_working_3-way'!X70^(1/3))*SIN(('OddsRatio_working_3-way'!Y70)/3)</f>
        <v>-7.3505962908165148E-2</v>
      </c>
      <c r="AJ70" s="11">
        <f>'OddsRatio_working_3-way'!U70/(3*'OddsRatio_working_3-way'!X70^(1/3))*SIN(('OddsRatio_working_3-way'!Y70+2*PI())/3)</f>
        <v>-0.42765191559202559</v>
      </c>
      <c r="AK70" s="11">
        <f>'OddsRatio_working_3-way'!U70/(3*'OddsRatio_working_3-way'!X70^(1/3))*SIN(('OddsRatio_working_3-way'!Y70+4*PI())/3)</f>
        <v>0.50115787850019045</v>
      </c>
      <c r="AL70" s="11">
        <f>'OddsRatio_working_3-way'!Z70+'OddsRatio_working_3-way'!AF70</f>
        <v>1.0724971692902039</v>
      </c>
      <c r="AM70" s="11">
        <f>'OddsRatio_working_3-way'!AA70+'OddsRatio_working_3-way'!AG70</f>
        <v>-0.66356464706131701</v>
      </c>
      <c r="AN70" s="11">
        <f>'OddsRatio_working_3-way'!AB70+'OddsRatio_working_3-way'!AH70</f>
        <v>-0.40893252222888704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1.0724971692902039</v>
      </c>
      <c r="AS70" s="11">
        <f>IF(('OddsRatio_working_3-way'!X70=0),IF(Q70&gt;0,-Q70^(1/3),(-Q70)^(1/3)),'OddsRatio_working_3-way'!AM70-'OddsRatio_working_3-way'!R70/3)</f>
        <v>-0.66356464706131701</v>
      </c>
      <c r="AT70" s="11">
        <f>IF(('OddsRatio_working_3-way'!X70=0),IF(Q70&gt;0,-Q70^(1/3),(-Q70)^(1/3)),'OddsRatio_working_3-way'!AN70-'OddsRatio_working_3-way'!R70/3)</f>
        <v>-0.40893252222888704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1.5</v>
      </c>
      <c r="B71" s="4">
        <f>IF('True_Odds_Calculator_3-way'!B72="","",'True_Odds_Calculator_3-way'!B72)</f>
        <v>4.58</v>
      </c>
      <c r="C71" s="4">
        <f>IF('True_Odds_Calculator_3-way'!C72="","",'True_Odds_Calculator_3-way'!C72)</f>
        <v>6.08</v>
      </c>
      <c r="D71" s="9">
        <f t="shared" si="26"/>
        <v>0.64539776431870299</v>
      </c>
      <c r="E71" s="9">
        <f t="shared" si="27"/>
        <v>0.20267803808327658</v>
      </c>
      <c r="F71" s="9">
        <f t="shared" si="28"/>
        <v>0.15192419759802059</v>
      </c>
      <c r="G71" s="9">
        <f t="shared" si="29"/>
        <v>1.0988641587738486</v>
      </c>
      <c r="H71" s="9">
        <f t="shared" si="30"/>
        <v>1.5494320793869243</v>
      </c>
      <c r="I71" s="9">
        <f t="shared" si="31"/>
        <v>4.9339336884103782</v>
      </c>
      <c r="J71" s="9">
        <f t="shared" si="32"/>
        <v>6.5822299265711504</v>
      </c>
      <c r="K71" s="11">
        <f t="shared" si="33"/>
        <v>0.66666666666666663</v>
      </c>
      <c r="L71" s="11">
        <f t="shared" si="34"/>
        <v>0.2183406113537118</v>
      </c>
      <c r="M71" s="11">
        <f t="shared" si="35"/>
        <v>0.16447368421052633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-0.21769899639929535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0.21929824561403505</v>
      </c>
      <c r="Q71" s="11">
        <f>2*'OddsRatio_working_3-way'!K71*'OddsRatio_working_3-way'!L71*'OddsRatio_working_3-way'!M71</f>
        <v>4.7881713016164867E-2</v>
      </c>
      <c r="R71" s="11">
        <f t="shared" si="36"/>
        <v>0</v>
      </c>
      <c r="S71" s="11">
        <f t="shared" si="37"/>
        <v>-1.0073461487705089</v>
      </c>
      <c r="T71" s="11">
        <f t="shared" si="38"/>
        <v>-0.21994457396736006</v>
      </c>
      <c r="U71" s="11">
        <f>'OddsRatio_working_3-way'!S71-'OddsRatio_working_3-way'!R71^2/3</f>
        <v>-1.0073461487705089</v>
      </c>
      <c r="V71" s="11">
        <f>'OddsRatio_working_3-way'!S71*'OddsRatio_working_3-way'!R71/3-2*'OddsRatio_working_3-way'!R71^3/27-'OddsRatio_working_3-way'!T71</f>
        <v>0.21994457396736006</v>
      </c>
      <c r="W71" s="11">
        <f>'OddsRatio_working_3-way'!V71^2+4*'OddsRatio_working_3-way'!U71^3/27</f>
        <v>-0.1030615311168861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0.19457463011308129</v>
      </c>
      <c r="Y71" s="11">
        <f>IF('OddsRatio_working_3-way'!W71&gt;=0,IF('OddsRatio_working_3-way'!V71+SQRT('OddsRatio_working_3-way'!W71)&gt;0,0,PI()),ACOS('OddsRatio_working_3-way'!V71/(2*'OddsRatio_working_3-way'!X71)))</f>
        <v>0.97012871680958024</v>
      </c>
      <c r="Z71" s="11">
        <f>'OddsRatio_working_3-way'!X71^(1/3)*COS('OddsRatio_working_3-way'!Y71/3)</f>
        <v>0.54943207938692429</v>
      </c>
      <c r="AA71" s="11">
        <f>'OddsRatio_working_3-way'!X71^(1/3)*COS(('OddsRatio_working_3-way'!Y71+2*PI())/3)</f>
        <v>-0.43418337113801758</v>
      </c>
      <c r="AB71" s="11">
        <f>'OddsRatio_working_3-way'!X71^(1/3)*COS(('OddsRatio_working_3-way'!Y71+4*PI())/3)</f>
        <v>-0.1152487082489068</v>
      </c>
      <c r="AC71" s="11">
        <f>'OddsRatio_working_3-way'!X71^(1/3)*SIN('OddsRatio_working_3-way'!Y71/3)</f>
        <v>0.18413701347293063</v>
      </c>
      <c r="AD71" s="11">
        <f>'OddsRatio_working_3-way'!X71^(1/3)*SIN(('OddsRatio_working_3-way'!Y71+2*PI())/3)</f>
        <v>0.38375363166671944</v>
      </c>
      <c r="AE71" s="11">
        <f>'OddsRatio_working_3-way'!X71^(1/3)*SIN(('OddsRatio_working_3-way'!Y71+4*PI())/3)</f>
        <v>-0.56789064513965015</v>
      </c>
      <c r="AF71" s="11">
        <f>-'OddsRatio_working_3-way'!U71/(3*'OddsRatio_working_3-way'!X71^(1/3))*COS(('OddsRatio_working_3-way'!Y71)/3)</f>
        <v>0.54943207938692418</v>
      </c>
      <c r="AG71" s="11">
        <f>-'OddsRatio_working_3-way'!U71/(3*'OddsRatio_working_3-way'!X71^(1/3))*COS(('OddsRatio_working_3-way'!Y71+2*PI())/3)</f>
        <v>-0.43418337113801753</v>
      </c>
      <c r="AH71" s="11">
        <f>-'OddsRatio_working_3-way'!U71/(3*'OddsRatio_working_3-way'!X71^(1/3))*COS(('OddsRatio_working_3-way'!Y71+4*PI())/3)</f>
        <v>-0.11524870824890678</v>
      </c>
      <c r="AI71" s="11">
        <f>'OddsRatio_working_3-way'!U71/(3*'OddsRatio_working_3-way'!X71^(1/3))*SIN(('OddsRatio_working_3-way'!Y71)/3)</f>
        <v>-0.1841370134729306</v>
      </c>
      <c r="AJ71" s="11">
        <f>'OddsRatio_working_3-way'!U71/(3*'OddsRatio_working_3-way'!X71^(1/3))*SIN(('OddsRatio_working_3-way'!Y71+2*PI())/3)</f>
        <v>-0.38375363166671933</v>
      </c>
      <c r="AK71" s="11">
        <f>'OddsRatio_working_3-way'!U71/(3*'OddsRatio_working_3-way'!X71^(1/3))*SIN(('OddsRatio_working_3-way'!Y71+4*PI())/3)</f>
        <v>0.56789064513965004</v>
      </c>
      <c r="AL71" s="11">
        <f>'OddsRatio_working_3-way'!Z71+'OddsRatio_working_3-way'!AF71</f>
        <v>1.0988641587738486</v>
      </c>
      <c r="AM71" s="11">
        <f>'OddsRatio_working_3-way'!AA71+'OddsRatio_working_3-way'!AG71</f>
        <v>-0.86836674227603505</v>
      </c>
      <c r="AN71" s="11">
        <f>'OddsRatio_working_3-way'!AB71+'OddsRatio_working_3-way'!AH71</f>
        <v>-0.23049741649781358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1.0988641587738486</v>
      </c>
      <c r="AS71" s="11">
        <f>IF(('OddsRatio_working_3-way'!X71=0),IF(Q71&gt;0,-Q71^(1/3),(-Q71)^(1/3)),'OddsRatio_working_3-way'!AM71-'OddsRatio_working_3-way'!R71/3)</f>
        <v>-0.86836674227603505</v>
      </c>
      <c r="AT71" s="11">
        <f>IF(('OddsRatio_working_3-way'!X71=0),IF(Q71&gt;0,-Q71^(1/3),(-Q71)^(1/3)),'OddsRatio_working_3-way'!AN71-'OddsRatio_working_3-way'!R71/3)</f>
        <v>-0.23049741649781358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2.54</v>
      </c>
      <c r="B72" s="4">
        <f>IF('True_Odds_Calculator_3-way'!B73="","",'True_Odds_Calculator_3-way'!B73)</f>
        <v>3.05</v>
      </c>
      <c r="C72" s="4">
        <f>IF('True_Odds_Calculator_3-way'!C73="","",'True_Odds_Calculator_3-way'!C73)</f>
        <v>3.11</v>
      </c>
      <c r="D72" s="9">
        <f t="shared" si="26"/>
        <v>0.37846152180417703</v>
      </c>
      <c r="E72" s="9">
        <f t="shared" si="27"/>
        <v>0.31385868040237302</v>
      </c>
      <c r="F72" s="9">
        <f t="shared" si="28"/>
        <v>0.30767979779345012</v>
      </c>
      <c r="G72" s="9">
        <f t="shared" si="29"/>
        <v>1.0664133370517392</v>
      </c>
      <c r="H72" s="9">
        <f t="shared" si="30"/>
        <v>2.6422765390596785</v>
      </c>
      <c r="I72" s="9">
        <f t="shared" si="31"/>
        <v>3.1861473409560643</v>
      </c>
      <c r="J72" s="9">
        <f t="shared" si="32"/>
        <v>3.2501321411791695</v>
      </c>
      <c r="K72" s="11">
        <f t="shared" si="33"/>
        <v>0.39370078740157477</v>
      </c>
      <c r="L72" s="11">
        <f t="shared" si="34"/>
        <v>0.32786885245901642</v>
      </c>
      <c r="M72" s="11">
        <f t="shared" si="35"/>
        <v>0.32154340836012862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-0.27647959982019799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0.23658157062769242</v>
      </c>
      <c r="Q72" s="11">
        <f>2*'OddsRatio_working_3-way'!K72*'OddsRatio_working_3-way'!L72*'OddsRatio_working_3-way'!M72</f>
        <v>8.3011077413225401E-2</v>
      </c>
      <c r="R72" s="11">
        <f t="shared" si="36"/>
        <v>0</v>
      </c>
      <c r="S72" s="11">
        <f t="shared" si="37"/>
        <v>-0.85569268322707237</v>
      </c>
      <c r="T72" s="11">
        <f t="shared" si="38"/>
        <v>-0.30024304674634117</v>
      </c>
      <c r="U72" s="11">
        <f>'OddsRatio_working_3-way'!S72-'OddsRatio_working_3-way'!R72^2/3</f>
        <v>-0.85569268322707237</v>
      </c>
      <c r="V72" s="11">
        <f>'OddsRatio_working_3-way'!S72*'OddsRatio_working_3-way'!R72/3-2*'OddsRatio_working_3-way'!R72^3/27-'OddsRatio_working_3-way'!T72</f>
        <v>0.30024304674634117</v>
      </c>
      <c r="W72" s="11">
        <f>'OddsRatio_working_3-way'!V72^2+4*'OddsRatio_working_3-way'!U72^3/27</f>
        <v>-2.6758480380083549E-3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0.15233329836048154</v>
      </c>
      <c r="Y72" s="11">
        <f>IF('OddsRatio_working_3-way'!W72&gt;=0,IF('OddsRatio_working_3-way'!V72+SQRT('OddsRatio_working_3-way'!W72)&gt;0,0,PI()),ACOS('OddsRatio_working_3-way'!V72/(2*'OddsRatio_working_3-way'!X72)))</f>
        <v>0.17061410098016627</v>
      </c>
      <c r="Z72" s="11">
        <f>'OddsRatio_working_3-way'!X72^(1/3)*COS('OddsRatio_working_3-way'!Y72/3)</f>
        <v>0.53320666852586973</v>
      </c>
      <c r="AA72" s="11">
        <f>'OddsRatio_working_3-way'!X72^(1/3)*COS(('OddsRatio_working_3-way'!Y72+2*PI())/3)</f>
        <v>-0.29289320467770819</v>
      </c>
      <c r="AB72" s="11">
        <f>'OddsRatio_working_3-way'!X72^(1/3)*COS(('OddsRatio_working_3-way'!Y72+4*PI())/3)</f>
        <v>-0.24031346384816121</v>
      </c>
      <c r="AC72" s="11">
        <f>'OddsRatio_working_3-way'!X72^(1/3)*SIN('OddsRatio_working_3-way'!Y72/3)</f>
        <v>3.0356927521859697E-2</v>
      </c>
      <c r="AD72" s="11">
        <f>'OddsRatio_working_3-way'!X72^(1/3)*SIN(('OddsRatio_working_3-way'!Y72+2*PI())/3)</f>
        <v>0.44659205664974189</v>
      </c>
      <c r="AE72" s="11">
        <f>'OddsRatio_working_3-way'!X72^(1/3)*SIN(('OddsRatio_working_3-way'!Y72+4*PI())/3)</f>
        <v>-0.47694898417160159</v>
      </c>
      <c r="AF72" s="11">
        <f>-'OddsRatio_working_3-way'!U72/(3*'OddsRatio_working_3-way'!X72^(1/3))*COS(('OddsRatio_working_3-way'!Y72)/3)</f>
        <v>0.53320666852586962</v>
      </c>
      <c r="AG72" s="11">
        <f>-'OddsRatio_working_3-way'!U72/(3*'OddsRatio_working_3-way'!X72^(1/3))*COS(('OddsRatio_working_3-way'!Y72+2*PI())/3)</f>
        <v>-0.29289320467770813</v>
      </c>
      <c r="AH72" s="11">
        <f>-'OddsRatio_working_3-way'!U72/(3*'OddsRatio_working_3-way'!X72^(1/3))*COS(('OddsRatio_working_3-way'!Y72+4*PI())/3)</f>
        <v>-0.24031346384816116</v>
      </c>
      <c r="AI72" s="11">
        <f>'OddsRatio_working_3-way'!U72/(3*'OddsRatio_working_3-way'!X72^(1/3))*SIN(('OddsRatio_working_3-way'!Y72)/3)</f>
        <v>-3.035692752185969E-2</v>
      </c>
      <c r="AJ72" s="11">
        <f>'OddsRatio_working_3-way'!U72/(3*'OddsRatio_working_3-way'!X72^(1/3))*SIN(('OddsRatio_working_3-way'!Y72+2*PI())/3)</f>
        <v>-0.44659205664974178</v>
      </c>
      <c r="AK72" s="11">
        <f>'OddsRatio_working_3-way'!U72/(3*'OddsRatio_working_3-way'!X72^(1/3))*SIN(('OddsRatio_working_3-way'!Y72+4*PI())/3)</f>
        <v>0.47694898417160148</v>
      </c>
      <c r="AL72" s="11">
        <f>'OddsRatio_working_3-way'!Z72+'OddsRatio_working_3-way'!AF72</f>
        <v>1.0664133370517392</v>
      </c>
      <c r="AM72" s="11">
        <f>'OddsRatio_working_3-way'!AA72+'OddsRatio_working_3-way'!AG72</f>
        <v>-0.58578640935541637</v>
      </c>
      <c r="AN72" s="11">
        <f>'OddsRatio_working_3-way'!AB72+'OddsRatio_working_3-way'!AH72</f>
        <v>-0.48062692769632237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1.0664133370517392</v>
      </c>
      <c r="AS72" s="11">
        <f>IF(('OddsRatio_working_3-way'!X72=0),IF(Q72&gt;0,-Q72^(1/3),(-Q72)^(1/3)),'OddsRatio_working_3-way'!AM72-'OddsRatio_working_3-way'!R72/3)</f>
        <v>-0.58578640935541637</v>
      </c>
      <c r="AT72" s="11">
        <f>IF(('OddsRatio_working_3-way'!X72=0),IF(Q72&gt;0,-Q72^(1/3),(-Q72)^(1/3)),'OddsRatio_working_3-way'!AN72-'OddsRatio_working_3-way'!R72/3)</f>
        <v>-0.48062692769632237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2.2999999999999998</v>
      </c>
      <c r="B73" s="4">
        <f>IF('True_Odds_Calculator_3-way'!B74="","",'True_Odds_Calculator_3-way'!B74)</f>
        <v>3.65</v>
      </c>
      <c r="C73" s="4">
        <f>IF('True_Odds_Calculator_3-way'!C74="","",'True_Odds_Calculator_3-way'!C74)</f>
        <v>2.97</v>
      </c>
      <c r="D73" s="9">
        <f t="shared" si="26"/>
        <v>0.41796804758201161</v>
      </c>
      <c r="E73" s="9">
        <f t="shared" si="27"/>
        <v>0.26051072758655419</v>
      </c>
      <c r="F73" s="9">
        <f t="shared" si="28"/>
        <v>0.32152122483143442</v>
      </c>
      <c r="G73" s="9">
        <f t="shared" si="29"/>
        <v>1.0711749117318046</v>
      </c>
      <c r="H73" s="9">
        <f t="shared" si="30"/>
        <v>2.3925273852513449</v>
      </c>
      <c r="I73" s="9">
        <f t="shared" si="31"/>
        <v>3.8386135160892825</v>
      </c>
      <c r="J73" s="9">
        <f t="shared" si="32"/>
        <v>3.1102145761116553</v>
      </c>
      <c r="K73" s="11">
        <f t="shared" si="33"/>
        <v>0.43478260869565222</v>
      </c>
      <c r="L73" s="11">
        <f t="shared" si="34"/>
        <v>0.27397260273972601</v>
      </c>
      <c r="M73" s="11">
        <f t="shared" si="35"/>
        <v>0.33670033670033667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-0.272193846345127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0.23743490092507369</v>
      </c>
      <c r="Q73" s="11">
        <f>2*'OddsRatio_working_3-way'!K73*'OddsRatio_working_3-way'!L73*'OddsRatio_working_3-way'!M73</f>
        <v>8.0214493555768124E-2</v>
      </c>
      <c r="R73" s="11">
        <f t="shared" si="36"/>
        <v>0</v>
      </c>
      <c r="S73" s="11">
        <f t="shared" si="37"/>
        <v>-0.87230076694687342</v>
      </c>
      <c r="T73" s="11">
        <f t="shared" si="38"/>
        <v>-0.29469620504961935</v>
      </c>
      <c r="U73" s="11">
        <f>'OddsRatio_working_3-way'!S73-'OddsRatio_working_3-way'!R73^2/3</f>
        <v>-0.87230076694687342</v>
      </c>
      <c r="V73" s="11">
        <f>'OddsRatio_working_3-way'!S73*'OddsRatio_working_3-way'!R73/3-2*'OddsRatio_working_3-way'!R73^3/27-'OddsRatio_working_3-way'!T73</f>
        <v>0.29469620504961935</v>
      </c>
      <c r="W73" s="11">
        <f>'OddsRatio_working_3-way'!V73^2+4*'OddsRatio_working_3-way'!U73^3/27</f>
        <v>-1.1486173365640173E-2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0.15678968926262934</v>
      </c>
      <c r="Y73" s="11">
        <f>IF('OddsRatio_working_3-way'!W73&gt;=0,IF('OddsRatio_working_3-way'!V73+SQRT('OddsRatio_working_3-way'!W73)&gt;0,0,PI()),ACOS('OddsRatio_working_3-way'!V73/(2*'OddsRatio_working_3-way'!X73)))</f>
        <v>0.34880489999536302</v>
      </c>
      <c r="Z73" s="11">
        <f>'OddsRatio_working_3-way'!X73^(1/3)*COS('OddsRatio_working_3-way'!Y73/3)</f>
        <v>0.53558745586590228</v>
      </c>
      <c r="AA73" s="11">
        <f>'OddsRatio_working_3-way'!X73^(1/3)*COS(('OddsRatio_working_3-way'!Y73+2*PI())/3)</f>
        <v>-0.32196705694304589</v>
      </c>
      <c r="AB73" s="11">
        <f>'OddsRatio_working_3-way'!X73^(1/3)*COS(('OddsRatio_working_3-way'!Y73+4*PI())/3)</f>
        <v>-0.21362039892285661</v>
      </c>
      <c r="AC73" s="11">
        <f>'OddsRatio_working_3-way'!X73^(1/3)*SIN('OddsRatio_working_3-way'!Y73/3)</f>
        <v>6.2553972173752775E-2</v>
      </c>
      <c r="AD73" s="11">
        <f>'OddsRatio_working_3-way'!X73^(1/3)*SIN(('OddsRatio_working_3-way'!Y73+2*PI())/3)</f>
        <v>0.43255535664127193</v>
      </c>
      <c r="AE73" s="11">
        <f>'OddsRatio_working_3-way'!X73^(1/3)*SIN(('OddsRatio_working_3-way'!Y73+4*PI())/3)</f>
        <v>-0.49510932881502456</v>
      </c>
      <c r="AF73" s="11">
        <f>-'OddsRatio_working_3-way'!U73/(3*'OddsRatio_working_3-way'!X73^(1/3))*COS(('OddsRatio_working_3-way'!Y73)/3)</f>
        <v>0.53558745586590228</v>
      </c>
      <c r="AG73" s="11">
        <f>-'OddsRatio_working_3-way'!U73/(3*'OddsRatio_working_3-way'!X73^(1/3))*COS(('OddsRatio_working_3-way'!Y73+2*PI())/3)</f>
        <v>-0.32196705694304589</v>
      </c>
      <c r="AH73" s="11">
        <f>-'OddsRatio_working_3-way'!U73/(3*'OddsRatio_working_3-way'!X73^(1/3))*COS(('OddsRatio_working_3-way'!Y73+4*PI())/3)</f>
        <v>-0.21362039892285661</v>
      </c>
      <c r="AI73" s="11">
        <f>'OddsRatio_working_3-way'!U73/(3*'OddsRatio_working_3-way'!X73^(1/3))*SIN(('OddsRatio_working_3-way'!Y73)/3)</f>
        <v>-6.2553972173752775E-2</v>
      </c>
      <c r="AJ73" s="11">
        <f>'OddsRatio_working_3-way'!U73/(3*'OddsRatio_working_3-way'!X73^(1/3))*SIN(('OddsRatio_working_3-way'!Y73+2*PI())/3)</f>
        <v>-0.43255535664127193</v>
      </c>
      <c r="AK73" s="11">
        <f>'OddsRatio_working_3-way'!U73/(3*'OddsRatio_working_3-way'!X73^(1/3))*SIN(('OddsRatio_working_3-way'!Y73+4*PI())/3)</f>
        <v>0.49510932881502456</v>
      </c>
      <c r="AL73" s="11">
        <f>'OddsRatio_working_3-way'!Z73+'OddsRatio_working_3-way'!AF73</f>
        <v>1.0711749117318046</v>
      </c>
      <c r="AM73" s="11">
        <f>'OddsRatio_working_3-way'!AA73+'OddsRatio_working_3-way'!AG73</f>
        <v>-0.64393411388609179</v>
      </c>
      <c r="AN73" s="11">
        <f>'OddsRatio_working_3-way'!AB73+'OddsRatio_working_3-way'!AH73</f>
        <v>-0.42724079784571323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1.0711749117318046</v>
      </c>
      <c r="AS73" s="11">
        <f>IF(('OddsRatio_working_3-way'!X73=0),IF(Q73&gt;0,-Q73^(1/3),(-Q73)^(1/3)),'OddsRatio_working_3-way'!AM73-'OddsRatio_working_3-way'!R73/3)</f>
        <v>-0.64393411388609179</v>
      </c>
      <c r="AT73" s="11">
        <f>IF(('OddsRatio_working_3-way'!X73=0),IF(Q73&gt;0,-Q73^(1/3),(-Q73)^(1/3)),'OddsRatio_working_3-way'!AN73-'OddsRatio_working_3-way'!R73/3)</f>
        <v>-0.42724079784571323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3.19</v>
      </c>
      <c r="B74" s="4">
        <f>IF('True_Odds_Calculator_3-way'!B75="","",'True_Odds_Calculator_3-way'!B75)</f>
        <v>3.66</v>
      </c>
      <c r="C74" s="4">
        <f>IF('True_Odds_Calculator_3-way'!C75="","",'True_Odds_Calculator_3-way'!C75)</f>
        <v>2.1800000000000002</v>
      </c>
      <c r="D74" s="9">
        <f t="shared" si="26"/>
        <v>0.29875925348963328</v>
      </c>
      <c r="E74" s="9">
        <f t="shared" si="27"/>
        <v>0.25967897305512866</v>
      </c>
      <c r="F74" s="9">
        <f t="shared" si="28"/>
        <v>0.44156177345523806</v>
      </c>
      <c r="G74" s="9">
        <f t="shared" si="29"/>
        <v>1.071770164017475</v>
      </c>
      <c r="H74" s="9">
        <f t="shared" si="30"/>
        <v>3.3471766591982708</v>
      </c>
      <c r="I74" s="9">
        <f t="shared" si="31"/>
        <v>3.8509086362864835</v>
      </c>
      <c r="J74" s="9">
        <f t="shared" si="32"/>
        <v>2.2646887935406208</v>
      </c>
      <c r="K74" s="11">
        <f t="shared" si="33"/>
        <v>0.31347962382445144</v>
      </c>
      <c r="L74" s="11">
        <f t="shared" si="34"/>
        <v>0.27322404371584696</v>
      </c>
      <c r="M74" s="11">
        <f t="shared" si="35"/>
        <v>0.4587155963302752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-0.27007196028723779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0.2369130861359405</v>
      </c>
      <c r="Q74" s="11">
        <f>2*'OddsRatio_working_3-way'!K74*'OddsRatio_working_3-way'!L74*'OddsRatio_working_3-way'!M74</f>
        <v>7.8578138021870803E-2</v>
      </c>
      <c r="R74" s="11">
        <f t="shared" si="36"/>
        <v>0</v>
      </c>
      <c r="S74" s="11">
        <f t="shared" si="37"/>
        <v>-0.87722207771576577</v>
      </c>
      <c r="T74" s="11">
        <f t="shared" si="38"/>
        <v>-0.29095259625730202</v>
      </c>
      <c r="U74" s="11">
        <f>'OddsRatio_working_3-way'!S74-'OddsRatio_working_3-way'!R74^2/3</f>
        <v>-0.87722207771576577</v>
      </c>
      <c r="V74" s="11">
        <f>'OddsRatio_working_3-way'!S74*'OddsRatio_working_3-way'!R74/3-2*'OddsRatio_working_3-way'!R74^3/27-'OddsRatio_working_3-way'!T74</f>
        <v>0.29095259625730202</v>
      </c>
      <c r="W74" s="11">
        <f>'OddsRatio_working_3-way'!V74^2+4*'OddsRatio_working_3-way'!U74^3/27</f>
        <v>-1.5352317398143522E-2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0.15811841343357841</v>
      </c>
      <c r="Y74" s="11">
        <f>IF('OddsRatio_working_3-way'!W74&gt;=0,IF('OddsRatio_working_3-way'!V74+SQRT('OddsRatio_working_3-way'!W74)&gt;0,0,PI()),ACOS('OddsRatio_working_3-way'!V74/(2*'OddsRatio_working_3-way'!X74)))</f>
        <v>0.40259709293265988</v>
      </c>
      <c r="Z74" s="11">
        <f>'OddsRatio_working_3-way'!X74^(1/3)*COS('OddsRatio_working_3-way'!Y74/3)</f>
        <v>0.53588508200873752</v>
      </c>
      <c r="AA74" s="11">
        <f>'OddsRatio_working_3-way'!X74^(1/3)*COS(('OddsRatio_working_3-way'!Y74+2*PI())/3)</f>
        <v>-0.33059957244783861</v>
      </c>
      <c r="AB74" s="11">
        <f>'OddsRatio_working_3-way'!X74^(1/3)*COS(('OddsRatio_working_3-way'!Y74+4*PI())/3)</f>
        <v>-0.20528550956089897</v>
      </c>
      <c r="AC74" s="11">
        <f>'OddsRatio_working_3-way'!X74^(1/3)*SIN('OddsRatio_working_3-way'!Y74/3)</f>
        <v>7.2350107941020328E-2</v>
      </c>
      <c r="AD74" s="11">
        <f>'OddsRatio_working_3-way'!X74^(1/3)*SIN(('OddsRatio_working_3-way'!Y74+2*PI())/3)</f>
        <v>0.42791504055816371</v>
      </c>
      <c r="AE74" s="11">
        <f>'OddsRatio_working_3-way'!X74^(1/3)*SIN(('OddsRatio_working_3-way'!Y74+4*PI())/3)</f>
        <v>-0.50026514849918402</v>
      </c>
      <c r="AF74" s="11">
        <f>-'OddsRatio_working_3-way'!U74/(3*'OddsRatio_working_3-way'!X74^(1/3))*COS(('OddsRatio_working_3-way'!Y74)/3)</f>
        <v>0.53588508200873752</v>
      </c>
      <c r="AG74" s="11">
        <f>-'OddsRatio_working_3-way'!U74/(3*'OddsRatio_working_3-way'!X74^(1/3))*COS(('OddsRatio_working_3-way'!Y74+2*PI())/3)</f>
        <v>-0.33059957244783861</v>
      </c>
      <c r="AH74" s="11">
        <f>-'OddsRatio_working_3-way'!U74/(3*'OddsRatio_working_3-way'!X74^(1/3))*COS(('OddsRatio_working_3-way'!Y74+4*PI())/3)</f>
        <v>-0.20528550956089897</v>
      </c>
      <c r="AI74" s="11">
        <f>'OddsRatio_working_3-way'!U74/(3*'OddsRatio_working_3-way'!X74^(1/3))*SIN(('OddsRatio_working_3-way'!Y74)/3)</f>
        <v>-7.2350107941020328E-2</v>
      </c>
      <c r="AJ74" s="11">
        <f>'OddsRatio_working_3-way'!U74/(3*'OddsRatio_working_3-way'!X74^(1/3))*SIN(('OddsRatio_working_3-way'!Y74+2*PI())/3)</f>
        <v>-0.42791504055816371</v>
      </c>
      <c r="AK74" s="11">
        <f>'OddsRatio_working_3-way'!U74/(3*'OddsRatio_working_3-way'!X74^(1/3))*SIN(('OddsRatio_working_3-way'!Y74+4*PI())/3)</f>
        <v>0.50026514849918402</v>
      </c>
      <c r="AL74" s="11">
        <f>'OddsRatio_working_3-way'!Z74+'OddsRatio_working_3-way'!AF74</f>
        <v>1.071770164017475</v>
      </c>
      <c r="AM74" s="11">
        <f>'OddsRatio_working_3-way'!AA74+'OddsRatio_working_3-way'!AG74</f>
        <v>-0.66119914489567722</v>
      </c>
      <c r="AN74" s="11">
        <f>'OddsRatio_working_3-way'!AB74+'OddsRatio_working_3-way'!AH74</f>
        <v>-0.41057101912179794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1.071770164017475</v>
      </c>
      <c r="AS74" s="11">
        <f>IF(('OddsRatio_working_3-way'!X74=0),IF(Q74&gt;0,-Q74^(1/3),(-Q74)^(1/3)),'OddsRatio_working_3-way'!AM74-'OddsRatio_working_3-way'!R74/3)</f>
        <v>-0.66119914489567722</v>
      </c>
      <c r="AT74" s="11">
        <f>IF(('OddsRatio_working_3-way'!X74=0),IF(Q74&gt;0,-Q74^(1/3),(-Q74)^(1/3)),'OddsRatio_working_3-way'!AN74-'OddsRatio_working_3-way'!R74/3)</f>
        <v>-0.41057101912179794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1.23</v>
      </c>
      <c r="B75" s="4">
        <f>IF('True_Odds_Calculator_3-way'!B76="","",'True_Odds_Calculator_3-way'!B76)</f>
        <v>6.17</v>
      </c>
      <c r="C75" s="4">
        <f>IF('True_Odds_Calculator_3-way'!C76="","",'True_Odds_Calculator_3-way'!C76)</f>
        <v>12.07</v>
      </c>
      <c r="D75" s="9">
        <f t="shared" si="26"/>
        <v>0.78725322775612305</v>
      </c>
      <c r="E75" s="9">
        <f t="shared" si="27"/>
        <v>0.14135255000379285</v>
      </c>
      <c r="F75" s="9">
        <f t="shared" si="28"/>
        <v>7.139422224008421E-2</v>
      </c>
      <c r="G75" s="9">
        <f t="shared" si="29"/>
        <v>1.1749535393004074</v>
      </c>
      <c r="H75" s="9">
        <f t="shared" si="30"/>
        <v>1.2702393140390935</v>
      </c>
      <c r="I75" s="9">
        <f t="shared" si="31"/>
        <v>7.0745097981831062</v>
      </c>
      <c r="J75" s="9">
        <f t="shared" si="32"/>
        <v>14.006735680055508</v>
      </c>
      <c r="K75" s="11">
        <f t="shared" si="33"/>
        <v>0.81300813008130079</v>
      </c>
      <c r="L75" s="11">
        <f t="shared" si="34"/>
        <v>0.16207455429497569</v>
      </c>
      <c r="M75" s="11">
        <f t="shared" si="35"/>
        <v>8.2850041425020712E-2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-0.14370386682762226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0.17980263565773164</v>
      </c>
      <c r="Q75" s="11">
        <f>2*'OddsRatio_working_3-way'!K75*'OddsRatio_working_3-way'!L75*'OddsRatio_working_3-way'!M75</f>
        <v>2.1833956971187812E-2</v>
      </c>
      <c r="R75" s="11">
        <f t="shared" si="36"/>
        <v>0</v>
      </c>
      <c r="S75" s="11">
        <f t="shared" si="37"/>
        <v>-1.2512024876366834</v>
      </c>
      <c r="T75" s="11">
        <f t="shared" si="38"/>
        <v>-0.15193715696863186</v>
      </c>
      <c r="U75" s="11">
        <f>'OddsRatio_working_3-way'!S75-'OddsRatio_working_3-way'!R75^2/3</f>
        <v>-1.2512024876366834</v>
      </c>
      <c r="V75" s="11">
        <f>'OddsRatio_working_3-way'!S75*'OddsRatio_working_3-way'!R75/3-2*'OddsRatio_working_3-way'!R75^3/27-'OddsRatio_working_3-way'!T75</f>
        <v>0.15193715696863186</v>
      </c>
      <c r="W75" s="11">
        <f>'OddsRatio_working_3-way'!V75^2+4*'OddsRatio_working_3-way'!U75^3/27</f>
        <v>-0.26710281662083141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0.26934537135829068</v>
      </c>
      <c r="Y75" s="11">
        <f>IF('OddsRatio_working_3-way'!W75&gt;=0,IF('OddsRatio_working_3-way'!V75+SQRT('OddsRatio_working_3-way'!W75)&gt;0,0,PI()),ACOS('OddsRatio_working_3-way'!V75/(2*'OddsRatio_working_3-way'!X75)))</f>
        <v>1.2848672310019156</v>
      </c>
      <c r="Z75" s="11">
        <f>'OddsRatio_working_3-way'!X75^(1/3)*COS('OddsRatio_working_3-way'!Y75/3)</f>
        <v>0.58747676965020357</v>
      </c>
      <c r="AA75" s="11">
        <f>'OddsRatio_working_3-way'!X75^(1/3)*COS(('OddsRatio_working_3-way'!Y75+2*PI())/3)</f>
        <v>-0.52601818538940404</v>
      </c>
      <c r="AB75" s="11">
        <f>'OddsRatio_working_3-way'!X75^(1/3)*COS(('OddsRatio_working_3-way'!Y75+4*PI())/3)</f>
        <v>-6.1458584260800045E-2</v>
      </c>
      <c r="AC75" s="11">
        <f>'OddsRatio_working_3-way'!X75^(1/3)*SIN('OddsRatio_working_3-way'!Y75/3)</f>
        <v>0.26821361076622496</v>
      </c>
      <c r="AD75" s="11">
        <f>'OddsRatio_working_3-way'!X75^(1/3)*SIN(('OddsRatio_working_3-way'!Y75+2*PI())/3)</f>
        <v>0.37466300126718277</v>
      </c>
      <c r="AE75" s="11">
        <f>'OddsRatio_working_3-way'!X75^(1/3)*SIN(('OddsRatio_working_3-way'!Y75+4*PI())/3)</f>
        <v>-0.64287661203340762</v>
      </c>
      <c r="AF75" s="11">
        <f>-'OddsRatio_working_3-way'!U75/(3*'OddsRatio_working_3-way'!X75^(1/3))*COS(('OddsRatio_working_3-way'!Y75)/3)</f>
        <v>0.58747676965020368</v>
      </c>
      <c r="AG75" s="11">
        <f>-'OddsRatio_working_3-way'!U75/(3*'OddsRatio_working_3-way'!X75^(1/3))*COS(('OddsRatio_working_3-way'!Y75+2*PI())/3)</f>
        <v>-0.52601818538940415</v>
      </c>
      <c r="AH75" s="11">
        <f>-'OddsRatio_working_3-way'!U75/(3*'OddsRatio_working_3-way'!X75^(1/3))*COS(('OddsRatio_working_3-way'!Y75+4*PI())/3)</f>
        <v>-6.1458584260800052E-2</v>
      </c>
      <c r="AI75" s="11">
        <f>'OddsRatio_working_3-way'!U75/(3*'OddsRatio_working_3-way'!X75^(1/3))*SIN(('OddsRatio_working_3-way'!Y75)/3)</f>
        <v>-0.26821361076622502</v>
      </c>
      <c r="AJ75" s="11">
        <f>'OddsRatio_working_3-way'!U75/(3*'OddsRatio_working_3-way'!X75^(1/3))*SIN(('OddsRatio_working_3-way'!Y75+2*PI())/3)</f>
        <v>-0.37466300126718283</v>
      </c>
      <c r="AK75" s="11">
        <f>'OddsRatio_working_3-way'!U75/(3*'OddsRatio_working_3-way'!X75^(1/3))*SIN(('OddsRatio_working_3-way'!Y75+4*PI())/3)</f>
        <v>0.64287661203340773</v>
      </c>
      <c r="AL75" s="11">
        <f>'OddsRatio_working_3-way'!Z75+'OddsRatio_working_3-way'!AF75</f>
        <v>1.1749535393004074</v>
      </c>
      <c r="AM75" s="11">
        <f>'OddsRatio_working_3-way'!AA75+'OddsRatio_working_3-way'!AG75</f>
        <v>-1.0520363707788083</v>
      </c>
      <c r="AN75" s="11">
        <f>'OddsRatio_working_3-way'!AB75+'OddsRatio_working_3-way'!AH75</f>
        <v>-0.12291716852160009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1.1749535393004074</v>
      </c>
      <c r="AS75" s="11">
        <f>IF(('OddsRatio_working_3-way'!X75=0),IF(Q75&gt;0,-Q75^(1/3),(-Q75)^(1/3)),'OddsRatio_working_3-way'!AM75-'OddsRatio_working_3-way'!R75/3)</f>
        <v>-1.0520363707788083</v>
      </c>
      <c r="AT75" s="11">
        <f>IF(('OddsRatio_working_3-way'!X75=0),IF(Q75&gt;0,-Q75^(1/3),(-Q75)^(1/3)),'OddsRatio_working_3-way'!AN75-'OddsRatio_working_3-way'!R75/3)</f>
        <v>-0.12291716852160009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2.56</v>
      </c>
      <c r="B76" s="4">
        <f>IF('True_Odds_Calculator_3-way'!B77="","",'True_Odds_Calculator_3-way'!B77)</f>
        <v>3.42</v>
      </c>
      <c r="C76" s="4">
        <f>IF('True_Odds_Calculator_3-way'!C77="","",'True_Odds_Calculator_3-way'!C77)</f>
        <v>2.78</v>
      </c>
      <c r="D76" s="9">
        <f t="shared" si="26"/>
        <v>0.37552164839760133</v>
      </c>
      <c r="E76" s="9">
        <f t="shared" si="27"/>
        <v>0.27935117681091026</v>
      </c>
      <c r="F76" s="9">
        <f t="shared" si="28"/>
        <v>0.34512717479148852</v>
      </c>
      <c r="G76" s="9">
        <f t="shared" si="29"/>
        <v>1.0660014871332257</v>
      </c>
      <c r="H76" s="9">
        <f t="shared" si="30"/>
        <v>2.6629623199278316</v>
      </c>
      <c r="I76" s="9">
        <f t="shared" si="31"/>
        <v>3.5797235988624059</v>
      </c>
      <c r="J76" s="9">
        <f t="shared" si="32"/>
        <v>2.8974826470971413</v>
      </c>
      <c r="K76" s="11">
        <f t="shared" si="33"/>
        <v>0.390625</v>
      </c>
      <c r="L76" s="11">
        <f t="shared" si="34"/>
        <v>0.29239766081871343</v>
      </c>
      <c r="M76" s="11">
        <f t="shared" si="35"/>
        <v>0.35971223021582738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-0.27608899722327407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0.23665278303672854</v>
      </c>
      <c r="Q76" s="11">
        <f>2*'OddsRatio_working_3-way'!K76*'OddsRatio_working_3-way'!L76*'OddsRatio_working_3-way'!M76</f>
        <v>8.2171105221086296E-2</v>
      </c>
      <c r="R76" s="11">
        <f t="shared" si="36"/>
        <v>0</v>
      </c>
      <c r="S76" s="11">
        <f t="shared" si="37"/>
        <v>-0.8571612248833903</v>
      </c>
      <c r="T76" s="11">
        <f t="shared" si="38"/>
        <v>-0.29762542530673275</v>
      </c>
      <c r="U76" s="11">
        <f>'OddsRatio_working_3-way'!S76-'OddsRatio_working_3-way'!R76^2/3</f>
        <v>-0.8571612248833903</v>
      </c>
      <c r="V76" s="11">
        <f>'OddsRatio_working_3-way'!S76*'OddsRatio_working_3-way'!R76/3-2*'OddsRatio_working_3-way'!R76^3/27-'OddsRatio_working_3-way'!T76</f>
        <v>0.29762542530673275</v>
      </c>
      <c r="W76" s="11">
        <f>'OddsRatio_working_3-way'!V76^2+4*'OddsRatio_working_3-way'!U76^3/27</f>
        <v>-4.7195646104720157E-3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0.15272561867568712</v>
      </c>
      <c r="Y76" s="11">
        <f>IF('OddsRatio_working_3-way'!W76&gt;=0,IF('OddsRatio_working_3-way'!V76+SQRT('OddsRatio_working_3-way'!W76)&gt;0,0,PI()),ACOS('OddsRatio_working_3-way'!V76/(2*'OddsRatio_working_3-way'!X76)))</f>
        <v>0.22685083542088669</v>
      </c>
      <c r="Z76" s="11">
        <f>'OddsRatio_working_3-way'!X76^(1/3)*COS('OddsRatio_working_3-way'!Y76/3)</f>
        <v>0.53300074356661287</v>
      </c>
      <c r="AA76" s="11">
        <f>'OddsRatio_working_3-way'!X76^(1/3)*COS(('OddsRatio_working_3-way'!Y76+2*PI())/3)</f>
        <v>-0.30147124164560651</v>
      </c>
      <c r="AB76" s="11">
        <f>'OddsRatio_working_3-way'!X76^(1/3)*COS(('OddsRatio_working_3-way'!Y76+4*PI())/3)</f>
        <v>-0.23152950192100652</v>
      </c>
      <c r="AC76" s="11">
        <f>'OddsRatio_working_3-way'!X76^(1/3)*SIN('OddsRatio_working_3-way'!Y76/3)</f>
        <v>4.0380882257588527E-2</v>
      </c>
      <c r="AD76" s="11">
        <f>'OddsRatio_working_3-way'!X76^(1/3)*SIN(('OddsRatio_working_3-way'!Y76+2*PI())/3)</f>
        <v>0.44140174303588764</v>
      </c>
      <c r="AE76" s="11">
        <f>'OddsRatio_working_3-way'!X76^(1/3)*SIN(('OddsRatio_working_3-way'!Y76+4*PI())/3)</f>
        <v>-0.48178262529347626</v>
      </c>
      <c r="AF76" s="11">
        <f>-'OddsRatio_working_3-way'!U76/(3*'OddsRatio_working_3-way'!X76^(1/3))*COS(('OddsRatio_working_3-way'!Y76)/3)</f>
        <v>0.53300074356661276</v>
      </c>
      <c r="AG76" s="11">
        <f>-'OddsRatio_working_3-way'!U76/(3*'OddsRatio_working_3-way'!X76^(1/3))*COS(('OddsRatio_working_3-way'!Y76+2*PI())/3)</f>
        <v>-0.30147124164560646</v>
      </c>
      <c r="AH76" s="11">
        <f>-'OddsRatio_working_3-way'!U76/(3*'OddsRatio_working_3-way'!X76^(1/3))*COS(('OddsRatio_working_3-way'!Y76+4*PI())/3)</f>
        <v>-0.23152950192100646</v>
      </c>
      <c r="AI76" s="11">
        <f>'OddsRatio_working_3-way'!U76/(3*'OddsRatio_working_3-way'!X76^(1/3))*SIN(('OddsRatio_working_3-way'!Y76)/3)</f>
        <v>-4.038088225758852E-2</v>
      </c>
      <c r="AJ76" s="11">
        <f>'OddsRatio_working_3-way'!U76/(3*'OddsRatio_working_3-way'!X76^(1/3))*SIN(('OddsRatio_working_3-way'!Y76+2*PI())/3)</f>
        <v>-0.44140174303588758</v>
      </c>
      <c r="AK76" s="11">
        <f>'OddsRatio_working_3-way'!U76/(3*'OddsRatio_working_3-way'!X76^(1/3))*SIN(('OddsRatio_working_3-way'!Y76+4*PI())/3)</f>
        <v>0.48178262529347615</v>
      </c>
      <c r="AL76" s="11">
        <f>'OddsRatio_working_3-way'!Z76+'OddsRatio_working_3-way'!AF76</f>
        <v>1.0660014871332257</v>
      </c>
      <c r="AM76" s="11">
        <f>'OddsRatio_working_3-way'!AA76+'OddsRatio_working_3-way'!AG76</f>
        <v>-0.60294248329121292</v>
      </c>
      <c r="AN76" s="11">
        <f>'OddsRatio_working_3-way'!AB76+'OddsRatio_working_3-way'!AH76</f>
        <v>-0.46305900384201298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1.0660014871332257</v>
      </c>
      <c r="AS76" s="11">
        <f>IF(('OddsRatio_working_3-way'!X76=0),IF(Q76&gt;0,-Q76^(1/3),(-Q76)^(1/3)),'OddsRatio_working_3-way'!AM76-'OddsRatio_working_3-way'!R76/3)</f>
        <v>-0.60294248329121292</v>
      </c>
      <c r="AT76" s="11">
        <f>IF(('OddsRatio_working_3-way'!X76=0),IF(Q76&gt;0,-Q76^(1/3),(-Q76)^(1/3)),'OddsRatio_working_3-way'!AN76-'OddsRatio_working_3-way'!R76/3)</f>
        <v>-0.46305900384201298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2.75</v>
      </c>
      <c r="B77" s="4">
        <f>IF('True_Odds_Calculator_3-way'!B78="","",'True_Odds_Calculator_3-way'!B78)</f>
        <v>3.33</v>
      </c>
      <c r="C77" s="4">
        <f>IF('True_Odds_Calculator_3-way'!C78="","",'True_Odds_Calculator_3-way'!C78)</f>
        <v>2.63</v>
      </c>
      <c r="D77" s="9">
        <f t="shared" si="26"/>
        <v>0.34853082663674539</v>
      </c>
      <c r="E77" s="9">
        <f t="shared" si="27"/>
        <v>0.28664066488626805</v>
      </c>
      <c r="F77" s="9">
        <f t="shared" si="28"/>
        <v>0.36482850847698661</v>
      </c>
      <c r="G77" s="9">
        <f t="shared" si="29"/>
        <v>1.0681066655051192</v>
      </c>
      <c r="H77" s="9">
        <f t="shared" si="30"/>
        <v>2.8691866646339586</v>
      </c>
      <c r="I77" s="9">
        <f t="shared" si="31"/>
        <v>3.4886885306269275</v>
      </c>
      <c r="J77" s="9">
        <f t="shared" si="32"/>
        <v>2.7410138647733446</v>
      </c>
      <c r="K77" s="11">
        <f t="shared" si="33"/>
        <v>0.36363636363636365</v>
      </c>
      <c r="L77" s="11">
        <f t="shared" si="34"/>
        <v>0.3003003003003003</v>
      </c>
      <c r="M77" s="11">
        <f t="shared" si="35"/>
        <v>0.38022813688212931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-0.2759617550492075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0.23708464773103555</v>
      </c>
      <c r="Q77" s="11">
        <f>2*'OddsRatio_working_3-way'!K77*'OddsRatio_working_3-way'!L77*'OddsRatio_working_3-way'!M77</f>
        <v>8.3041908136965187E-2</v>
      </c>
      <c r="R77" s="11">
        <f t="shared" si="36"/>
        <v>0</v>
      </c>
      <c r="S77" s="11">
        <f t="shared" si="37"/>
        <v>-0.85912139415391209</v>
      </c>
      <c r="T77" s="11">
        <f t="shared" si="38"/>
        <v>-0.30091817658630904</v>
      </c>
      <c r="U77" s="11">
        <f>'OddsRatio_working_3-way'!S77-'OddsRatio_working_3-way'!R77^2/3</f>
        <v>-0.85912139415391209</v>
      </c>
      <c r="V77" s="11">
        <f>'OddsRatio_working_3-way'!S77*'OddsRatio_working_3-way'!R77/3-2*'OddsRatio_working_3-way'!R77^3/27-'OddsRatio_working_3-way'!T77</f>
        <v>0.30091817658630904</v>
      </c>
      <c r="W77" s="11">
        <f>'OddsRatio_working_3-way'!V77^2+4*'OddsRatio_working_3-way'!U77^3/27</f>
        <v>-3.3902569698824186E-3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0.15324980095412155</v>
      </c>
      <c r="Y77" s="11">
        <f>IF('OddsRatio_working_3-way'!W77&gt;=0,IF('OddsRatio_working_3-way'!V77+SQRT('OddsRatio_working_3-way'!W77)&gt;0,0,PI()),ACOS('OddsRatio_working_3-way'!V77/(2*'OddsRatio_working_3-way'!X77)))</f>
        <v>0.19113220094123951</v>
      </c>
      <c r="Z77" s="11">
        <f>'OddsRatio_working_3-way'!X77^(1/3)*COS('OddsRatio_working_3-way'!Y77/3)</f>
        <v>0.53405333275255962</v>
      </c>
      <c r="AA77" s="11">
        <f>'OddsRatio_working_3-way'!X77^(1/3)*COS(('OddsRatio_working_3-way'!Y77+2*PI())/3)</f>
        <v>-0.29653305331861579</v>
      </c>
      <c r="AB77" s="11">
        <f>'OddsRatio_working_3-way'!X77^(1/3)*COS(('OddsRatio_working_3-way'!Y77+4*PI())/3)</f>
        <v>-0.2375202794339438</v>
      </c>
      <c r="AC77" s="11">
        <f>'OddsRatio_working_3-way'!X77^(1/3)*SIN('OddsRatio_working_3-way'!Y77/3)</f>
        <v>3.4071040887941918E-2</v>
      </c>
      <c r="AD77" s="11">
        <f>'OddsRatio_working_3-way'!X77^(1/3)*SIN(('OddsRatio_working_3-way'!Y77+2*PI())/3)</f>
        <v>0.44546823269548974</v>
      </c>
      <c r="AE77" s="11">
        <f>'OddsRatio_working_3-way'!X77^(1/3)*SIN(('OddsRatio_working_3-way'!Y77+4*PI())/3)</f>
        <v>-0.47953927358343162</v>
      </c>
      <c r="AF77" s="11">
        <f>-'OddsRatio_working_3-way'!U77/(3*'OddsRatio_working_3-way'!X77^(1/3))*COS(('OddsRatio_working_3-way'!Y77)/3)</f>
        <v>0.53405333275255962</v>
      </c>
      <c r="AG77" s="11">
        <f>-'OddsRatio_working_3-way'!U77/(3*'OddsRatio_working_3-way'!X77^(1/3))*COS(('OddsRatio_working_3-way'!Y77+2*PI())/3)</f>
        <v>-0.29653305331861579</v>
      </c>
      <c r="AH77" s="11">
        <f>-'OddsRatio_working_3-way'!U77/(3*'OddsRatio_working_3-way'!X77^(1/3))*COS(('OddsRatio_working_3-way'!Y77+4*PI())/3)</f>
        <v>-0.2375202794339438</v>
      </c>
      <c r="AI77" s="11">
        <f>'OddsRatio_working_3-way'!U77/(3*'OddsRatio_working_3-way'!X77^(1/3))*SIN(('OddsRatio_working_3-way'!Y77)/3)</f>
        <v>-3.4071040887941918E-2</v>
      </c>
      <c r="AJ77" s="11">
        <f>'OddsRatio_working_3-way'!U77/(3*'OddsRatio_working_3-way'!X77^(1/3))*SIN(('OddsRatio_working_3-way'!Y77+2*PI())/3)</f>
        <v>-0.44546823269548974</v>
      </c>
      <c r="AK77" s="11">
        <f>'OddsRatio_working_3-way'!U77/(3*'OddsRatio_working_3-way'!X77^(1/3))*SIN(('OddsRatio_working_3-way'!Y77+4*PI())/3)</f>
        <v>0.47953927358343162</v>
      </c>
      <c r="AL77" s="11">
        <f>'OddsRatio_working_3-way'!Z77+'OddsRatio_working_3-way'!AF77</f>
        <v>1.0681066655051192</v>
      </c>
      <c r="AM77" s="11">
        <f>'OddsRatio_working_3-way'!AA77+'OddsRatio_working_3-way'!AG77</f>
        <v>-0.59306610663723158</v>
      </c>
      <c r="AN77" s="11">
        <f>'OddsRatio_working_3-way'!AB77+'OddsRatio_working_3-way'!AH77</f>
        <v>-0.4750405588678876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1.0681066655051192</v>
      </c>
      <c r="AS77" s="11">
        <f>IF(('OddsRatio_working_3-way'!X77=0),IF(Q77&gt;0,-Q77^(1/3),(-Q77)^(1/3)),'OddsRatio_working_3-way'!AM77-'OddsRatio_working_3-way'!R77/3)</f>
        <v>-0.59306610663723158</v>
      </c>
      <c r="AT77" s="11">
        <f>IF(('OddsRatio_working_3-way'!X77=0),IF(Q77&gt;0,-Q77^(1/3),(-Q77)^(1/3)),'OddsRatio_working_3-way'!AN77-'OddsRatio_working_3-way'!R77/3)</f>
        <v>-0.4750405588678876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2.64</v>
      </c>
      <c r="B78" s="4">
        <f>IF('True_Odds_Calculator_3-way'!B79="","",'True_Odds_Calculator_3-way'!B79)</f>
        <v>3.4</v>
      </c>
      <c r="C78" s="4">
        <f>IF('True_Odds_Calculator_3-way'!C79="","",'True_Odds_Calculator_3-way'!C79)</f>
        <v>2.86</v>
      </c>
      <c r="D78" s="9">
        <f t="shared" si="26"/>
        <v>0.3708602350739188</v>
      </c>
      <c r="E78" s="9">
        <f t="shared" si="27"/>
        <v>0.28714296463223299</v>
      </c>
      <c r="F78" s="9">
        <f t="shared" si="28"/>
        <v>0.34199680029384838</v>
      </c>
      <c r="G78" s="9">
        <f t="shared" si="29"/>
        <v>1.0344107337506658</v>
      </c>
      <c r="H78" s="9">
        <f t="shared" si="30"/>
        <v>2.6964336033510921</v>
      </c>
      <c r="I78" s="9">
        <f t="shared" si="31"/>
        <v>3.482585761001598</v>
      </c>
      <c r="J78" s="9">
        <f t="shared" si="32"/>
        <v>2.9240039647762384</v>
      </c>
      <c r="K78" s="11">
        <f t="shared" si="33"/>
        <v>0.37878787878787878</v>
      </c>
      <c r="L78" s="11">
        <f t="shared" si="34"/>
        <v>0.29411764705882354</v>
      </c>
      <c r="M78" s="11">
        <f t="shared" si="35"/>
        <v>0.34965034965034969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-0.28518006058113032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0.22982810415965499</v>
      </c>
      <c r="Q78" s="11">
        <f>2*'OddsRatio_working_3-way'!K78*'OddsRatio_working_3-way'!L78*'OddsRatio_working_3-way'!M78</f>
        <v>7.7907831918527112E-2</v>
      </c>
      <c r="R78" s="11">
        <f t="shared" si="36"/>
        <v>0</v>
      </c>
      <c r="S78" s="11">
        <f t="shared" si="37"/>
        <v>-0.80590523647171897</v>
      </c>
      <c r="T78" s="11">
        <f t="shared" si="38"/>
        <v>-0.27318821575312507</v>
      </c>
      <c r="U78" s="11">
        <f>'OddsRatio_working_3-way'!S78-'OddsRatio_working_3-way'!R78^2/3</f>
        <v>-0.80590523647171897</v>
      </c>
      <c r="V78" s="11">
        <f>'OddsRatio_working_3-way'!S78*'OddsRatio_working_3-way'!R78/3-2*'OddsRatio_working_3-way'!R78^3/27-'OddsRatio_working_3-way'!T78</f>
        <v>0.27318821575312507</v>
      </c>
      <c r="W78" s="11">
        <f>'OddsRatio_working_3-way'!V78^2+4*'OddsRatio_working_3-way'!U78^3/27</f>
        <v>-2.9121917091379512E-3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0.13923361028817177</v>
      </c>
      <c r="Y78" s="11">
        <f>IF('OddsRatio_working_3-way'!W78&gt;=0,IF('OddsRatio_working_3-way'!V78+SQRT('OddsRatio_working_3-way'!W78)&gt;0,0,PI()),ACOS('OddsRatio_working_3-way'!V78/(2*'OddsRatio_working_3-way'!X78)))</f>
        <v>0.19502598236936719</v>
      </c>
      <c r="Z78" s="11">
        <f>'OddsRatio_working_3-way'!X78^(1/3)*COS('OddsRatio_working_3-way'!Y78/3)</f>
        <v>0.51720536687533292</v>
      </c>
      <c r="AA78" s="11">
        <f>'OddsRatio_working_3-way'!X78^(1/3)*COS(('OddsRatio_working_3-way'!Y78+2*PI())/3)</f>
        <v>-0.28776199540561226</v>
      </c>
      <c r="AB78" s="11">
        <f>'OddsRatio_working_3-way'!X78^(1/3)*COS(('OddsRatio_working_3-way'!Y78+4*PI())/3)</f>
        <v>-0.22944337146972055</v>
      </c>
      <c r="AC78" s="11">
        <f>'OddsRatio_working_3-way'!X78^(1/3)*SIN('OddsRatio_working_3-way'!Y78/3)</f>
        <v>3.3670273228155544E-2</v>
      </c>
      <c r="AD78" s="11">
        <f>'OddsRatio_working_3-way'!X78^(1/3)*SIN(('OddsRatio_working_3-way'!Y78+2*PI())/3)</f>
        <v>0.4310778500736111</v>
      </c>
      <c r="AE78" s="11">
        <f>'OddsRatio_working_3-way'!X78^(1/3)*SIN(('OddsRatio_working_3-way'!Y78+4*PI())/3)</f>
        <v>-0.46474812330176668</v>
      </c>
      <c r="AF78" s="11">
        <f>-'OddsRatio_working_3-way'!U78/(3*'OddsRatio_working_3-way'!X78^(1/3))*COS(('OddsRatio_working_3-way'!Y78)/3)</f>
        <v>0.51720536687533292</v>
      </c>
      <c r="AG78" s="11">
        <f>-'OddsRatio_working_3-way'!U78/(3*'OddsRatio_working_3-way'!X78^(1/3))*COS(('OddsRatio_working_3-way'!Y78+2*PI())/3)</f>
        <v>-0.28776199540561226</v>
      </c>
      <c r="AH78" s="11">
        <f>-'OddsRatio_working_3-way'!U78/(3*'OddsRatio_working_3-way'!X78^(1/3))*COS(('OddsRatio_working_3-way'!Y78+4*PI())/3)</f>
        <v>-0.22944337146972055</v>
      </c>
      <c r="AI78" s="11">
        <f>'OddsRatio_working_3-way'!U78/(3*'OddsRatio_working_3-way'!X78^(1/3))*SIN(('OddsRatio_working_3-way'!Y78)/3)</f>
        <v>-3.3670273228155544E-2</v>
      </c>
      <c r="AJ78" s="11">
        <f>'OddsRatio_working_3-way'!U78/(3*'OddsRatio_working_3-way'!X78^(1/3))*SIN(('OddsRatio_working_3-way'!Y78+2*PI())/3)</f>
        <v>-0.4310778500736111</v>
      </c>
      <c r="AK78" s="11">
        <f>'OddsRatio_working_3-way'!U78/(3*'OddsRatio_working_3-way'!X78^(1/3))*SIN(('OddsRatio_working_3-way'!Y78+4*PI())/3)</f>
        <v>0.46474812330176668</v>
      </c>
      <c r="AL78" s="11">
        <f>'OddsRatio_working_3-way'!Z78+'OddsRatio_working_3-way'!AF78</f>
        <v>1.0344107337506658</v>
      </c>
      <c r="AM78" s="11">
        <f>'OddsRatio_working_3-way'!AA78+'OddsRatio_working_3-way'!AG78</f>
        <v>-0.57552399081122452</v>
      </c>
      <c r="AN78" s="11">
        <f>'OddsRatio_working_3-way'!AB78+'OddsRatio_working_3-way'!AH78</f>
        <v>-0.45888674293944109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1.0344107337506658</v>
      </c>
      <c r="AS78" s="11">
        <f>IF(('OddsRatio_working_3-way'!X78=0),IF(Q78&gt;0,-Q78^(1/3),(-Q78)^(1/3)),'OddsRatio_working_3-way'!AM78-'OddsRatio_working_3-way'!R78/3)</f>
        <v>-0.57552399081122452</v>
      </c>
      <c r="AT78" s="11">
        <f>IF(('OddsRatio_working_3-way'!X78=0),IF(Q78&gt;0,-Q78^(1/3),(-Q78)^(1/3)),'OddsRatio_working_3-way'!AN78-'OddsRatio_working_3-way'!R78/3)</f>
        <v>-0.45888674293944109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9.8800000000000008</v>
      </c>
      <c r="B79" s="4">
        <f>IF('True_Odds_Calculator_3-way'!B80="","",'True_Odds_Calculator_3-way'!B80)</f>
        <v>6.81</v>
      </c>
      <c r="C79" s="4">
        <f>IF('True_Odds_Calculator_3-way'!C80="","",'True_Odds_Calculator_3-way'!C80)</f>
        <v>1.28</v>
      </c>
      <c r="D79" s="9">
        <f t="shared" si="26"/>
        <v>9.4492421140043983E-2</v>
      </c>
      <c r="E79" s="9">
        <f t="shared" si="27"/>
        <v>0.13755411171902043</v>
      </c>
      <c r="F79" s="9">
        <f t="shared" si="28"/>
        <v>0.7679534671409356</v>
      </c>
      <c r="G79" s="9">
        <f t="shared" si="29"/>
        <v>1.0791508246445756</v>
      </c>
      <c r="H79" s="9">
        <f t="shared" si="30"/>
        <v>10.582859322843831</v>
      </c>
      <c r="I79" s="9">
        <f t="shared" si="31"/>
        <v>7.2698662911849841</v>
      </c>
      <c r="J79" s="9">
        <f t="shared" si="32"/>
        <v>1.302162230900481</v>
      </c>
      <c r="K79" s="11">
        <f t="shared" si="33"/>
        <v>0.10121457489878542</v>
      </c>
      <c r="L79" s="11">
        <f t="shared" si="34"/>
        <v>0.14684287812041116</v>
      </c>
      <c r="M79" s="11">
        <f t="shared" si="35"/>
        <v>0.78125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-0.16773863453958515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0.1738232133621074</v>
      </c>
      <c r="Q79" s="11">
        <f>2*'OddsRatio_working_3-way'!K79*'OddsRatio_working_3-way'!L79*'OddsRatio_working_3-way'!M79</f>
        <v>2.3222874196674334E-2</v>
      </c>
      <c r="R79" s="11">
        <f t="shared" si="36"/>
        <v>0</v>
      </c>
      <c r="S79" s="11">
        <f t="shared" si="37"/>
        <v>-1.0362741645013591</v>
      </c>
      <c r="T79" s="11">
        <f t="shared" si="38"/>
        <v>-0.1384467821645102</v>
      </c>
      <c r="U79" s="11">
        <f>'OddsRatio_working_3-way'!S79-'OddsRatio_working_3-way'!R79^2/3</f>
        <v>-1.0362741645013591</v>
      </c>
      <c r="V79" s="11">
        <f>'OddsRatio_working_3-way'!S79*'OddsRatio_working_3-way'!R79/3-2*'OddsRatio_working_3-way'!R79^3/27-'OddsRatio_working_3-way'!T79</f>
        <v>0.1384467821645102</v>
      </c>
      <c r="W79" s="11">
        <f>'OddsRatio_working_3-way'!V79^2+4*'OddsRatio_working_3-way'!U79^3/27</f>
        <v>-0.14569436534163019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0.20301593338537344</v>
      </c>
      <c r="Y79" s="11">
        <f>IF('OddsRatio_working_3-way'!W79&gt;=0,IF('OddsRatio_working_3-way'!V79+SQRT('OddsRatio_working_3-way'!W79)&gt;0,0,PI()),ACOS('OddsRatio_working_3-way'!V79/(2*'OddsRatio_working_3-way'!X79)))</f>
        <v>1.2228422959525942</v>
      </c>
      <c r="Z79" s="11">
        <f>'OddsRatio_working_3-way'!X79^(1/3)*COS('OddsRatio_working_3-way'!Y79/3)</f>
        <v>0.53957541232228778</v>
      </c>
      <c r="AA79" s="11">
        <f>'OddsRatio_working_3-way'!X79^(1/3)*COS(('OddsRatio_working_3-way'!Y79+2*PI())/3)</f>
        <v>-0.47156065265859837</v>
      </c>
      <c r="AB79" s="11">
        <f>'OddsRatio_working_3-way'!X79^(1/3)*COS(('OddsRatio_working_3-way'!Y79+4*PI())/3)</f>
        <v>-6.8014759663689542E-2</v>
      </c>
      <c r="AC79" s="11">
        <f>'OddsRatio_working_3-way'!X79^(1/3)*SIN('OddsRatio_working_3-way'!Y79/3)</f>
        <v>0.23298732995097862</v>
      </c>
      <c r="AD79" s="11">
        <f>'OddsRatio_working_3-way'!X79^(1/3)*SIN(('OddsRatio_working_3-way'!Y79+2*PI())/3)</f>
        <v>0.35079234935307496</v>
      </c>
      <c r="AE79" s="11">
        <f>'OddsRatio_working_3-way'!X79^(1/3)*SIN(('OddsRatio_working_3-way'!Y79+4*PI())/3)</f>
        <v>-0.5837796793040535</v>
      </c>
      <c r="AF79" s="11">
        <f>-'OddsRatio_working_3-way'!U79/(3*'OddsRatio_working_3-way'!X79^(1/3))*COS(('OddsRatio_working_3-way'!Y79)/3)</f>
        <v>0.53957541232228767</v>
      </c>
      <c r="AG79" s="11">
        <f>-'OddsRatio_working_3-way'!U79/(3*'OddsRatio_working_3-way'!X79^(1/3))*COS(('OddsRatio_working_3-way'!Y79+2*PI())/3)</f>
        <v>-0.47156065265859826</v>
      </c>
      <c r="AH79" s="11">
        <f>-'OddsRatio_working_3-way'!U79/(3*'OddsRatio_working_3-way'!X79^(1/3))*COS(('OddsRatio_working_3-way'!Y79+4*PI())/3)</f>
        <v>-6.8014759663689528E-2</v>
      </c>
      <c r="AI79" s="11">
        <f>'OddsRatio_working_3-way'!U79/(3*'OddsRatio_working_3-way'!X79^(1/3))*SIN(('OddsRatio_working_3-way'!Y79)/3)</f>
        <v>-0.23298732995097857</v>
      </c>
      <c r="AJ79" s="11">
        <f>'OddsRatio_working_3-way'!U79/(3*'OddsRatio_working_3-way'!X79^(1/3))*SIN(('OddsRatio_working_3-way'!Y79+2*PI())/3)</f>
        <v>-0.35079234935307491</v>
      </c>
      <c r="AK79" s="11">
        <f>'OddsRatio_working_3-way'!U79/(3*'OddsRatio_working_3-way'!X79^(1/3))*SIN(('OddsRatio_working_3-way'!Y79+4*PI())/3)</f>
        <v>0.58377967930405339</v>
      </c>
      <c r="AL79" s="11">
        <f>'OddsRatio_working_3-way'!Z79+'OddsRatio_working_3-way'!AF79</f>
        <v>1.0791508246445756</v>
      </c>
      <c r="AM79" s="11">
        <f>'OddsRatio_working_3-way'!AA79+'OddsRatio_working_3-way'!AG79</f>
        <v>-0.94312130531719662</v>
      </c>
      <c r="AN79" s="11">
        <f>'OddsRatio_working_3-way'!AB79+'OddsRatio_working_3-way'!AH79</f>
        <v>-0.13602951932737906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1.0791508246445756</v>
      </c>
      <c r="AS79" s="11">
        <f>IF(('OddsRatio_working_3-way'!X79=0),IF(Q79&gt;0,-Q79^(1/3),(-Q79)^(1/3)),'OddsRatio_working_3-way'!AM79-'OddsRatio_working_3-way'!R79/3)</f>
        <v>-0.94312130531719662</v>
      </c>
      <c r="AT79" s="11">
        <f>IF(('OddsRatio_working_3-way'!X79=0),IF(Q79&gt;0,-Q79^(1/3),(-Q79)^(1/3)),'OddsRatio_working_3-way'!AN79-'OddsRatio_working_3-way'!R79/3)</f>
        <v>-0.13602951932737906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1.74</v>
      </c>
      <c r="B80" s="4">
        <f>IF('True_Odds_Calculator_3-way'!B81="","",'True_Odds_Calculator_3-way'!B81)</f>
        <v>3.79</v>
      </c>
      <c r="C80" s="4">
        <f>IF('True_Odds_Calculator_3-way'!C81="","",'True_Odds_Calculator_3-way'!C81)</f>
        <v>5.08</v>
      </c>
      <c r="D80" s="9">
        <f t="shared" si="26"/>
        <v>0.56003338240443978</v>
      </c>
      <c r="E80" s="9">
        <f t="shared" si="27"/>
        <v>0.25240071604871672</v>
      </c>
      <c r="F80" s="9">
        <f t="shared" si="28"/>
        <v>0.18756590154684369</v>
      </c>
      <c r="G80" s="9">
        <f t="shared" si="29"/>
        <v>1.061632220359102</v>
      </c>
      <c r="H80" s="9">
        <f t="shared" si="30"/>
        <v>1.7856078430657356</v>
      </c>
      <c r="I80" s="9">
        <f t="shared" si="31"/>
        <v>3.9619538948018933</v>
      </c>
      <c r="J80" s="9">
        <f t="shared" si="32"/>
        <v>5.3314594590651367</v>
      </c>
      <c r="K80" s="11">
        <f t="shared" si="33"/>
        <v>0.57471264367816088</v>
      </c>
      <c r="L80" s="11">
        <f t="shared" si="34"/>
        <v>0.26385224274406333</v>
      </c>
      <c r="M80" s="11">
        <f t="shared" si="35"/>
        <v>0.19685039370078738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-0.25144552772955997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0.22716032755026722</v>
      </c>
      <c r="Q80" s="11">
        <f>2*'OddsRatio_working_3-way'!K80*'OddsRatio_working_3-way'!L80*'OddsRatio_working_3-way'!M80</f>
        <v>5.9700480302304119E-2</v>
      </c>
      <c r="R80" s="11">
        <f t="shared" si="36"/>
        <v>0</v>
      </c>
      <c r="S80" s="11">
        <f t="shared" si="37"/>
        <v>-0.90341764914819844</v>
      </c>
      <c r="T80" s="11">
        <f t="shared" si="38"/>
        <v>-0.23742907993382348</v>
      </c>
      <c r="U80" s="11">
        <f>'OddsRatio_working_3-way'!S80-'OddsRatio_working_3-way'!R80^2/3</f>
        <v>-0.90341764914819844</v>
      </c>
      <c r="V80" s="11">
        <f>'OddsRatio_working_3-way'!S80*'OddsRatio_working_3-way'!R80/3-2*'OddsRatio_working_3-way'!R80^3/27-'OddsRatio_working_3-way'!T80</f>
        <v>0.23742907993382348</v>
      </c>
      <c r="W80" s="11">
        <f>'OddsRatio_working_3-way'!V80^2+4*'OddsRatio_working_3-way'!U80^3/27</f>
        <v>-5.2862463739373304E-2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0.16525361700852062</v>
      </c>
      <c r="Y80" s="11">
        <f>IF('OddsRatio_working_3-way'!W80&gt;=0,IF('OddsRatio_working_3-way'!V80+SQRT('OddsRatio_working_3-way'!W80)&gt;0,0,PI()),ACOS('OddsRatio_working_3-way'!V80/(2*'OddsRatio_working_3-way'!X80)))</f>
        <v>0.76932864544797541</v>
      </c>
      <c r="Z80" s="11">
        <f>'OddsRatio_working_3-way'!X80^(1/3)*COS('OddsRatio_working_3-way'!Y80/3)</f>
        <v>0.53081611017955099</v>
      </c>
      <c r="AA80" s="11">
        <f>'OddsRatio_working_3-way'!X80^(1/3)*COS(('OddsRatio_working_3-way'!Y80+2*PI())/3)</f>
        <v>-0.38594894096439392</v>
      </c>
      <c r="AB80" s="11">
        <f>'OddsRatio_working_3-way'!X80^(1/3)*COS(('OddsRatio_working_3-way'!Y80+4*PI())/3)</f>
        <v>-0.14486716921515697</v>
      </c>
      <c r="AC80" s="11">
        <f>'OddsRatio_working_3-way'!X80^(1/3)*SIN('OddsRatio_working_3-way'!Y80/3)</f>
        <v>0.13918862581613378</v>
      </c>
      <c r="AD80" s="11">
        <f>'OddsRatio_working_3-way'!X80^(1/3)*SIN(('OddsRatio_working_3-way'!Y80+2*PI())/3)</f>
        <v>0.39010592324546378</v>
      </c>
      <c r="AE80" s="11">
        <f>'OddsRatio_working_3-way'!X80^(1/3)*SIN(('OddsRatio_working_3-way'!Y80+4*PI())/3)</f>
        <v>-0.52929454906159767</v>
      </c>
      <c r="AF80" s="11">
        <f>-'OddsRatio_working_3-way'!U80/(3*'OddsRatio_working_3-way'!X80^(1/3))*COS(('OddsRatio_working_3-way'!Y80)/3)</f>
        <v>0.53081611017955099</v>
      </c>
      <c r="AG80" s="11">
        <f>-'OddsRatio_working_3-way'!U80/(3*'OddsRatio_working_3-way'!X80^(1/3))*COS(('OddsRatio_working_3-way'!Y80+2*PI())/3)</f>
        <v>-0.38594894096439392</v>
      </c>
      <c r="AH80" s="11">
        <f>-'OddsRatio_working_3-way'!U80/(3*'OddsRatio_working_3-way'!X80^(1/3))*COS(('OddsRatio_working_3-way'!Y80+4*PI())/3)</f>
        <v>-0.14486716921515697</v>
      </c>
      <c r="AI80" s="11">
        <f>'OddsRatio_working_3-way'!U80/(3*'OddsRatio_working_3-way'!X80^(1/3))*SIN(('OddsRatio_working_3-way'!Y80)/3)</f>
        <v>-0.13918862581613378</v>
      </c>
      <c r="AJ80" s="11">
        <f>'OddsRatio_working_3-way'!U80/(3*'OddsRatio_working_3-way'!X80^(1/3))*SIN(('OddsRatio_working_3-way'!Y80+2*PI())/3)</f>
        <v>-0.39010592324546378</v>
      </c>
      <c r="AK80" s="11">
        <f>'OddsRatio_working_3-way'!U80/(3*'OddsRatio_working_3-way'!X80^(1/3))*SIN(('OddsRatio_working_3-way'!Y80+4*PI())/3)</f>
        <v>0.52929454906159767</v>
      </c>
      <c r="AL80" s="11">
        <f>'OddsRatio_working_3-way'!Z80+'OddsRatio_working_3-way'!AF80</f>
        <v>1.061632220359102</v>
      </c>
      <c r="AM80" s="11">
        <f>'OddsRatio_working_3-way'!AA80+'OddsRatio_working_3-way'!AG80</f>
        <v>-0.77189788192878783</v>
      </c>
      <c r="AN80" s="11">
        <f>'OddsRatio_working_3-way'!AB80+'OddsRatio_working_3-way'!AH80</f>
        <v>-0.28973433843031393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1.061632220359102</v>
      </c>
      <c r="AS80" s="11">
        <f>IF(('OddsRatio_working_3-way'!X80=0),IF(Q80&gt;0,-Q80^(1/3),(-Q80)^(1/3)),'OddsRatio_working_3-way'!AM80-'OddsRatio_working_3-way'!R80/3)</f>
        <v>-0.77189788192878783</v>
      </c>
      <c r="AT80" s="11">
        <f>IF(('OddsRatio_working_3-way'!X80=0),IF(Q80&gt;0,-Q80^(1/3),(-Q80)^(1/3)),'OddsRatio_working_3-way'!AN80-'OddsRatio_working_3-way'!R80/3)</f>
        <v>-0.28973433843031393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2.2999999999999998</v>
      </c>
      <c r="B81" s="4">
        <f>IF('True_Odds_Calculator_3-way'!B82="","",'True_Odds_Calculator_3-way'!B82)</f>
        <v>3.15</v>
      </c>
      <c r="C81" s="4">
        <f>IF('True_Odds_Calculator_3-way'!C82="","",'True_Odds_Calculator_3-way'!C82)</f>
        <v>3.43</v>
      </c>
      <c r="D81" s="9">
        <f t="shared" si="26"/>
        <v>0.41861030744204508</v>
      </c>
      <c r="E81" s="9">
        <f t="shared" si="27"/>
        <v>0.30331016061497135</v>
      </c>
      <c r="F81" s="9">
        <f t="shared" si="28"/>
        <v>0.27807953194298346</v>
      </c>
      <c r="G81" s="9">
        <f t="shared" si="29"/>
        <v>1.068351238558817</v>
      </c>
      <c r="H81" s="9">
        <f t="shared" si="30"/>
        <v>2.3888566101264623</v>
      </c>
      <c r="I81" s="9">
        <f t="shared" si="31"/>
        <v>3.2969551629014573</v>
      </c>
      <c r="J81" s="9">
        <f t="shared" si="32"/>
        <v>3.5960935096979263</v>
      </c>
      <c r="K81" s="11">
        <f t="shared" si="33"/>
        <v>0.43478260869565222</v>
      </c>
      <c r="L81" s="11">
        <f t="shared" si="34"/>
        <v>0.31746031746031744</v>
      </c>
      <c r="M81" s="11">
        <f t="shared" si="35"/>
        <v>0.29154518950437314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-0.27331003386270214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0.23661638568470866</v>
      </c>
      <c r="Q81" s="11">
        <f>2*'OddsRatio_working_3-way'!K81*'OddsRatio_working_3-way'!L81*'OddsRatio_working_3-way'!M81</f>
        <v>8.0481763838336273E-2</v>
      </c>
      <c r="R81" s="11">
        <f t="shared" si="36"/>
        <v>0</v>
      </c>
      <c r="S81" s="11">
        <f t="shared" si="37"/>
        <v>-0.86574350140241607</v>
      </c>
      <c r="T81" s="11">
        <f t="shared" si="38"/>
        <v>-0.29447057870830479</v>
      </c>
      <c r="U81" s="11">
        <f>'OddsRatio_working_3-way'!S81-'OddsRatio_working_3-way'!R81^2/3</f>
        <v>-0.86574350140241607</v>
      </c>
      <c r="V81" s="11">
        <f>'OddsRatio_working_3-way'!S81*'OddsRatio_working_3-way'!R81/3-2*'OddsRatio_working_3-way'!R81^3/27-'OddsRatio_working_3-way'!T81</f>
        <v>0.29447057870830479</v>
      </c>
      <c r="W81" s="11">
        <f>'OddsRatio_working_3-way'!V81^2+4*'OddsRatio_working_3-way'!U81^3/27</f>
        <v>-9.418186263754888E-3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0.15502508505767607</v>
      </c>
      <c r="Y81" s="11">
        <f>IF('OddsRatio_working_3-way'!W81&gt;=0,IF('OddsRatio_working_3-way'!V81+SQRT('OddsRatio_working_3-way'!W81)&gt;0,0,PI()),ACOS('OddsRatio_working_3-way'!V81/(2*'OddsRatio_working_3-way'!X81)))</f>
        <v>0.31835567027349643</v>
      </c>
      <c r="Z81" s="11">
        <f>'OddsRatio_working_3-way'!X81^(1/3)*COS('OddsRatio_working_3-way'!Y81/3)</f>
        <v>0.5341756192794086</v>
      </c>
      <c r="AA81" s="11">
        <f>'OddsRatio_working_3-way'!X81^(1/3)*COS(('OddsRatio_working_3-way'!Y81+2*PI())/3)</f>
        <v>-0.31636438801320033</v>
      </c>
      <c r="AB81" s="11">
        <f>'OddsRatio_working_3-way'!X81^(1/3)*COS(('OddsRatio_working_3-way'!Y81+4*PI())/3)</f>
        <v>-0.21781123126620833</v>
      </c>
      <c r="AC81" s="11">
        <f>'OddsRatio_working_3-way'!X81^(1/3)*SIN('OddsRatio_working_3-way'!Y81/3)</f>
        <v>5.6899691577363389E-2</v>
      </c>
      <c r="AD81" s="11">
        <f>'OddsRatio_working_3-way'!X81^(1/3)*SIN(('OddsRatio_working_3-way'!Y81+2*PI())/3)</f>
        <v>0.4341598105895707</v>
      </c>
      <c r="AE81" s="11">
        <f>'OddsRatio_working_3-way'!X81^(1/3)*SIN(('OddsRatio_working_3-way'!Y81+4*PI())/3)</f>
        <v>-0.491059502166934</v>
      </c>
      <c r="AF81" s="11">
        <f>-'OddsRatio_working_3-way'!U81/(3*'OddsRatio_working_3-way'!X81^(1/3))*COS(('OddsRatio_working_3-way'!Y81)/3)</f>
        <v>0.53417561927940849</v>
      </c>
      <c r="AG81" s="11">
        <f>-'OddsRatio_working_3-way'!U81/(3*'OddsRatio_working_3-way'!X81^(1/3))*COS(('OddsRatio_working_3-way'!Y81+2*PI())/3)</f>
        <v>-0.31636438801320027</v>
      </c>
      <c r="AH81" s="11">
        <f>-'OddsRatio_working_3-way'!U81/(3*'OddsRatio_working_3-way'!X81^(1/3))*COS(('OddsRatio_working_3-way'!Y81+4*PI())/3)</f>
        <v>-0.21781123126620827</v>
      </c>
      <c r="AI81" s="11">
        <f>'OddsRatio_working_3-way'!U81/(3*'OddsRatio_working_3-way'!X81^(1/3))*SIN(('OddsRatio_working_3-way'!Y81)/3)</f>
        <v>-5.6899691577363375E-2</v>
      </c>
      <c r="AJ81" s="11">
        <f>'OddsRatio_working_3-way'!U81/(3*'OddsRatio_working_3-way'!X81^(1/3))*SIN(('OddsRatio_working_3-way'!Y81+2*PI())/3)</f>
        <v>-0.43415981058957065</v>
      </c>
      <c r="AK81" s="11">
        <f>'OddsRatio_working_3-way'!U81/(3*'OddsRatio_working_3-way'!X81^(1/3))*SIN(('OddsRatio_working_3-way'!Y81+4*PI())/3)</f>
        <v>0.49105950216693389</v>
      </c>
      <c r="AL81" s="11">
        <f>'OddsRatio_working_3-way'!Z81+'OddsRatio_working_3-way'!AF81</f>
        <v>1.068351238558817</v>
      </c>
      <c r="AM81" s="11">
        <f>'OddsRatio_working_3-way'!AA81+'OddsRatio_working_3-way'!AG81</f>
        <v>-0.63272877602640065</v>
      </c>
      <c r="AN81" s="11">
        <f>'OddsRatio_working_3-way'!AB81+'OddsRatio_working_3-way'!AH81</f>
        <v>-0.4356224625324166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1.068351238558817</v>
      </c>
      <c r="AS81" s="11">
        <f>IF(('OddsRatio_working_3-way'!X81=0),IF(Q81&gt;0,-Q81^(1/3),(-Q81)^(1/3)),'OddsRatio_working_3-way'!AM81-'OddsRatio_working_3-way'!R81/3)</f>
        <v>-0.63272877602640065</v>
      </c>
      <c r="AT81" s="11">
        <f>IF(('OddsRatio_working_3-way'!X81=0),IF(Q81&gt;0,-Q81^(1/3),(-Q81)^(1/3)),'OddsRatio_working_3-way'!AN81-'OddsRatio_working_3-way'!R81/3)</f>
        <v>-0.4356224625324166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4.1500000000000004</v>
      </c>
      <c r="B82" s="4">
        <f>IF('True_Odds_Calculator_3-way'!B83="","",'True_Odds_Calculator_3-way'!B83)</f>
        <v>3.13</v>
      </c>
      <c r="C82" s="4">
        <f>IF('True_Odds_Calculator_3-way'!C83="","",'True_Odds_Calculator_3-way'!C83)</f>
        <v>2.11</v>
      </c>
      <c r="D82" s="9">
        <f t="shared" si="26"/>
        <v>0.23134182400386422</v>
      </c>
      <c r="E82" s="9">
        <f t="shared" si="27"/>
        <v>0.30800354957496207</v>
      </c>
      <c r="F82" s="9">
        <f t="shared" si="28"/>
        <v>0.46065462642117361</v>
      </c>
      <c r="G82" s="9">
        <f t="shared" si="29"/>
        <v>1.0547961641649624</v>
      </c>
      <c r="H82" s="9">
        <f t="shared" si="30"/>
        <v>4.3226079171196323</v>
      </c>
      <c r="I82" s="9">
        <f t="shared" si="31"/>
        <v>3.2467158296713703</v>
      </c>
      <c r="J82" s="9">
        <f t="shared" si="32"/>
        <v>2.1708237422231083</v>
      </c>
      <c r="K82" s="11">
        <f t="shared" si="33"/>
        <v>0.24096385542168672</v>
      </c>
      <c r="L82" s="11">
        <f t="shared" si="34"/>
        <v>0.31948881789137379</v>
      </c>
      <c r="M82" s="11">
        <f t="shared" si="35"/>
        <v>0.47393364928909953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-0.27173041149349753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0.23314492620634711</v>
      </c>
      <c r="Q82" s="11">
        <f>2*'OddsRatio_working_3-way'!K82*'OddsRatio_working_3-way'!L82*'OddsRatio_working_3-way'!M82</f>
        <v>7.2971807889310514E-2</v>
      </c>
      <c r="R82" s="11">
        <f t="shared" si="36"/>
        <v>0</v>
      </c>
      <c r="S82" s="11">
        <f t="shared" si="37"/>
        <v>-0.85800085800085812</v>
      </c>
      <c r="T82" s="11">
        <f t="shared" si="38"/>
        <v>-0.26854486948383666</v>
      </c>
      <c r="U82" s="11">
        <f>'OddsRatio_working_3-way'!S82-'OddsRatio_working_3-way'!R82^2/3</f>
        <v>-0.85800085800085812</v>
      </c>
      <c r="V82" s="11">
        <f>'OddsRatio_working_3-way'!S82*'OddsRatio_working_3-way'!R82/3-2*'OddsRatio_working_3-way'!R82^3/27-'OddsRatio_working_3-way'!T82</f>
        <v>0.26854486948383666</v>
      </c>
      <c r="W82" s="11">
        <f>'OddsRatio_working_3-way'!V82^2+4*'OddsRatio_working_3-way'!U82^3/27</f>
        <v>-2.1458557798342617E-2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0.15295007741452232</v>
      </c>
      <c r="Y82" s="11">
        <f>IF('OddsRatio_working_3-way'!W82&gt;=0,IF('OddsRatio_working_3-way'!V82+SQRT('OddsRatio_working_3-way'!W82)&gt;0,0,PI()),ACOS('OddsRatio_working_3-way'!V82/(2*'OddsRatio_working_3-way'!X82)))</f>
        <v>0.49937076656100832</v>
      </c>
      <c r="Z82" s="11">
        <f>'OddsRatio_working_3-way'!X82^(1/3)*COS('OddsRatio_working_3-way'!Y82/3)</f>
        <v>0.52739808208248118</v>
      </c>
      <c r="AA82" s="11">
        <f>'OddsRatio_working_3-way'!X82^(1/3)*COS(('OddsRatio_working_3-way'!Y82+2*PI())/3)</f>
        <v>-0.34043665738423662</v>
      </c>
      <c r="AB82" s="11">
        <f>'OddsRatio_working_3-way'!X82^(1/3)*COS(('OddsRatio_working_3-way'!Y82+4*PI())/3)</f>
        <v>-0.18696142469824495</v>
      </c>
      <c r="AC82" s="11">
        <f>'OddsRatio_working_3-way'!X82^(1/3)*SIN('OddsRatio_working_3-way'!Y82/3)</f>
        <v>8.8608966905197997E-2</v>
      </c>
      <c r="AD82" s="11">
        <f>'OddsRatio_working_3-way'!X82^(1/3)*SIN(('OddsRatio_working_3-way'!Y82+2*PI())/3)</f>
        <v>0.41243565353802036</v>
      </c>
      <c r="AE82" s="11">
        <f>'OddsRatio_working_3-way'!X82^(1/3)*SIN(('OddsRatio_working_3-way'!Y82+4*PI())/3)</f>
        <v>-0.50104462044321818</v>
      </c>
      <c r="AF82" s="11">
        <f>-'OddsRatio_working_3-way'!U82/(3*'OddsRatio_working_3-way'!X82^(1/3))*COS(('OddsRatio_working_3-way'!Y82)/3)</f>
        <v>0.52739808208248118</v>
      </c>
      <c r="AG82" s="11">
        <f>-'OddsRatio_working_3-way'!U82/(3*'OddsRatio_working_3-way'!X82^(1/3))*COS(('OddsRatio_working_3-way'!Y82+2*PI())/3)</f>
        <v>-0.34043665738423662</v>
      </c>
      <c r="AH82" s="11">
        <f>-'OddsRatio_working_3-way'!U82/(3*'OddsRatio_working_3-way'!X82^(1/3))*COS(('OddsRatio_working_3-way'!Y82+4*PI())/3)</f>
        <v>-0.18696142469824495</v>
      </c>
      <c r="AI82" s="11">
        <f>'OddsRatio_working_3-way'!U82/(3*'OddsRatio_working_3-way'!X82^(1/3))*SIN(('OddsRatio_working_3-way'!Y82)/3)</f>
        <v>-8.8608966905197997E-2</v>
      </c>
      <c r="AJ82" s="11">
        <f>'OddsRatio_working_3-way'!U82/(3*'OddsRatio_working_3-way'!X82^(1/3))*SIN(('OddsRatio_working_3-way'!Y82+2*PI())/3)</f>
        <v>-0.41243565353802036</v>
      </c>
      <c r="AK82" s="11">
        <f>'OddsRatio_working_3-way'!U82/(3*'OddsRatio_working_3-way'!X82^(1/3))*SIN(('OddsRatio_working_3-way'!Y82+4*PI())/3)</f>
        <v>0.50104462044321818</v>
      </c>
      <c r="AL82" s="11">
        <f>'OddsRatio_working_3-way'!Z82+'OddsRatio_working_3-way'!AF82</f>
        <v>1.0547961641649624</v>
      </c>
      <c r="AM82" s="11">
        <f>'OddsRatio_working_3-way'!AA82+'OddsRatio_working_3-way'!AG82</f>
        <v>-0.68087331476847324</v>
      </c>
      <c r="AN82" s="11">
        <f>'OddsRatio_working_3-way'!AB82+'OddsRatio_working_3-way'!AH82</f>
        <v>-0.3739228493964899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1.0547961641649624</v>
      </c>
      <c r="AS82" s="11">
        <f>IF(('OddsRatio_working_3-way'!X82=0),IF(Q82&gt;0,-Q82^(1/3),(-Q82)^(1/3)),'OddsRatio_working_3-way'!AM82-'OddsRatio_working_3-way'!R82/3)</f>
        <v>-0.68087331476847324</v>
      </c>
      <c r="AT82" s="11">
        <f>IF(('OddsRatio_working_3-way'!X82=0),IF(Q82&gt;0,-Q82^(1/3),(-Q82)^(1/3)),'OddsRatio_working_3-way'!AN82-'OddsRatio_working_3-way'!R82/3)</f>
        <v>-0.3739228493964899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3.03</v>
      </c>
      <c r="B83" s="4">
        <f>IF('True_Odds_Calculator_3-way'!B84="","",'True_Odds_Calculator_3-way'!B84)</f>
        <v>2.99</v>
      </c>
      <c r="C83" s="4">
        <f>IF('True_Odds_Calculator_3-way'!C84="","",'True_Odds_Calculator_3-way'!C84)</f>
        <v>2.71</v>
      </c>
      <c r="D83" s="9">
        <f t="shared" si="26"/>
        <v>0.31909737961752488</v>
      </c>
      <c r="E83" s="9">
        <f t="shared" si="27"/>
        <v>0.3234368675114529</v>
      </c>
      <c r="F83" s="9">
        <f t="shared" si="28"/>
        <v>0.35746575287102222</v>
      </c>
      <c r="G83" s="9">
        <f t="shared" si="29"/>
        <v>1.0511525053658159</v>
      </c>
      <c r="H83" s="9">
        <f t="shared" si="30"/>
        <v>3.1338395858926065</v>
      </c>
      <c r="I83" s="9">
        <f t="shared" si="31"/>
        <v>3.0917934856779739</v>
      </c>
      <c r="J83" s="9">
        <f t="shared" si="32"/>
        <v>2.7974707841755446</v>
      </c>
      <c r="K83" s="11">
        <f t="shared" si="33"/>
        <v>0.33003300330033003</v>
      </c>
      <c r="L83" s="11">
        <f t="shared" si="34"/>
        <v>0.33444816053511706</v>
      </c>
      <c r="M83" s="11">
        <f t="shared" si="35"/>
        <v>0.36900369003690037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-0.28135984561938399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0.23338423390525503</v>
      </c>
      <c r="Q83" s="11">
        <f>2*'OddsRatio_working_3-way'!K83*'OddsRatio_working_3-way'!L83*'OddsRatio_working_3-way'!M83</f>
        <v>8.146046558647646E-2</v>
      </c>
      <c r="R83" s="11">
        <f t="shared" si="36"/>
        <v>0</v>
      </c>
      <c r="S83" s="11">
        <f t="shared" si="37"/>
        <v>-0.82948664331075495</v>
      </c>
      <c r="T83" s="11">
        <f t="shared" si="38"/>
        <v>-0.28952413379083947</v>
      </c>
      <c r="U83" s="11">
        <f>'OddsRatio_working_3-way'!S83-'OddsRatio_working_3-way'!R83^2/3</f>
        <v>-0.82948664331075495</v>
      </c>
      <c r="V83" s="11">
        <f>'OddsRatio_working_3-way'!S83*'OddsRatio_working_3-way'!R83/3-2*'OddsRatio_working_3-way'!R83^3/27-'OddsRatio_working_3-way'!T83</f>
        <v>0.28952413379083947</v>
      </c>
      <c r="W83" s="11">
        <f>'OddsRatio_working_3-way'!V83^2+4*'OddsRatio_working_3-way'!U83^3/27</f>
        <v>-7.2787992265294088E-4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0.14538922240832439</v>
      </c>
      <c r="Y83" s="11">
        <f>IF('OddsRatio_working_3-way'!W83&gt;=0,IF('OddsRatio_working_3-way'!V83+SQRT('OddsRatio_working_3-way'!W83)&gt;0,0,PI()),ACOS('OddsRatio_working_3-way'!V83/(2*'OddsRatio_working_3-way'!X83)))</f>
        <v>9.2916480710790061E-2</v>
      </c>
      <c r="Z83" s="11">
        <f>'OddsRatio_working_3-way'!X83^(1/3)*COS('OddsRatio_working_3-way'!Y83/3)</f>
        <v>0.52557625268290797</v>
      </c>
      <c r="AA83" s="11">
        <f>'OddsRatio_working_3-way'!X83^(1/3)*COS(('OddsRatio_working_3-way'!Y83+2*PI())/3)</f>
        <v>-0.27688999818645299</v>
      </c>
      <c r="AB83" s="11">
        <f>'OddsRatio_working_3-way'!X83^(1/3)*COS(('OddsRatio_working_3-way'!Y83+4*PI())/3)</f>
        <v>-0.2486862544964549</v>
      </c>
      <c r="AC83" s="11">
        <f>'OddsRatio_working_3-way'!X83^(1/3)*SIN('OddsRatio_working_3-way'!Y83/3)</f>
        <v>1.6283439011575602E-2</v>
      </c>
      <c r="AD83" s="11">
        <f>'OddsRatio_working_3-way'!X83^(1/3)*SIN(('OddsRatio_working_3-way'!Y83+2*PI())/3)</f>
        <v>0.44702066694343978</v>
      </c>
      <c r="AE83" s="11">
        <f>'OddsRatio_working_3-way'!X83^(1/3)*SIN(('OddsRatio_working_3-way'!Y83+4*PI())/3)</f>
        <v>-0.46330410595501542</v>
      </c>
      <c r="AF83" s="11">
        <f>-'OddsRatio_working_3-way'!U83/(3*'OddsRatio_working_3-way'!X83^(1/3))*COS(('OddsRatio_working_3-way'!Y83)/3)</f>
        <v>0.52557625268290786</v>
      </c>
      <c r="AG83" s="11">
        <f>-'OddsRatio_working_3-way'!U83/(3*'OddsRatio_working_3-way'!X83^(1/3))*COS(('OddsRatio_working_3-way'!Y83+2*PI())/3)</f>
        <v>-0.27688999818645293</v>
      </c>
      <c r="AH83" s="11">
        <f>-'OddsRatio_working_3-way'!U83/(3*'OddsRatio_working_3-way'!X83^(1/3))*COS(('OddsRatio_working_3-way'!Y83+4*PI())/3)</f>
        <v>-0.24868625449645484</v>
      </c>
      <c r="AI83" s="11">
        <f>'OddsRatio_working_3-way'!U83/(3*'OddsRatio_working_3-way'!X83^(1/3))*SIN(('OddsRatio_working_3-way'!Y83)/3)</f>
        <v>-1.6283439011575598E-2</v>
      </c>
      <c r="AJ83" s="11">
        <f>'OddsRatio_working_3-way'!U83/(3*'OddsRatio_working_3-way'!X83^(1/3))*SIN(('OddsRatio_working_3-way'!Y83+2*PI())/3)</f>
        <v>-0.44702066694343967</v>
      </c>
      <c r="AK83" s="11">
        <f>'OddsRatio_working_3-way'!U83/(3*'OddsRatio_working_3-way'!X83^(1/3))*SIN(('OddsRatio_working_3-way'!Y83+4*PI())/3)</f>
        <v>0.46330410595501531</v>
      </c>
      <c r="AL83" s="11">
        <f>'OddsRatio_working_3-way'!Z83+'OddsRatio_working_3-way'!AF83</f>
        <v>1.0511525053658159</v>
      </c>
      <c r="AM83" s="11">
        <f>'OddsRatio_working_3-way'!AA83+'OddsRatio_working_3-way'!AG83</f>
        <v>-0.55377999637290598</v>
      </c>
      <c r="AN83" s="11">
        <f>'OddsRatio_working_3-way'!AB83+'OddsRatio_working_3-way'!AH83</f>
        <v>-0.49737250899290975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1.0511525053658159</v>
      </c>
      <c r="AS83" s="11">
        <f>IF(('OddsRatio_working_3-way'!X83=0),IF(Q83&gt;0,-Q83^(1/3),(-Q83)^(1/3)),'OddsRatio_working_3-way'!AM83-'OddsRatio_working_3-way'!R83/3)</f>
        <v>-0.55377999637290598</v>
      </c>
      <c r="AT83" s="11">
        <f>IF(('OddsRatio_working_3-way'!X83=0),IF(Q83&gt;0,-Q83^(1/3),(-Q83)^(1/3)),'OddsRatio_working_3-way'!AN83-'OddsRatio_working_3-way'!R83/3)</f>
        <v>-0.49737250899290975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2.54</v>
      </c>
      <c r="B84" s="4">
        <f>IF('True_Odds_Calculator_3-way'!B85="","",'True_Odds_Calculator_3-way'!B85)</f>
        <v>3.02</v>
      </c>
      <c r="C84" s="4">
        <f>IF('True_Odds_Calculator_3-way'!C85="","",'True_Odds_Calculator_3-way'!C85)</f>
        <v>3.24</v>
      </c>
      <c r="D84" s="9">
        <f t="shared" si="26"/>
        <v>0.38181201316890362</v>
      </c>
      <c r="E84" s="9">
        <f t="shared" si="27"/>
        <v>0.32012893864243797</v>
      </c>
      <c r="F84" s="9">
        <f t="shared" si="28"/>
        <v>0.29805904818865842</v>
      </c>
      <c r="G84" s="9">
        <f t="shared" si="29"/>
        <v>1.0513570993691208</v>
      </c>
      <c r="H84" s="9">
        <f t="shared" si="30"/>
        <v>2.6190899330284463</v>
      </c>
      <c r="I84" s="9">
        <f t="shared" si="31"/>
        <v>3.1237413407256236</v>
      </c>
      <c r="J84" s="9">
        <f t="shared" si="32"/>
        <v>3.3550399025868307</v>
      </c>
      <c r="K84" s="11">
        <f t="shared" si="33"/>
        <v>0.39370078740157477</v>
      </c>
      <c r="L84" s="11">
        <f t="shared" si="34"/>
        <v>0.33112582781456956</v>
      </c>
      <c r="M84" s="11">
        <f t="shared" si="35"/>
        <v>0.30864197530864196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-0.28037187036682953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0.23336854784248365</v>
      </c>
      <c r="Q84" s="11">
        <f>2*'OddsRatio_working_3-way'!K84*'OddsRatio_working_3-way'!L84*'OddsRatio_working_3-way'!M84</f>
        <v>8.0471913049132288E-2</v>
      </c>
      <c r="R84" s="11">
        <f t="shared" si="36"/>
        <v>0</v>
      </c>
      <c r="S84" s="11">
        <f t="shared" si="37"/>
        <v>-0.83235364352761831</v>
      </c>
      <c r="T84" s="11">
        <f t="shared" si="38"/>
        <v>-0.28701849776814425</v>
      </c>
      <c r="U84" s="11">
        <f>'OddsRatio_working_3-way'!S84-'OddsRatio_working_3-way'!R84^2/3</f>
        <v>-0.83235364352761831</v>
      </c>
      <c r="V84" s="11">
        <f>'OddsRatio_working_3-way'!S84*'OddsRatio_working_3-way'!R84/3-2*'OddsRatio_working_3-way'!R84^3/27-'OddsRatio_working_3-way'!T84</f>
        <v>0.28701849776814425</v>
      </c>
      <c r="W84" s="11">
        <f>'OddsRatio_working_3-way'!V84^2+4*'OddsRatio_working_3-way'!U84^3/27</f>
        <v>-3.0522459115282646E-3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0.14614364848720804</v>
      </c>
      <c r="Y84" s="11">
        <f>IF('OddsRatio_working_3-way'!W84&gt;=0,IF('OddsRatio_working_3-way'!V84+SQRT('OddsRatio_working_3-way'!W84)&gt;0,0,PI()),ACOS('OddsRatio_working_3-way'!V84/(2*'OddsRatio_working_3-way'!X84)))</f>
        <v>0.19016054100350321</v>
      </c>
      <c r="Z84" s="11">
        <f>'OddsRatio_working_3-way'!X84^(1/3)*COS('OddsRatio_working_3-way'!Y84/3)</f>
        <v>0.5256785496845604</v>
      </c>
      <c r="AA84" s="11">
        <f>'OddsRatio_working_3-way'!X84^(1/3)*COS(('OddsRatio_working_3-way'!Y84+2*PI())/3)</f>
        <v>-0.29173490916751027</v>
      </c>
      <c r="AB84" s="11">
        <f>'OddsRatio_working_3-way'!X84^(1/3)*COS(('OddsRatio_working_3-way'!Y84+4*PI())/3)</f>
        <v>-0.23394364051705011</v>
      </c>
      <c r="AC84" s="11">
        <f>'OddsRatio_working_3-way'!X84^(1/3)*SIN('OddsRatio_working_3-way'!Y84/3)</f>
        <v>3.3365804512153173E-2</v>
      </c>
      <c r="AD84" s="11">
        <f>'OddsRatio_working_3-way'!X84^(1/3)*SIN(('OddsRatio_working_3-way'!Y84+2*PI())/3)</f>
        <v>0.438568075995313</v>
      </c>
      <c r="AE84" s="11">
        <f>'OddsRatio_working_3-way'!X84^(1/3)*SIN(('OddsRatio_working_3-way'!Y84+4*PI())/3)</f>
        <v>-0.47193388050746615</v>
      </c>
      <c r="AF84" s="11">
        <f>-'OddsRatio_working_3-way'!U84/(3*'OddsRatio_working_3-way'!X84^(1/3))*COS(('OddsRatio_working_3-way'!Y84)/3)</f>
        <v>0.52567854968456029</v>
      </c>
      <c r="AG84" s="11">
        <f>-'OddsRatio_working_3-way'!U84/(3*'OddsRatio_working_3-way'!X84^(1/3))*COS(('OddsRatio_working_3-way'!Y84+2*PI())/3)</f>
        <v>-0.29173490916751021</v>
      </c>
      <c r="AH84" s="11">
        <f>-'OddsRatio_working_3-way'!U84/(3*'OddsRatio_working_3-way'!X84^(1/3))*COS(('OddsRatio_working_3-way'!Y84+4*PI())/3)</f>
        <v>-0.23394364051705005</v>
      </c>
      <c r="AI84" s="11">
        <f>'OddsRatio_working_3-way'!U84/(3*'OddsRatio_working_3-way'!X84^(1/3))*SIN(('OddsRatio_working_3-way'!Y84)/3)</f>
        <v>-3.3365804512153166E-2</v>
      </c>
      <c r="AJ84" s="11">
        <f>'OddsRatio_working_3-way'!U84/(3*'OddsRatio_working_3-way'!X84^(1/3))*SIN(('OddsRatio_working_3-way'!Y84+2*PI())/3)</f>
        <v>-0.43856807599531289</v>
      </c>
      <c r="AK84" s="11">
        <f>'OddsRatio_working_3-way'!U84/(3*'OddsRatio_working_3-way'!X84^(1/3))*SIN(('OddsRatio_working_3-way'!Y84+4*PI())/3)</f>
        <v>0.47193388050746604</v>
      </c>
      <c r="AL84" s="11">
        <f>'OddsRatio_working_3-way'!Z84+'OddsRatio_working_3-way'!AF84</f>
        <v>1.0513570993691208</v>
      </c>
      <c r="AM84" s="11">
        <f>'OddsRatio_working_3-way'!AA84+'OddsRatio_working_3-way'!AG84</f>
        <v>-0.58346981833502043</v>
      </c>
      <c r="AN84" s="11">
        <f>'OddsRatio_working_3-way'!AB84+'OddsRatio_working_3-way'!AH84</f>
        <v>-0.46788728103410016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1.0513570993691208</v>
      </c>
      <c r="AS84" s="11">
        <f>IF(('OddsRatio_working_3-way'!X84=0),IF(Q84&gt;0,-Q84^(1/3),(-Q84)^(1/3)),'OddsRatio_working_3-way'!AM84-'OddsRatio_working_3-way'!R84/3)</f>
        <v>-0.58346981833502043</v>
      </c>
      <c r="AT84" s="11">
        <f>IF(('OddsRatio_working_3-way'!X84=0),IF(Q84&gt;0,-Q84^(1/3),(-Q84)^(1/3)),'OddsRatio_working_3-way'!AN84-'OddsRatio_working_3-way'!R84/3)</f>
        <v>-0.46788728103410016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1.75</v>
      </c>
      <c r="B85" s="4">
        <f>IF('True_Odds_Calculator_3-way'!B86="","",'True_Odds_Calculator_3-way'!B86)</f>
        <v>3.47</v>
      </c>
      <c r="C85" s="4">
        <f>IF('True_Odds_Calculator_3-way'!C86="","",'True_Odds_Calculator_3-way'!C86)</f>
        <v>5.66</v>
      </c>
      <c r="D85" s="9">
        <f t="shared" si="26"/>
        <v>0.55632670875851209</v>
      </c>
      <c r="E85" s="9">
        <f t="shared" si="27"/>
        <v>0.27575180175363007</v>
      </c>
      <c r="F85" s="9">
        <f t="shared" si="28"/>
        <v>0.16792148948785793</v>
      </c>
      <c r="G85" s="9">
        <f t="shared" si="29"/>
        <v>1.0633399026304295</v>
      </c>
      <c r="H85" s="9">
        <f t="shared" si="30"/>
        <v>1.7975049269728225</v>
      </c>
      <c r="I85" s="9">
        <f t="shared" si="31"/>
        <v>3.6264495594971602</v>
      </c>
      <c r="J85" s="9">
        <f t="shared" si="32"/>
        <v>5.9551639462578017</v>
      </c>
      <c r="K85" s="11">
        <f t="shared" si="33"/>
        <v>0.5714285714285714</v>
      </c>
      <c r="L85" s="11">
        <f t="shared" si="34"/>
        <v>0.28818443804034583</v>
      </c>
      <c r="M85" s="11">
        <f t="shared" si="35"/>
        <v>0.17667844522968199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-0.25116561222099876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0.22926737725976021</v>
      </c>
      <c r="Q85" s="11">
        <f>2*'OddsRatio_working_3-way'!K85*'OddsRatio_working_3-way'!L85*'OddsRatio_working_3-way'!M85</f>
        <v>5.8189689659837625E-2</v>
      </c>
      <c r="R85" s="11">
        <f t="shared" si="36"/>
        <v>0</v>
      </c>
      <c r="S85" s="11">
        <f t="shared" si="37"/>
        <v>-0.9128135624634377</v>
      </c>
      <c r="T85" s="11">
        <f t="shared" si="38"/>
        <v>-0.23167856915315679</v>
      </c>
      <c r="U85" s="11">
        <f>'OddsRatio_working_3-way'!S85-'OddsRatio_working_3-way'!R85^2/3</f>
        <v>-0.9128135624634377</v>
      </c>
      <c r="V85" s="11">
        <f>'OddsRatio_working_3-way'!S85*'OddsRatio_working_3-way'!R85/3-2*'OddsRatio_working_3-way'!R85^3/27-'OddsRatio_working_3-way'!T85</f>
        <v>0.23167856915315679</v>
      </c>
      <c r="W85" s="11">
        <f>'OddsRatio_working_3-way'!V85^2+4*'OddsRatio_working_3-way'!U85^3/27</f>
        <v>-5.900390971300571E-2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0.16783836653001882</v>
      </c>
      <c r="Y85" s="11">
        <f>IF('OddsRatio_working_3-way'!W85&gt;=0,IF('OddsRatio_working_3-way'!V85+SQRT('OddsRatio_working_3-way'!W85)&gt;0,0,PI()),ACOS('OddsRatio_working_3-way'!V85/(2*'OddsRatio_working_3-way'!X85)))</f>
        <v>0.80905361385154029</v>
      </c>
      <c r="Z85" s="11">
        <f>'OddsRatio_working_3-way'!X85^(1/3)*COS('OddsRatio_working_3-way'!Y85/3)</f>
        <v>0.53166995131521488</v>
      </c>
      <c r="AA85" s="11">
        <f>'OddsRatio_working_3-way'!X85^(1/3)*COS(('OddsRatio_working_3-way'!Y85+2*PI())/3)</f>
        <v>-0.39310904122957419</v>
      </c>
      <c r="AB85" s="11">
        <f>'OddsRatio_working_3-way'!X85^(1/3)*COS(('OddsRatio_working_3-way'!Y85+4*PI())/3)</f>
        <v>-0.13856091008564053</v>
      </c>
      <c r="AC85" s="11">
        <f>'OddsRatio_working_3-way'!X85^(1/3)*SIN('OddsRatio_working_3-way'!Y85/3)</f>
        <v>0.14696343203766618</v>
      </c>
      <c r="AD85" s="11">
        <f>'OddsRatio_working_3-way'!X85^(1/3)*SIN(('OddsRatio_working_3-way'!Y85+2*PI())/3)</f>
        <v>0.38695796824897866</v>
      </c>
      <c r="AE85" s="11">
        <f>'OddsRatio_working_3-way'!X85^(1/3)*SIN(('OddsRatio_working_3-way'!Y85+4*PI())/3)</f>
        <v>-0.53392140028664481</v>
      </c>
      <c r="AF85" s="11">
        <f>-'OddsRatio_working_3-way'!U85/(3*'OddsRatio_working_3-way'!X85^(1/3))*COS(('OddsRatio_working_3-way'!Y85)/3)</f>
        <v>0.53166995131521477</v>
      </c>
      <c r="AG85" s="11">
        <f>-'OddsRatio_working_3-way'!U85/(3*'OddsRatio_working_3-way'!X85^(1/3))*COS(('OddsRatio_working_3-way'!Y85+2*PI())/3)</f>
        <v>-0.39310904122957413</v>
      </c>
      <c r="AH85" s="11">
        <f>-'OddsRatio_working_3-way'!U85/(3*'OddsRatio_working_3-way'!X85^(1/3))*COS(('OddsRatio_working_3-way'!Y85+4*PI())/3)</f>
        <v>-0.1385609100856405</v>
      </c>
      <c r="AI85" s="11">
        <f>'OddsRatio_working_3-way'!U85/(3*'OddsRatio_working_3-way'!X85^(1/3))*SIN(('OddsRatio_working_3-way'!Y85)/3)</f>
        <v>-0.14696343203766615</v>
      </c>
      <c r="AJ85" s="11">
        <f>'OddsRatio_working_3-way'!U85/(3*'OddsRatio_working_3-way'!X85^(1/3))*SIN(('OddsRatio_working_3-way'!Y85+2*PI())/3)</f>
        <v>-0.38695796824897855</v>
      </c>
      <c r="AK85" s="11">
        <f>'OddsRatio_working_3-way'!U85/(3*'OddsRatio_working_3-way'!X85^(1/3))*SIN(('OddsRatio_working_3-way'!Y85+4*PI())/3)</f>
        <v>0.53392140028664481</v>
      </c>
      <c r="AL85" s="11">
        <f>'OddsRatio_working_3-way'!Z85+'OddsRatio_working_3-way'!AF85</f>
        <v>1.0633399026304295</v>
      </c>
      <c r="AM85" s="11">
        <f>'OddsRatio_working_3-way'!AA85+'OddsRatio_working_3-way'!AG85</f>
        <v>-0.78621808245914826</v>
      </c>
      <c r="AN85" s="11">
        <f>'OddsRatio_working_3-way'!AB85+'OddsRatio_working_3-way'!AH85</f>
        <v>-0.27712182017128106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1.0633399026304295</v>
      </c>
      <c r="AS85" s="11">
        <f>IF(('OddsRatio_working_3-way'!X85=0),IF(Q85&gt;0,-Q85^(1/3),(-Q85)^(1/3)),'OddsRatio_working_3-way'!AM85-'OddsRatio_working_3-way'!R85/3)</f>
        <v>-0.78621808245914826</v>
      </c>
      <c r="AT85" s="11">
        <f>IF(('OddsRatio_working_3-way'!X85=0),IF(Q85&gt;0,-Q85^(1/3),(-Q85)^(1/3)),'OddsRatio_working_3-way'!AN85-'OddsRatio_working_3-way'!R85/3)</f>
        <v>-0.27712182017128106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2.64</v>
      </c>
      <c r="B86" s="4">
        <f>IF('True_Odds_Calculator_3-way'!B87="","",'True_Odds_Calculator_3-way'!B87)</f>
        <v>3.26</v>
      </c>
      <c r="C86" s="4">
        <f>IF('True_Odds_Calculator_3-way'!C87="","",'True_Odds_Calculator_3-way'!C87)</f>
        <v>2.79</v>
      </c>
      <c r="D86" s="9">
        <f t="shared" si="26"/>
        <v>0.36350025770097694</v>
      </c>
      <c r="E86" s="9">
        <f t="shared" si="27"/>
        <v>0.29299699180837852</v>
      </c>
      <c r="F86" s="9">
        <f t="shared" si="28"/>
        <v>0.3435027504906446</v>
      </c>
      <c r="G86" s="9">
        <f t="shared" si="29"/>
        <v>1.0677010283774986</v>
      </c>
      <c r="H86" s="9">
        <f t="shared" si="30"/>
        <v>2.7510296865390984</v>
      </c>
      <c r="I86" s="9">
        <f t="shared" si="31"/>
        <v>3.4130043241331465</v>
      </c>
      <c r="J86" s="9">
        <f t="shared" si="32"/>
        <v>2.9111848407957224</v>
      </c>
      <c r="K86" s="11">
        <f t="shared" si="33"/>
        <v>0.37878787878787878</v>
      </c>
      <c r="L86" s="11">
        <f t="shared" si="34"/>
        <v>0.30674846625766872</v>
      </c>
      <c r="M86" s="11">
        <f t="shared" si="35"/>
        <v>0.35842293906810035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-0.2762991748742788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0.23696627199496778</v>
      </c>
      <c r="Q86" s="11">
        <f>2*'OddsRatio_working_3-way'!K86*'OddsRatio_working_3-way'!L86*'OddsRatio_working_3-way'!M86</f>
        <v>8.3292186992958817E-2</v>
      </c>
      <c r="R86" s="11">
        <f t="shared" si="36"/>
        <v>0</v>
      </c>
      <c r="S86" s="11">
        <f t="shared" si="37"/>
        <v>-0.85764379174419103</v>
      </c>
      <c r="T86" s="11">
        <f t="shared" si="38"/>
        <v>-0.30145651730903028</v>
      </c>
      <c r="U86" s="11">
        <f>'OddsRatio_working_3-way'!S86-'OddsRatio_working_3-way'!R86^2/3</f>
        <v>-0.85764379174419103</v>
      </c>
      <c r="V86" s="11">
        <f>'OddsRatio_working_3-way'!S86*'OddsRatio_working_3-way'!R86/3-2*'OddsRatio_working_3-way'!R86^3/27-'OddsRatio_working_3-way'!T86</f>
        <v>0.30145651730903028</v>
      </c>
      <c r="W86" s="11">
        <f>'OddsRatio_working_3-way'!V86^2+4*'OddsRatio_working_3-way'!U86^3/27</f>
        <v>-2.5820949084671002E-3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0.15285460962672731</v>
      </c>
      <c r="Y86" s="11">
        <f>IF('OddsRatio_working_3-way'!W86&gt;=0,IF('OddsRatio_working_3-way'!V86+SQRT('OddsRatio_working_3-way'!W86)&gt;0,0,PI()),ACOS('OddsRatio_working_3-way'!V86/(2*'OddsRatio_working_3-way'!X86)))</f>
        <v>0.16699287637538185</v>
      </c>
      <c r="Z86" s="11">
        <f>'OddsRatio_working_3-way'!X86^(1/3)*COS('OddsRatio_working_3-way'!Y86/3)</f>
        <v>0.5338505141887494</v>
      </c>
      <c r="AA86" s="11">
        <f>'OddsRatio_working_3-way'!X86^(1/3)*COS(('OddsRatio_working_3-way'!Y86+2*PI())/3)</f>
        <v>-0.29268703714455208</v>
      </c>
      <c r="AB86" s="11">
        <f>'OddsRatio_working_3-way'!X86^(1/3)*COS(('OddsRatio_working_3-way'!Y86+4*PI())/3)</f>
        <v>-0.24116347704419727</v>
      </c>
      <c r="AC86" s="11">
        <f>'OddsRatio_working_3-way'!X86^(1/3)*SIN('OddsRatio_working_3-way'!Y86/3)</f>
        <v>2.9747141293547715E-2</v>
      </c>
      <c r="AD86" s="11">
        <f>'OddsRatio_working_3-way'!X86^(1/3)*SIN(('OddsRatio_working_3-way'!Y86+2*PI())/3)</f>
        <v>0.44745453646406808</v>
      </c>
      <c r="AE86" s="11">
        <f>'OddsRatio_working_3-way'!X86^(1/3)*SIN(('OddsRatio_working_3-way'!Y86+4*PI())/3)</f>
        <v>-0.47720167775761574</v>
      </c>
      <c r="AF86" s="11">
        <f>-'OddsRatio_working_3-way'!U86/(3*'OddsRatio_working_3-way'!X86^(1/3))*COS(('OddsRatio_working_3-way'!Y86)/3)</f>
        <v>0.53385051418874929</v>
      </c>
      <c r="AG86" s="11">
        <f>-'OddsRatio_working_3-way'!U86/(3*'OddsRatio_working_3-way'!X86^(1/3))*COS(('OddsRatio_working_3-way'!Y86+2*PI())/3)</f>
        <v>-0.29268703714455202</v>
      </c>
      <c r="AH86" s="11">
        <f>-'OddsRatio_working_3-way'!U86/(3*'OddsRatio_working_3-way'!X86^(1/3))*COS(('OddsRatio_working_3-way'!Y86+4*PI())/3)</f>
        <v>-0.24116347704419722</v>
      </c>
      <c r="AI86" s="11">
        <f>'OddsRatio_working_3-way'!U86/(3*'OddsRatio_working_3-way'!X86^(1/3))*SIN(('OddsRatio_working_3-way'!Y86)/3)</f>
        <v>-2.9747141293547708E-2</v>
      </c>
      <c r="AJ86" s="11">
        <f>'OddsRatio_working_3-way'!U86/(3*'OddsRatio_working_3-way'!X86^(1/3))*SIN(('OddsRatio_working_3-way'!Y86+2*PI())/3)</f>
        <v>-0.44745453646406796</v>
      </c>
      <c r="AK86" s="11">
        <f>'OddsRatio_working_3-way'!U86/(3*'OddsRatio_working_3-way'!X86^(1/3))*SIN(('OddsRatio_working_3-way'!Y86+4*PI())/3)</f>
        <v>0.47720167775761563</v>
      </c>
      <c r="AL86" s="11">
        <f>'OddsRatio_working_3-way'!Z86+'OddsRatio_working_3-way'!AF86</f>
        <v>1.0677010283774986</v>
      </c>
      <c r="AM86" s="11">
        <f>'OddsRatio_working_3-way'!AA86+'OddsRatio_working_3-way'!AG86</f>
        <v>-0.58537407428910404</v>
      </c>
      <c r="AN86" s="11">
        <f>'OddsRatio_working_3-way'!AB86+'OddsRatio_working_3-way'!AH86</f>
        <v>-0.48232695408839449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1.0677010283774986</v>
      </c>
      <c r="AS86" s="11">
        <f>IF(('OddsRatio_working_3-way'!X86=0),IF(Q86&gt;0,-Q86^(1/3),(-Q86)^(1/3)),'OddsRatio_working_3-way'!AM86-'OddsRatio_working_3-way'!R86/3)</f>
        <v>-0.58537407428910404</v>
      </c>
      <c r="AT86" s="11">
        <f>IF(('OddsRatio_working_3-way'!X86=0),IF(Q86&gt;0,-Q86^(1/3),(-Q86)^(1/3)),'OddsRatio_working_3-way'!AN86-'OddsRatio_working_3-way'!R86/3)</f>
        <v>-0.48232695408839449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2.14</v>
      </c>
      <c r="B87" s="4">
        <f>IF('True_Odds_Calculator_3-way'!B88="","",'True_Odds_Calculator_3-way'!B88)</f>
        <v>3.32</v>
      </c>
      <c r="C87" s="4">
        <f>IF('True_Odds_Calculator_3-way'!C88="","",'True_Odds_Calculator_3-way'!C88)</f>
        <v>3.75</v>
      </c>
      <c r="D87" s="9">
        <f t="shared" si="26"/>
        <v>0.45384471029175916</v>
      </c>
      <c r="E87" s="9">
        <f t="shared" si="27"/>
        <v>0.28993758884860044</v>
      </c>
      <c r="F87" s="9">
        <f t="shared" si="28"/>
        <v>0.25621770085964024</v>
      </c>
      <c r="G87" s="9">
        <f t="shared" si="29"/>
        <v>1.0556112621768463</v>
      </c>
      <c r="H87" s="9">
        <f t="shared" si="30"/>
        <v>2.2033968388816052</v>
      </c>
      <c r="I87" s="9">
        <f t="shared" si="31"/>
        <v>3.449018128250283</v>
      </c>
      <c r="J87" s="9">
        <f t="shared" si="32"/>
        <v>3.9029309709863274</v>
      </c>
      <c r="K87" s="11">
        <f t="shared" si="33"/>
        <v>0.46728971962616822</v>
      </c>
      <c r="L87" s="11">
        <f t="shared" si="34"/>
        <v>0.30120481927710846</v>
      </c>
      <c r="M87" s="11">
        <f t="shared" si="35"/>
        <v>0.26666666666666666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-0.2729872762076343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0.23308186015088395</v>
      </c>
      <c r="Q87" s="11">
        <f>2*'OddsRatio_working_3-way'!K87*'OddsRatio_working_3-way'!L87*'OddsRatio_working_3-way'!M87</f>
        <v>7.5066621626693697E-2</v>
      </c>
      <c r="R87" s="11">
        <f t="shared" si="36"/>
        <v>0</v>
      </c>
      <c r="S87" s="11">
        <f t="shared" si="37"/>
        <v>-0.85381950173238741</v>
      </c>
      <c r="T87" s="11">
        <f t="shared" si="38"/>
        <v>-0.27498212616179946</v>
      </c>
      <c r="U87" s="11">
        <f>'OddsRatio_working_3-way'!S87-'OddsRatio_working_3-way'!R87^2/3</f>
        <v>-0.85381950173238741</v>
      </c>
      <c r="V87" s="11">
        <f>'OddsRatio_working_3-way'!S87*'OddsRatio_working_3-way'!R87/3-2*'OddsRatio_working_3-way'!R87^3/27-'OddsRatio_working_3-way'!T87</f>
        <v>0.27498212616179946</v>
      </c>
      <c r="W87" s="11">
        <f>'OddsRatio_working_3-way'!V87^2+4*'OddsRatio_working_3-way'!U87^3/27</f>
        <v>-1.6598315719608986E-2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0.15183336707396763</v>
      </c>
      <c r="Y87" s="11">
        <f>IF('OddsRatio_working_3-way'!W87&gt;=0,IF('OddsRatio_working_3-way'!V87+SQRT('OddsRatio_working_3-way'!W87)&gt;0,0,PI()),ACOS('OddsRatio_working_3-way'!V87/(2*'OddsRatio_working_3-way'!X87)))</f>
        <v>0.43814745471325356</v>
      </c>
      <c r="Z87" s="11">
        <f>'OddsRatio_working_3-way'!X87^(1/3)*COS('OddsRatio_working_3-way'!Y87/3)</f>
        <v>0.52780563108842304</v>
      </c>
      <c r="AA87" s="11">
        <f>'OddsRatio_working_3-way'!X87^(1/3)*COS(('OddsRatio_working_3-way'!Y87+2*PI())/3)</f>
        <v>-0.3311396155618393</v>
      </c>
      <c r="AB87" s="11">
        <f>'OddsRatio_working_3-way'!X87^(1/3)*COS(('OddsRatio_working_3-way'!Y87+4*PI())/3)</f>
        <v>-0.19666601552658408</v>
      </c>
      <c r="AC87" s="11">
        <f>'OddsRatio_working_3-way'!X87^(1/3)*SIN('OddsRatio_working_3-way'!Y87/3)</f>
        <v>7.7638369179252875E-2</v>
      </c>
      <c r="AD87" s="11">
        <f>'OddsRatio_working_3-way'!X87^(1/3)*SIN(('OddsRatio_working_3-way'!Y87+2*PI())/3)</f>
        <v>0.41827390019342559</v>
      </c>
      <c r="AE87" s="11">
        <f>'OddsRatio_working_3-way'!X87^(1/3)*SIN(('OddsRatio_working_3-way'!Y87+4*PI())/3)</f>
        <v>-0.49591226937267829</v>
      </c>
      <c r="AF87" s="11">
        <f>-'OddsRatio_working_3-way'!U87/(3*'OddsRatio_working_3-way'!X87^(1/3))*COS(('OddsRatio_working_3-way'!Y87)/3)</f>
        <v>0.52780563108842316</v>
      </c>
      <c r="AG87" s="11">
        <f>-'OddsRatio_working_3-way'!U87/(3*'OddsRatio_working_3-way'!X87^(1/3))*COS(('OddsRatio_working_3-way'!Y87+2*PI())/3)</f>
        <v>-0.33113961556183935</v>
      </c>
      <c r="AH87" s="11">
        <f>-'OddsRatio_working_3-way'!U87/(3*'OddsRatio_working_3-way'!X87^(1/3))*COS(('OddsRatio_working_3-way'!Y87+4*PI())/3)</f>
        <v>-0.19666601552658414</v>
      </c>
      <c r="AI87" s="11">
        <f>'OddsRatio_working_3-way'!U87/(3*'OddsRatio_working_3-way'!X87^(1/3))*SIN(('OddsRatio_working_3-way'!Y87)/3)</f>
        <v>-7.7638369179252903E-2</v>
      </c>
      <c r="AJ87" s="11">
        <f>'OddsRatio_working_3-way'!U87/(3*'OddsRatio_working_3-way'!X87^(1/3))*SIN(('OddsRatio_working_3-way'!Y87+2*PI())/3)</f>
        <v>-0.4182739001934257</v>
      </c>
      <c r="AK87" s="11">
        <f>'OddsRatio_working_3-way'!U87/(3*'OddsRatio_working_3-way'!X87^(1/3))*SIN(('OddsRatio_working_3-way'!Y87+4*PI())/3)</f>
        <v>0.4959122693726784</v>
      </c>
      <c r="AL87" s="11">
        <f>'OddsRatio_working_3-way'!Z87+'OddsRatio_working_3-way'!AF87</f>
        <v>1.0556112621768463</v>
      </c>
      <c r="AM87" s="11">
        <f>'OddsRatio_working_3-way'!AA87+'OddsRatio_working_3-way'!AG87</f>
        <v>-0.6622792311236787</v>
      </c>
      <c r="AN87" s="11">
        <f>'OddsRatio_working_3-way'!AB87+'OddsRatio_working_3-way'!AH87</f>
        <v>-0.39333203105316822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1.0556112621768463</v>
      </c>
      <c r="AS87" s="11">
        <f>IF(('OddsRatio_working_3-way'!X87=0),IF(Q87&gt;0,-Q87^(1/3),(-Q87)^(1/3)),'OddsRatio_working_3-way'!AM87-'OddsRatio_working_3-way'!R87/3)</f>
        <v>-0.6622792311236787</v>
      </c>
      <c r="AT87" s="11">
        <f>IF(('OddsRatio_working_3-way'!X87=0),IF(Q87&gt;0,-Q87^(1/3),(-Q87)^(1/3)),'OddsRatio_working_3-way'!AN87-'OddsRatio_working_3-way'!R87/3)</f>
        <v>-0.39333203105316822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2.27</v>
      </c>
      <c r="B88" s="4">
        <f>IF('True_Odds_Calculator_3-way'!B89="","",'True_Odds_Calculator_3-way'!B89)</f>
        <v>3.15</v>
      </c>
      <c r="C88" s="4">
        <f>IF('True_Odds_Calculator_3-way'!C89="","",'True_Odds_Calculator_3-way'!C89)</f>
        <v>3.63</v>
      </c>
      <c r="D88" s="9">
        <f t="shared" si="26"/>
        <v>0.42802450121114027</v>
      </c>
      <c r="E88" s="9">
        <f t="shared" si="27"/>
        <v>0.306535461366785</v>
      </c>
      <c r="F88" s="9">
        <f t="shared" si="28"/>
        <v>0.26544003742207462</v>
      </c>
      <c r="G88" s="9">
        <f t="shared" si="29"/>
        <v>1.0522164203702904</v>
      </c>
      <c r="H88" s="9">
        <f t="shared" si="30"/>
        <v>2.3363148538702689</v>
      </c>
      <c r="I88" s="9">
        <f t="shared" si="31"/>
        <v>3.2622653037961244</v>
      </c>
      <c r="J88" s="9">
        <f t="shared" si="32"/>
        <v>3.7673291855738626</v>
      </c>
      <c r="K88" s="11">
        <f t="shared" si="33"/>
        <v>0.44052863436123346</v>
      </c>
      <c r="L88" s="11">
        <f t="shared" si="34"/>
        <v>0.31746031746031744</v>
      </c>
      <c r="M88" s="11">
        <f t="shared" si="35"/>
        <v>0.27548209366391185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-0.27666542804708594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0.23308393352446216</v>
      </c>
      <c r="Q88" s="11">
        <f>2*'OddsRatio_working_3-way'!K88*'OddsRatio_working_3-way'!L88*'OddsRatio_working_3-way'!M88</f>
        <v>7.7052540008086659E-2</v>
      </c>
      <c r="R88" s="11">
        <f t="shared" si="36"/>
        <v>0</v>
      </c>
      <c r="S88" s="11">
        <f t="shared" si="37"/>
        <v>-0.84247582059581871</v>
      </c>
      <c r="T88" s="11">
        <f t="shared" si="38"/>
        <v>-0.27850440350274996</v>
      </c>
      <c r="U88" s="11">
        <f>'OddsRatio_working_3-way'!S88-'OddsRatio_working_3-way'!R88^2/3</f>
        <v>-0.84247582059581871</v>
      </c>
      <c r="V88" s="11">
        <f>'OddsRatio_working_3-way'!S88*'OddsRatio_working_3-way'!R88/3-2*'OddsRatio_working_3-way'!R88^3/27-'OddsRatio_working_3-way'!T88</f>
        <v>0.27850440350274996</v>
      </c>
      <c r="W88" s="11">
        <f>'OddsRatio_working_3-way'!V88^2+4*'OddsRatio_working_3-way'!U88^3/27</f>
        <v>-1.1022005233435939E-2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0.14881759640904241</v>
      </c>
      <c r="Y88" s="11">
        <f>IF('OddsRatio_working_3-way'!W88&gt;=0,IF('OddsRatio_working_3-way'!V88+SQRT('OddsRatio_working_3-way'!W88)&gt;0,0,PI()),ACOS('OddsRatio_working_3-way'!V88/(2*'OddsRatio_working_3-way'!X88)))</f>
        <v>0.36049017639842829</v>
      </c>
      <c r="Z88" s="11">
        <f>'OddsRatio_working_3-way'!X88^(1/3)*COS('OddsRatio_working_3-way'!Y88/3)</f>
        <v>0.5261082101851452</v>
      </c>
      <c r="AA88" s="11">
        <f>'OddsRatio_working_3-way'!X88^(1/3)*COS(('OddsRatio_working_3-way'!Y88+2*PI())/3)</f>
        <v>-0.31806836261543664</v>
      </c>
      <c r="AB88" s="11">
        <f>'OddsRatio_working_3-way'!X88^(1/3)*COS(('OddsRatio_working_3-way'!Y88+4*PI())/3)</f>
        <v>-0.20803984756970867</v>
      </c>
      <c r="AC88" s="11">
        <f>'OddsRatio_working_3-way'!X88^(1/3)*SIN('OddsRatio_working_3-way'!Y88/3)</f>
        <v>6.3524992780185918E-2</v>
      </c>
      <c r="AD88" s="11">
        <f>'OddsRatio_working_3-way'!X88^(1/3)*SIN(('OddsRatio_working_3-way'!Y88+2*PI())/3)</f>
        <v>0.42386057876980571</v>
      </c>
      <c r="AE88" s="11">
        <f>'OddsRatio_working_3-way'!X88^(1/3)*SIN(('OddsRatio_working_3-way'!Y88+4*PI())/3)</f>
        <v>-0.48738557154999151</v>
      </c>
      <c r="AF88" s="11">
        <f>-'OddsRatio_working_3-way'!U88/(3*'OddsRatio_working_3-way'!X88^(1/3))*COS(('OddsRatio_working_3-way'!Y88)/3)</f>
        <v>0.5261082101851452</v>
      </c>
      <c r="AG88" s="11">
        <f>-'OddsRatio_working_3-way'!U88/(3*'OddsRatio_working_3-way'!X88^(1/3))*COS(('OddsRatio_working_3-way'!Y88+2*PI())/3)</f>
        <v>-0.31806836261543664</v>
      </c>
      <c r="AH88" s="11">
        <f>-'OddsRatio_working_3-way'!U88/(3*'OddsRatio_working_3-way'!X88^(1/3))*COS(('OddsRatio_working_3-way'!Y88+4*PI())/3)</f>
        <v>-0.20803984756970867</v>
      </c>
      <c r="AI88" s="11">
        <f>'OddsRatio_working_3-way'!U88/(3*'OddsRatio_working_3-way'!X88^(1/3))*SIN(('OddsRatio_working_3-way'!Y88)/3)</f>
        <v>-6.3524992780185918E-2</v>
      </c>
      <c r="AJ88" s="11">
        <f>'OddsRatio_working_3-way'!U88/(3*'OddsRatio_working_3-way'!X88^(1/3))*SIN(('OddsRatio_working_3-way'!Y88+2*PI())/3)</f>
        <v>-0.42386057876980571</v>
      </c>
      <c r="AK88" s="11">
        <f>'OddsRatio_working_3-way'!U88/(3*'OddsRatio_working_3-way'!X88^(1/3))*SIN(('OddsRatio_working_3-way'!Y88+4*PI())/3)</f>
        <v>0.48738557154999151</v>
      </c>
      <c r="AL88" s="11">
        <f>'OddsRatio_working_3-way'!Z88+'OddsRatio_working_3-way'!AF88</f>
        <v>1.0522164203702904</v>
      </c>
      <c r="AM88" s="11">
        <f>'OddsRatio_working_3-way'!AA88+'OddsRatio_working_3-way'!AG88</f>
        <v>-0.63613672523087328</v>
      </c>
      <c r="AN88" s="11">
        <f>'OddsRatio_working_3-way'!AB88+'OddsRatio_working_3-way'!AH88</f>
        <v>-0.41607969513941734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1.0522164203702904</v>
      </c>
      <c r="AS88" s="11">
        <f>IF(('OddsRatio_working_3-way'!X88=0),IF(Q88&gt;0,-Q88^(1/3),(-Q88)^(1/3)),'OddsRatio_working_3-way'!AM88-'OddsRatio_working_3-way'!R88/3)</f>
        <v>-0.63613672523087328</v>
      </c>
      <c r="AT88" s="11">
        <f>IF(('OddsRatio_working_3-way'!X88=0),IF(Q88&gt;0,-Q88^(1/3),(-Q88)^(1/3)),'OddsRatio_working_3-way'!AN88-'OddsRatio_working_3-way'!R88/3)</f>
        <v>-0.41607969513941734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11.26</v>
      </c>
      <c r="B89" s="4">
        <f>IF('True_Odds_Calculator_3-way'!B90="","",'True_Odds_Calculator_3-way'!B90)</f>
        <v>7.35</v>
      </c>
      <c r="C89" s="4">
        <f>IF('True_Odds_Calculator_3-way'!C90="","",'True_Odds_Calculator_3-way'!C90)</f>
        <v>1.23</v>
      </c>
      <c r="D89" s="9">
        <f t="shared" si="26"/>
        <v>8.0378301101553293E-2</v>
      </c>
      <c r="E89" s="9">
        <f t="shared" si="27"/>
        <v>0.12374652229231904</v>
      </c>
      <c r="F89" s="9">
        <f t="shared" si="28"/>
        <v>0.79587517660612783</v>
      </c>
      <c r="G89" s="9">
        <f t="shared" si="29"/>
        <v>1.1151236503340358</v>
      </c>
      <c r="H89" s="9">
        <f t="shared" si="30"/>
        <v>12.441168652427207</v>
      </c>
      <c r="I89" s="9">
        <f t="shared" si="31"/>
        <v>8.0810351796211251</v>
      </c>
      <c r="J89" s="9">
        <f t="shared" si="32"/>
        <v>1.256478439576828</v>
      </c>
      <c r="K89" s="11">
        <f t="shared" si="33"/>
        <v>8.8809946714031973E-2</v>
      </c>
      <c r="L89" s="11">
        <f t="shared" si="34"/>
        <v>0.1360544217687075</v>
      </c>
      <c r="M89" s="11">
        <f t="shared" si="35"/>
        <v>0.81300813008130079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-0.14720348131454641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0.16542884825665599</v>
      </c>
      <c r="Q89" s="11">
        <f>2*'OddsRatio_working_3-way'!K89*'OddsRatio_working_3-way'!L89*'OddsRatio_working_3-way'!M89</f>
        <v>1.9647131621930641E-2</v>
      </c>
      <c r="R89" s="11">
        <f t="shared" si="36"/>
        <v>0</v>
      </c>
      <c r="S89" s="11">
        <f t="shared" si="37"/>
        <v>-1.1238107059653391</v>
      </c>
      <c r="T89" s="11">
        <f t="shared" si="38"/>
        <v>-0.13346920498400699</v>
      </c>
      <c r="U89" s="11">
        <f>'OddsRatio_working_3-way'!S89-'OddsRatio_working_3-way'!R89^2/3</f>
        <v>-1.1238107059653391</v>
      </c>
      <c r="V89" s="11">
        <f>'OddsRatio_working_3-way'!S89*'OddsRatio_working_3-way'!R89/3-2*'OddsRatio_working_3-way'!R89^3/27-'OddsRatio_working_3-way'!T89</f>
        <v>0.13346920498400699</v>
      </c>
      <c r="W89" s="11">
        <f>'OddsRatio_working_3-way'!V89^2+4*'OddsRatio_working_3-way'!U89^3/27</f>
        <v>-0.19245520038738165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0.22927561419961595</v>
      </c>
      <c r="Y89" s="11">
        <f>IF('OddsRatio_working_3-way'!W89&gt;=0,IF('OddsRatio_working_3-way'!V89+SQRT('OddsRatio_working_3-way'!W89)&gt;0,0,PI()),ACOS('OddsRatio_working_3-way'!V89/(2*'OddsRatio_working_3-way'!X89)))</f>
        <v>1.2754542189116307</v>
      </c>
      <c r="Z89" s="11">
        <f>'OddsRatio_working_3-way'!X89^(1/3)*COS('OddsRatio_working_3-way'!Y89/3)</f>
        <v>0.55756182516701791</v>
      </c>
      <c r="AA89" s="11">
        <f>'OddsRatio_working_3-way'!X89^(1/3)*COS(('OddsRatio_working_3-way'!Y89+2*PI())/3)</f>
        <v>-0.49740452711005689</v>
      </c>
      <c r="AB89" s="11">
        <f>'OddsRatio_working_3-way'!X89^(1/3)*COS(('OddsRatio_working_3-way'!Y89+4*PI())/3)</f>
        <v>-6.0157298056961191E-2</v>
      </c>
      <c r="AC89" s="11">
        <f>'OddsRatio_working_3-way'!X89^(1/3)*SIN('OddsRatio_working_3-way'!Y89/3)</f>
        <v>0.25244480539622272</v>
      </c>
      <c r="AD89" s="11">
        <f>'OddsRatio_working_3-way'!X89^(1/3)*SIN(('OddsRatio_working_3-way'!Y89+2*PI())/3)</f>
        <v>0.35664030207694386</v>
      </c>
      <c r="AE89" s="11">
        <f>'OddsRatio_working_3-way'!X89^(1/3)*SIN(('OddsRatio_working_3-way'!Y89+4*PI())/3)</f>
        <v>-0.60908510747316669</v>
      </c>
      <c r="AF89" s="11">
        <f>-'OddsRatio_working_3-way'!U89/(3*'OddsRatio_working_3-way'!X89^(1/3))*COS(('OddsRatio_working_3-way'!Y89)/3)</f>
        <v>0.55756182516701791</v>
      </c>
      <c r="AG89" s="11">
        <f>-'OddsRatio_working_3-way'!U89/(3*'OddsRatio_working_3-way'!X89^(1/3))*COS(('OddsRatio_working_3-way'!Y89+2*PI())/3)</f>
        <v>-0.49740452711005689</v>
      </c>
      <c r="AH89" s="11">
        <f>-'OddsRatio_working_3-way'!U89/(3*'OddsRatio_working_3-way'!X89^(1/3))*COS(('OddsRatio_working_3-way'!Y89+4*PI())/3)</f>
        <v>-6.0157298056961191E-2</v>
      </c>
      <c r="AI89" s="11">
        <f>'OddsRatio_working_3-way'!U89/(3*'OddsRatio_working_3-way'!X89^(1/3))*SIN(('OddsRatio_working_3-way'!Y89)/3)</f>
        <v>-0.25244480539622272</v>
      </c>
      <c r="AJ89" s="11">
        <f>'OddsRatio_working_3-way'!U89/(3*'OddsRatio_working_3-way'!X89^(1/3))*SIN(('OddsRatio_working_3-way'!Y89+2*PI())/3)</f>
        <v>-0.35664030207694386</v>
      </c>
      <c r="AK89" s="11">
        <f>'OddsRatio_working_3-way'!U89/(3*'OddsRatio_working_3-way'!X89^(1/3))*SIN(('OddsRatio_working_3-way'!Y89+4*PI())/3)</f>
        <v>0.60908510747316669</v>
      </c>
      <c r="AL89" s="11">
        <f>'OddsRatio_working_3-way'!Z89+'OddsRatio_working_3-way'!AF89</f>
        <v>1.1151236503340358</v>
      </c>
      <c r="AM89" s="11">
        <f>'OddsRatio_working_3-way'!AA89+'OddsRatio_working_3-way'!AG89</f>
        <v>-0.99480905422011379</v>
      </c>
      <c r="AN89" s="11">
        <f>'OddsRatio_working_3-way'!AB89+'OddsRatio_working_3-way'!AH89</f>
        <v>-0.12031459611392238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1.1151236503340358</v>
      </c>
      <c r="AS89" s="11">
        <f>IF(('OddsRatio_working_3-way'!X89=0),IF(Q89&gt;0,-Q89^(1/3),(-Q89)^(1/3)),'OddsRatio_working_3-way'!AM89-'OddsRatio_working_3-way'!R89/3)</f>
        <v>-0.99480905422011379</v>
      </c>
      <c r="AT89" s="11">
        <f>IF(('OddsRatio_working_3-way'!X89=0),IF(Q89&gt;0,-Q89^(1/3),(-Q89)^(1/3)),'OddsRatio_working_3-way'!AN89-'OddsRatio_working_3-way'!R89/3)</f>
        <v>-0.12031459611392238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1.94</v>
      </c>
      <c r="B90" s="4">
        <f>IF('True_Odds_Calculator_3-way'!B91="","",'True_Odds_Calculator_3-way'!B91)</f>
        <v>4.01</v>
      </c>
      <c r="C90" s="4">
        <f>IF('True_Odds_Calculator_3-way'!C91="","",'True_Odds_Calculator_3-way'!C91)</f>
        <v>3.77</v>
      </c>
      <c r="D90" s="9">
        <f t="shared" si="26"/>
        <v>0.50348005976506505</v>
      </c>
      <c r="E90" s="9">
        <f t="shared" si="27"/>
        <v>0.24050825884899682</v>
      </c>
      <c r="F90" s="9">
        <f t="shared" si="28"/>
        <v>0.25601168138593788</v>
      </c>
      <c r="G90" s="9">
        <f t="shared" si="29"/>
        <v>1.0491233806241822</v>
      </c>
      <c r="H90" s="9">
        <f t="shared" si="30"/>
        <v>1.9861759777867314</v>
      </c>
      <c r="I90" s="9">
        <f t="shared" si="31"/>
        <v>4.1578613756787881</v>
      </c>
      <c r="J90" s="9">
        <f t="shared" si="32"/>
        <v>3.9060717643289835</v>
      </c>
      <c r="K90" s="11">
        <f t="shared" si="33"/>
        <v>0.51546391752577325</v>
      </c>
      <c r="L90" s="11">
        <f t="shared" si="34"/>
        <v>0.24937655860349128</v>
      </c>
      <c r="M90" s="11">
        <f t="shared" si="35"/>
        <v>0.26525198938992045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-0.2672308945702957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0.22912992887629713</v>
      </c>
      <c r="Q90" s="11">
        <f>2*'OddsRatio_working_3-way'!K90*'OddsRatio_working_3-way'!L90*'OddsRatio_working_3-way'!M90</f>
        <v>6.8193431213183664E-2</v>
      </c>
      <c r="R90" s="11">
        <f t="shared" si="36"/>
        <v>0</v>
      </c>
      <c r="S90" s="11">
        <f t="shared" si="37"/>
        <v>-0.85742305074694114</v>
      </c>
      <c r="T90" s="11">
        <f t="shared" si="38"/>
        <v>-0.25518543176992292</v>
      </c>
      <c r="U90" s="11">
        <f>'OddsRatio_working_3-way'!S90-'OddsRatio_working_3-way'!R90^2/3</f>
        <v>-0.85742305074694114</v>
      </c>
      <c r="V90" s="11">
        <f>'OddsRatio_working_3-way'!S90*'OddsRatio_working_3-way'!R90/3-2*'OddsRatio_working_3-way'!R90^3/27-'OddsRatio_working_3-way'!T90</f>
        <v>0.25518543176992292</v>
      </c>
      <c r="W90" s="11">
        <f>'OddsRatio_working_3-way'!V90^2+4*'OddsRatio_working_3-way'!U90^3/27</f>
        <v>-2.826637775412813E-2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0.15279560067434053</v>
      </c>
      <c r="Y90" s="11">
        <f>IF('OddsRatio_working_3-way'!W90&gt;=0,IF('OddsRatio_working_3-way'!V90+SQRT('OddsRatio_working_3-way'!W90)&gt;0,0,PI()),ACOS('OddsRatio_working_3-way'!V90/(2*'OddsRatio_working_3-way'!X90)))</f>
        <v>0.58256375111108039</v>
      </c>
      <c r="Z90" s="11">
        <f>'OddsRatio_working_3-way'!X90^(1/3)*COS('OddsRatio_working_3-way'!Y90/3)</f>
        <v>0.5245616903120911</v>
      </c>
      <c r="AA90" s="11">
        <f>'OddsRatio_working_3-way'!X90^(1/3)*COS(('OddsRatio_working_3-way'!Y90+2*PI())/3)</f>
        <v>-0.35162309428503685</v>
      </c>
      <c r="AB90" s="11">
        <f>'OddsRatio_working_3-way'!X90^(1/3)*COS(('OddsRatio_working_3-way'!Y90+4*PI())/3)</f>
        <v>-0.17293859602705433</v>
      </c>
      <c r="AC90" s="11">
        <f>'OddsRatio_working_3-way'!X90^(1/3)*SIN('OddsRatio_working_3-way'!Y90/3)</f>
        <v>0.10316354316925942</v>
      </c>
      <c r="AD90" s="11">
        <f>'OddsRatio_working_3-way'!X90^(1/3)*SIN(('OddsRatio_working_3-way'!Y90+2*PI())/3)</f>
        <v>0.4027019780777466</v>
      </c>
      <c r="AE90" s="11">
        <f>'OddsRatio_working_3-way'!X90^(1/3)*SIN(('OddsRatio_working_3-way'!Y90+4*PI())/3)</f>
        <v>-0.50586552124700601</v>
      </c>
      <c r="AF90" s="11">
        <f>-'OddsRatio_working_3-way'!U90/(3*'OddsRatio_working_3-way'!X90^(1/3))*COS(('OddsRatio_working_3-way'!Y90)/3)</f>
        <v>0.52456169031209099</v>
      </c>
      <c r="AG90" s="11">
        <f>-'OddsRatio_working_3-way'!U90/(3*'OddsRatio_working_3-way'!X90^(1/3))*COS(('OddsRatio_working_3-way'!Y90+2*PI())/3)</f>
        <v>-0.35162309428503674</v>
      </c>
      <c r="AH90" s="11">
        <f>-'OddsRatio_working_3-way'!U90/(3*'OddsRatio_working_3-way'!X90^(1/3))*COS(('OddsRatio_working_3-way'!Y90+4*PI())/3)</f>
        <v>-0.1729385960270543</v>
      </c>
      <c r="AI90" s="11">
        <f>'OddsRatio_working_3-way'!U90/(3*'OddsRatio_working_3-way'!X90^(1/3))*SIN(('OddsRatio_working_3-way'!Y90)/3)</f>
        <v>-0.10316354316925941</v>
      </c>
      <c r="AJ90" s="11">
        <f>'OddsRatio_working_3-way'!U90/(3*'OddsRatio_working_3-way'!X90^(1/3))*SIN(('OddsRatio_working_3-way'!Y90+2*PI())/3)</f>
        <v>-0.40270197807774649</v>
      </c>
      <c r="AK90" s="11">
        <f>'OddsRatio_working_3-way'!U90/(3*'OddsRatio_working_3-way'!X90^(1/3))*SIN(('OddsRatio_working_3-way'!Y90+4*PI())/3)</f>
        <v>0.5058655212470059</v>
      </c>
      <c r="AL90" s="11">
        <f>'OddsRatio_working_3-way'!Z90+'OddsRatio_working_3-way'!AF90</f>
        <v>1.0491233806241822</v>
      </c>
      <c r="AM90" s="11">
        <f>'OddsRatio_working_3-way'!AA90+'OddsRatio_working_3-way'!AG90</f>
        <v>-0.70324618857007359</v>
      </c>
      <c r="AN90" s="11">
        <f>'OddsRatio_working_3-way'!AB90+'OddsRatio_working_3-way'!AH90</f>
        <v>-0.34587719205410861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1.0491233806241822</v>
      </c>
      <c r="AS90" s="11">
        <f>IF(('OddsRatio_working_3-way'!X90=0),IF(Q90&gt;0,-Q90^(1/3),(-Q90)^(1/3)),'OddsRatio_working_3-way'!AM90-'OddsRatio_working_3-way'!R90/3)</f>
        <v>-0.70324618857007359</v>
      </c>
      <c r="AT90" s="11">
        <f>IF(('OddsRatio_working_3-way'!X90=0),IF(Q90&gt;0,-Q90^(1/3),(-Q90)^(1/3)),'OddsRatio_working_3-way'!AN90-'OddsRatio_working_3-way'!R90/3)</f>
        <v>-0.34587719205410861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1.23</v>
      </c>
      <c r="B91" s="4">
        <f>IF('True_Odds_Calculator_3-way'!B92="","",'True_Odds_Calculator_3-way'!B92)</f>
        <v>7.13</v>
      </c>
      <c r="C91" s="4">
        <f>IF('True_Odds_Calculator_3-way'!C92="","",'True_Odds_Calculator_3-way'!C92)</f>
        <v>12.09</v>
      </c>
      <c r="D91" s="9">
        <f t="shared" si="26"/>
        <v>0.79667478040930273</v>
      </c>
      <c r="E91" s="9">
        <f t="shared" si="27"/>
        <v>0.12817067043326411</v>
      </c>
      <c r="F91" s="9">
        <f t="shared" si="28"/>
        <v>7.5154549157433151E-2</v>
      </c>
      <c r="G91" s="9">
        <f t="shared" si="29"/>
        <v>1.1096406157333336</v>
      </c>
      <c r="H91" s="9">
        <f t="shared" si="30"/>
        <v>1.2552173416186667</v>
      </c>
      <c r="I91" s="9">
        <f t="shared" si="31"/>
        <v>7.8020969744453348</v>
      </c>
      <c r="J91" s="9">
        <f t="shared" si="32"/>
        <v>13.305914428482671</v>
      </c>
      <c r="K91" s="11">
        <f t="shared" si="33"/>
        <v>0.81300813008130079</v>
      </c>
      <c r="L91" s="11">
        <f t="shared" si="34"/>
        <v>0.14025245441795231</v>
      </c>
      <c r="M91" s="11">
        <f t="shared" si="35"/>
        <v>8.2712985938792394E-2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-0.14746838175177557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0.16457902651477521</v>
      </c>
      <c r="Q91" s="11">
        <f>2*'OddsRatio_working_3-way'!K91*'OddsRatio_working_3-way'!L91*'OddsRatio_working_3-way'!M91</f>
        <v>1.8862925675045869E-2</v>
      </c>
      <c r="R91" s="11">
        <f t="shared" si="36"/>
        <v>0</v>
      </c>
      <c r="S91" s="11">
        <f t="shared" si="37"/>
        <v>-1.1160292434197925</v>
      </c>
      <c r="T91" s="11">
        <f t="shared" si="38"/>
        <v>-0.12791166113693897</v>
      </c>
      <c r="U91" s="11">
        <f>'OddsRatio_working_3-way'!S91-'OddsRatio_working_3-way'!R91^2/3</f>
        <v>-1.1160292434197925</v>
      </c>
      <c r="V91" s="11">
        <f>'OddsRatio_working_3-way'!S91*'OddsRatio_working_3-way'!R91/3-2*'OddsRatio_working_3-way'!R91^3/27-'OddsRatio_working_3-way'!T91</f>
        <v>0.12791166113693897</v>
      </c>
      <c r="W91" s="11">
        <f>'OddsRatio_working_3-way'!V91^2+4*'OddsRatio_working_3-way'!U91^3/27</f>
        <v>-0.18957018665497893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0.22689842425069309</v>
      </c>
      <c r="Y91" s="11">
        <f>IF('OddsRatio_working_3-way'!W91&gt;=0,IF('OddsRatio_working_3-way'!V91+SQRT('OddsRatio_working_3-way'!W91)&gt;0,0,PI()),ACOS('OddsRatio_working_3-way'!V91/(2*'OddsRatio_working_3-way'!X91)))</f>
        <v>1.2850538759068049</v>
      </c>
      <c r="Z91" s="11">
        <f>'OddsRatio_working_3-way'!X91^(1/3)*COS('OddsRatio_working_3-way'!Y91/3)</f>
        <v>0.55482030786666681</v>
      </c>
      <c r="AA91" s="11">
        <f>'OddsRatio_working_3-way'!X91^(1/3)*COS(('OddsRatio_working_3-way'!Y91+2*PI())/3)</f>
        <v>-0.49681418839715297</v>
      </c>
      <c r="AB91" s="11">
        <f>'OddsRatio_working_3-way'!X91^(1/3)*COS(('OddsRatio_working_3-way'!Y91+4*PI())/3)</f>
        <v>-5.8006119469513742E-2</v>
      </c>
      <c r="AC91" s="11">
        <f>'OddsRatio_working_3-way'!X91^(1/3)*SIN('OddsRatio_working_3-way'!Y91/3)</f>
        <v>0.25334595671795246</v>
      </c>
      <c r="AD91" s="11">
        <f>'OddsRatio_working_3-way'!X91^(1/3)*SIN(('OddsRatio_working_3-way'!Y91+2*PI())/3)</f>
        <v>0.35381550278906054</v>
      </c>
      <c r="AE91" s="11">
        <f>'OddsRatio_working_3-way'!X91^(1/3)*SIN(('OddsRatio_working_3-way'!Y91+4*PI())/3)</f>
        <v>-0.60716145950701284</v>
      </c>
      <c r="AF91" s="11">
        <f>-'OddsRatio_working_3-way'!U91/(3*'OddsRatio_working_3-way'!X91^(1/3))*COS(('OddsRatio_working_3-way'!Y91)/3)</f>
        <v>0.55482030786666681</v>
      </c>
      <c r="AG91" s="11">
        <f>-'OddsRatio_working_3-way'!U91/(3*'OddsRatio_working_3-way'!X91^(1/3))*COS(('OddsRatio_working_3-way'!Y91+2*PI())/3)</f>
        <v>-0.49681418839715297</v>
      </c>
      <c r="AH91" s="11">
        <f>-'OddsRatio_working_3-way'!U91/(3*'OddsRatio_working_3-way'!X91^(1/3))*COS(('OddsRatio_working_3-way'!Y91+4*PI())/3)</f>
        <v>-5.8006119469513742E-2</v>
      </c>
      <c r="AI91" s="11">
        <f>'OddsRatio_working_3-way'!U91/(3*'OddsRatio_working_3-way'!X91^(1/3))*SIN(('OddsRatio_working_3-way'!Y91)/3)</f>
        <v>-0.25334595671795246</v>
      </c>
      <c r="AJ91" s="11">
        <f>'OddsRatio_working_3-way'!U91/(3*'OddsRatio_working_3-way'!X91^(1/3))*SIN(('OddsRatio_working_3-way'!Y91+2*PI())/3)</f>
        <v>-0.35381550278906054</v>
      </c>
      <c r="AK91" s="11">
        <f>'OddsRatio_working_3-way'!U91/(3*'OddsRatio_working_3-way'!X91^(1/3))*SIN(('OddsRatio_working_3-way'!Y91+4*PI())/3)</f>
        <v>0.60716145950701284</v>
      </c>
      <c r="AL91" s="11">
        <f>'OddsRatio_working_3-way'!Z91+'OddsRatio_working_3-way'!AF91</f>
        <v>1.1096406157333336</v>
      </c>
      <c r="AM91" s="11">
        <f>'OddsRatio_working_3-way'!AA91+'OddsRatio_working_3-way'!AG91</f>
        <v>-0.99362837679430593</v>
      </c>
      <c r="AN91" s="11">
        <f>'OddsRatio_working_3-way'!AB91+'OddsRatio_working_3-way'!AH91</f>
        <v>-0.11601223893902748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1.1096406157333336</v>
      </c>
      <c r="AS91" s="11">
        <f>IF(('OddsRatio_working_3-way'!X91=0),IF(Q91&gt;0,-Q91^(1/3),(-Q91)^(1/3)),'OddsRatio_working_3-way'!AM91-'OddsRatio_working_3-way'!R91/3)</f>
        <v>-0.99362837679430593</v>
      </c>
      <c r="AT91" s="11">
        <f>IF(('OddsRatio_working_3-way'!X91=0),IF(Q91&gt;0,-Q91^(1/3),(-Q91)^(1/3)),'OddsRatio_working_3-way'!AN91-'OddsRatio_working_3-way'!R91/3)</f>
        <v>-0.11601223893902748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3.74</v>
      </c>
      <c r="B92" s="4">
        <f>IF('True_Odds_Calculator_3-way'!B93="","",'True_Odds_Calculator_3-way'!B93)</f>
        <v>3.86</v>
      </c>
      <c r="C92" s="4">
        <f>IF('True_Odds_Calculator_3-way'!C93="","",'True_Odds_Calculator_3-way'!C93)</f>
        <v>1.99</v>
      </c>
      <c r="D92" s="9">
        <f t="shared" si="26"/>
        <v>0.25852207083390821</v>
      </c>
      <c r="E92" s="9">
        <f t="shared" si="27"/>
        <v>0.2503910021440573</v>
      </c>
      <c r="F92" s="9">
        <f t="shared" si="28"/>
        <v>0.49108692702203455</v>
      </c>
      <c r="G92" s="9">
        <f t="shared" si="29"/>
        <v>1.0467670401773632</v>
      </c>
      <c r="H92" s="9">
        <f t="shared" si="30"/>
        <v>3.8681416900859755</v>
      </c>
      <c r="I92" s="9">
        <f t="shared" si="31"/>
        <v>3.9937537349072576</v>
      </c>
      <c r="J92" s="9">
        <f t="shared" si="32"/>
        <v>2.0362993697755898</v>
      </c>
      <c r="K92" s="11">
        <f t="shared" si="33"/>
        <v>0.26737967914438499</v>
      </c>
      <c r="L92" s="11">
        <f t="shared" si="34"/>
        <v>0.2590673575129534</v>
      </c>
      <c r="M92" s="11">
        <f t="shared" si="35"/>
        <v>0.50251256281407031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-0.27004727998419409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0.22938944535651018</v>
      </c>
      <c r="Q92" s="11">
        <f>2*'OddsRatio_working_3-way'!K92*'OddsRatio_working_3-way'!L92*'OddsRatio_working_3-way'!M92</f>
        <v>6.9617434099092615E-2</v>
      </c>
      <c r="R92" s="11">
        <f t="shared" si="36"/>
        <v>0</v>
      </c>
      <c r="S92" s="11">
        <f t="shared" si="37"/>
        <v>-0.84944179171120104</v>
      </c>
      <c r="T92" s="11">
        <f t="shared" si="38"/>
        <v>-0.25779720537517481</v>
      </c>
      <c r="U92" s="11">
        <f>'OddsRatio_working_3-way'!S92-'OddsRatio_working_3-way'!R92^2/3</f>
        <v>-0.84944179171120104</v>
      </c>
      <c r="V92" s="11">
        <f>'OddsRatio_working_3-way'!S92*'OddsRatio_working_3-way'!R92/3-2*'OddsRatio_working_3-way'!R92^3/27-'OddsRatio_working_3-way'!T92</f>
        <v>0.25779720537517481</v>
      </c>
      <c r="W92" s="11">
        <f>'OddsRatio_working_3-way'!V92^2+4*'OddsRatio_working_3-way'!U92^3/27</f>
        <v>-2.4342953186846455E-2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0.15066714330445152</v>
      </c>
      <c r="Y92" s="11">
        <f>IF('OddsRatio_working_3-way'!W92&gt;=0,IF('OddsRatio_working_3-way'!V92+SQRT('OddsRatio_working_3-way'!W92)&gt;0,0,PI()),ACOS('OddsRatio_working_3-way'!V92/(2*'OddsRatio_working_3-way'!X92)))</f>
        <v>0.54424395684107574</v>
      </c>
      <c r="Z92" s="11">
        <f>'OddsRatio_working_3-way'!X92^(1/3)*COS('OddsRatio_working_3-way'!Y92/3)</f>
        <v>0.52338352008868172</v>
      </c>
      <c r="AA92" s="11">
        <f>'OddsRatio_working_3-way'!X92^(1/3)*COS(('OddsRatio_working_3-way'!Y92+2*PI())/3)</f>
        <v>-0.34483450538321997</v>
      </c>
      <c r="AB92" s="11">
        <f>'OddsRatio_working_3-way'!X92^(1/3)*COS(('OddsRatio_working_3-way'!Y92+4*PI())/3)</f>
        <v>-0.17854901470546181</v>
      </c>
      <c r="AC92" s="11">
        <f>'OddsRatio_working_3-way'!X92^(1/3)*SIN('OddsRatio_working_3-way'!Y92/3)</f>
        <v>9.600497280513276E-2</v>
      </c>
      <c r="AD92" s="11">
        <f>'OddsRatio_working_3-way'!X92^(1/3)*SIN(('OddsRatio_working_3-way'!Y92+2*PI())/3)</f>
        <v>0.40526093791635504</v>
      </c>
      <c r="AE92" s="11">
        <f>'OddsRatio_working_3-way'!X92^(1/3)*SIN(('OddsRatio_working_3-way'!Y92+4*PI())/3)</f>
        <v>-0.50126591072148774</v>
      </c>
      <c r="AF92" s="11">
        <f>-'OddsRatio_working_3-way'!U92/(3*'OddsRatio_working_3-way'!X92^(1/3))*COS(('OddsRatio_working_3-way'!Y92)/3)</f>
        <v>0.52338352008868161</v>
      </c>
      <c r="AG92" s="11">
        <f>-'OddsRatio_working_3-way'!U92/(3*'OddsRatio_working_3-way'!X92^(1/3))*COS(('OddsRatio_working_3-way'!Y92+2*PI())/3)</f>
        <v>-0.34483450538321991</v>
      </c>
      <c r="AH92" s="11">
        <f>-'OddsRatio_working_3-way'!U92/(3*'OddsRatio_working_3-way'!X92^(1/3))*COS(('OddsRatio_working_3-way'!Y92+4*PI())/3)</f>
        <v>-0.17854901470546178</v>
      </c>
      <c r="AI92" s="11">
        <f>'OddsRatio_working_3-way'!U92/(3*'OddsRatio_working_3-way'!X92^(1/3))*SIN(('OddsRatio_working_3-way'!Y92)/3)</f>
        <v>-9.6004972805132746E-2</v>
      </c>
      <c r="AJ92" s="11">
        <f>'OddsRatio_working_3-way'!U92/(3*'OddsRatio_working_3-way'!X92^(1/3))*SIN(('OddsRatio_working_3-way'!Y92+2*PI())/3)</f>
        <v>-0.40526093791635492</v>
      </c>
      <c r="AK92" s="11">
        <f>'OddsRatio_working_3-way'!U92/(3*'OddsRatio_working_3-way'!X92^(1/3))*SIN(('OddsRatio_working_3-way'!Y92+4*PI())/3)</f>
        <v>0.50126591072148763</v>
      </c>
      <c r="AL92" s="11">
        <f>'OddsRatio_working_3-way'!Z92+'OddsRatio_working_3-way'!AF92</f>
        <v>1.0467670401773632</v>
      </c>
      <c r="AM92" s="11">
        <f>'OddsRatio_working_3-way'!AA92+'OddsRatio_working_3-way'!AG92</f>
        <v>-0.68966901076643983</v>
      </c>
      <c r="AN92" s="11">
        <f>'OddsRatio_working_3-way'!AB92+'OddsRatio_working_3-way'!AH92</f>
        <v>-0.35709802941092361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1.0467670401773632</v>
      </c>
      <c r="AS92" s="11">
        <f>IF(('OddsRatio_working_3-way'!X92=0),IF(Q92&gt;0,-Q92^(1/3),(-Q92)^(1/3)),'OddsRatio_working_3-way'!AM92-'OddsRatio_working_3-way'!R92/3)</f>
        <v>-0.68966901076643983</v>
      </c>
      <c r="AT92" s="11">
        <f>IF(('OddsRatio_working_3-way'!X92=0),IF(Q92&gt;0,-Q92^(1/3),(-Q92)^(1/3)),'OddsRatio_working_3-way'!AN92-'OddsRatio_working_3-way'!R92/3)</f>
        <v>-0.35709802941092361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2.31</v>
      </c>
      <c r="B93" s="4">
        <f>IF('True_Odds_Calculator_3-way'!B94="","",'True_Odds_Calculator_3-way'!B94)</f>
        <v>3.29</v>
      </c>
      <c r="C93" s="4">
        <f>IF('True_Odds_Calculator_3-way'!C94="","",'True_Odds_Calculator_3-way'!C94)</f>
        <v>3.44</v>
      </c>
      <c r="D93" s="9">
        <f t="shared" si="26"/>
        <v>0.42266705500967788</v>
      </c>
      <c r="E93" s="9">
        <f t="shared" si="27"/>
        <v>0.29517959810692401</v>
      </c>
      <c r="F93" s="9">
        <f t="shared" si="28"/>
        <v>0.28215334688339788</v>
      </c>
      <c r="G93" s="9">
        <f t="shared" si="29"/>
        <v>1.042693454634751</v>
      </c>
      <c r="H93" s="9">
        <f t="shared" si="30"/>
        <v>2.3659284255715241</v>
      </c>
      <c r="I93" s="9">
        <f t="shared" si="31"/>
        <v>3.3877680111135806</v>
      </c>
      <c r="J93" s="9">
        <f t="shared" si="32"/>
        <v>3.5441720293087928</v>
      </c>
      <c r="K93" s="11">
        <f t="shared" si="33"/>
        <v>0.4329004329004329</v>
      </c>
      <c r="L93" s="11">
        <f t="shared" si="34"/>
        <v>0.303951367781155</v>
      </c>
      <c r="M93" s="11">
        <f t="shared" si="35"/>
        <v>0.29069767441860467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-0.27998211114772931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0.23103119165888655</v>
      </c>
      <c r="Q93" s="11">
        <f>2*'OddsRatio_working_3-way'!K93*'OddsRatio_working_3-way'!L93*'OddsRatio_working_3-way'!M93</f>
        <v>7.6500394589035292E-2</v>
      </c>
      <c r="R93" s="11">
        <f t="shared" si="36"/>
        <v>0</v>
      </c>
      <c r="S93" s="11">
        <f t="shared" si="37"/>
        <v>-0.8251641174924409</v>
      </c>
      <c r="T93" s="11">
        <f t="shared" si="38"/>
        <v>-0.27323315148756322</v>
      </c>
      <c r="U93" s="11">
        <f>'OddsRatio_working_3-way'!S93-'OddsRatio_working_3-way'!R93^2/3</f>
        <v>-0.8251641174924409</v>
      </c>
      <c r="V93" s="11">
        <f>'OddsRatio_working_3-way'!S93*'OddsRatio_working_3-way'!R93/3-2*'OddsRatio_working_3-way'!R93^3/27-'OddsRatio_working_3-way'!T93</f>
        <v>0.27323315148756322</v>
      </c>
      <c r="W93" s="11">
        <f>'OddsRatio_working_3-way'!V93^2+4*'OddsRatio_working_3-way'!U93^3/27</f>
        <v>-8.5808003462947424E-3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0.14425425073296835</v>
      </c>
      <c r="Y93" s="11">
        <f>IF('OddsRatio_working_3-way'!W93&gt;=0,IF('OddsRatio_working_3-way'!V93+SQRT('OddsRatio_working_3-way'!W93)&gt;0,0,PI()),ACOS('OddsRatio_working_3-way'!V93/(2*'OddsRatio_working_3-way'!X93)))</f>
        <v>0.32686342569241278</v>
      </c>
      <c r="Z93" s="11">
        <f>'OddsRatio_working_3-way'!X93^(1/3)*COS('OddsRatio_working_3-way'!Y93/3)</f>
        <v>0.52134672731737552</v>
      </c>
      <c r="AA93" s="11">
        <f>'OddsRatio_working_3-way'!X93^(1/3)*COS(('OddsRatio_working_3-way'!Y93+2*PI())/3)</f>
        <v>-0.31006184217045057</v>
      </c>
      <c r="AB93" s="11">
        <f>'OddsRatio_working_3-way'!X93^(1/3)*COS(('OddsRatio_working_3-way'!Y93+4*PI())/3)</f>
        <v>-0.21128488514692478</v>
      </c>
      <c r="AC93" s="11">
        <f>'OddsRatio_working_3-way'!X93^(1/3)*SIN('OddsRatio_working_3-way'!Y93/3)</f>
        <v>5.7028902727264782E-2</v>
      </c>
      <c r="AD93" s="11">
        <f>'OddsRatio_working_3-way'!X93^(1/3)*SIN(('OddsRatio_working_3-way'!Y93+2*PI())/3)</f>
        <v>0.42298505867309338</v>
      </c>
      <c r="AE93" s="11">
        <f>'OddsRatio_working_3-way'!X93^(1/3)*SIN(('OddsRatio_working_3-way'!Y93+4*PI())/3)</f>
        <v>-0.48001396140035807</v>
      </c>
      <c r="AF93" s="11">
        <f>-'OddsRatio_working_3-way'!U93/(3*'OddsRatio_working_3-way'!X93^(1/3))*COS(('OddsRatio_working_3-way'!Y93)/3)</f>
        <v>0.52134672731737541</v>
      </c>
      <c r="AG93" s="11">
        <f>-'OddsRatio_working_3-way'!U93/(3*'OddsRatio_working_3-way'!X93^(1/3))*COS(('OddsRatio_working_3-way'!Y93+2*PI())/3)</f>
        <v>-0.31006184217045052</v>
      </c>
      <c r="AH93" s="11">
        <f>-'OddsRatio_working_3-way'!U93/(3*'OddsRatio_working_3-way'!X93^(1/3))*COS(('OddsRatio_working_3-way'!Y93+4*PI())/3)</f>
        <v>-0.21128488514692473</v>
      </c>
      <c r="AI93" s="11">
        <f>'OddsRatio_working_3-way'!U93/(3*'OddsRatio_working_3-way'!X93^(1/3))*SIN(('OddsRatio_working_3-way'!Y93)/3)</f>
        <v>-5.7028902727264776E-2</v>
      </c>
      <c r="AJ93" s="11">
        <f>'OddsRatio_working_3-way'!U93/(3*'OddsRatio_working_3-way'!X93^(1/3))*SIN(('OddsRatio_working_3-way'!Y93+2*PI())/3)</f>
        <v>-0.42298505867309327</v>
      </c>
      <c r="AK93" s="11">
        <f>'OddsRatio_working_3-way'!U93/(3*'OddsRatio_working_3-way'!X93^(1/3))*SIN(('OddsRatio_working_3-way'!Y93+4*PI())/3)</f>
        <v>0.48001396140035801</v>
      </c>
      <c r="AL93" s="11">
        <f>'OddsRatio_working_3-way'!Z93+'OddsRatio_working_3-way'!AF93</f>
        <v>1.042693454634751</v>
      </c>
      <c r="AM93" s="11">
        <f>'OddsRatio_working_3-way'!AA93+'OddsRatio_working_3-way'!AG93</f>
        <v>-0.62012368434090104</v>
      </c>
      <c r="AN93" s="11">
        <f>'OddsRatio_working_3-way'!AB93+'OddsRatio_working_3-way'!AH93</f>
        <v>-0.42256977029384951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1.042693454634751</v>
      </c>
      <c r="AS93" s="11">
        <f>IF(('OddsRatio_working_3-way'!X93=0),IF(Q93&gt;0,-Q93^(1/3),(-Q93)^(1/3)),'OddsRatio_working_3-way'!AM93-'OddsRatio_working_3-way'!R93/3)</f>
        <v>-0.62012368434090104</v>
      </c>
      <c r="AT93" s="11">
        <f>IF(('OddsRatio_working_3-way'!X93=0),IF(Q93&gt;0,-Q93^(1/3),(-Q93)^(1/3)),'OddsRatio_working_3-way'!AN93-'OddsRatio_working_3-way'!R93/3)</f>
        <v>-0.42256977029384951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2.65</v>
      </c>
      <c r="B94" s="4">
        <f>IF('True_Odds_Calculator_3-way'!B95="","",'True_Odds_Calculator_3-way'!B95)</f>
        <v>3.34</v>
      </c>
      <c r="C94" s="4">
        <f>IF('True_Odds_Calculator_3-way'!C95="","",'True_Odds_Calculator_3-way'!C95)</f>
        <v>2.85</v>
      </c>
      <c r="D94" s="9">
        <f t="shared" si="26"/>
        <v>0.36768920076631045</v>
      </c>
      <c r="E94" s="9">
        <f t="shared" si="27"/>
        <v>0.29079652722873278</v>
      </c>
      <c r="F94" s="9">
        <f t="shared" si="28"/>
        <v>0.34151427200495693</v>
      </c>
      <c r="G94" s="9">
        <f t="shared" si="29"/>
        <v>1.0422353047181163</v>
      </c>
      <c r="H94" s="9">
        <f t="shared" si="30"/>
        <v>2.7196882527848913</v>
      </c>
      <c r="I94" s="9">
        <f t="shared" si="31"/>
        <v>3.4388306130403912</v>
      </c>
      <c r="J94" s="9">
        <f t="shared" si="32"/>
        <v>2.9281353137285149</v>
      </c>
      <c r="K94" s="11">
        <f t="shared" si="33"/>
        <v>0.37735849056603776</v>
      </c>
      <c r="L94" s="11">
        <f t="shared" si="34"/>
        <v>0.29940119760479045</v>
      </c>
      <c r="M94" s="11">
        <f t="shared" si="35"/>
        <v>0.35087719298245612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-0.28316158150432003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0.23151314055107264</v>
      </c>
      <c r="Q94" s="11">
        <f>2*'OddsRatio_working_3-way'!K94*'OddsRatio_working_3-way'!L94*'OddsRatio_working_3-way'!M94</f>
        <v>7.9285322106531733E-2</v>
      </c>
      <c r="R94" s="11">
        <f t="shared" si="36"/>
        <v>0</v>
      </c>
      <c r="S94" s="11">
        <f t="shared" si="37"/>
        <v>-0.81760081760081771</v>
      </c>
      <c r="T94" s="11">
        <f t="shared" si="38"/>
        <v>-0.28000028000028004</v>
      </c>
      <c r="U94" s="11">
        <f>'OddsRatio_working_3-way'!S94-'OddsRatio_working_3-way'!R94^2/3</f>
        <v>-0.81760081760081771</v>
      </c>
      <c r="V94" s="11">
        <f>'OddsRatio_working_3-way'!S94*'OddsRatio_working_3-way'!R94/3-2*'OddsRatio_working_3-way'!R94^3/27-'OddsRatio_working_3-way'!T94</f>
        <v>0.28000028000028004</v>
      </c>
      <c r="W94" s="11">
        <f>'OddsRatio_working_3-way'!V94^2+4*'OddsRatio_working_3-way'!U94^3/27</f>
        <v>-2.569104740788003E-3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0.14227549116153423</v>
      </c>
      <c r="Y94" s="11">
        <f>IF('OddsRatio_working_3-way'!W94&gt;=0,IF('OddsRatio_working_3-way'!V94+SQRT('OddsRatio_working_3-way'!W94)&gt;0,0,PI()),ACOS('OddsRatio_working_3-way'!V94/(2*'OddsRatio_working_3-way'!X94)))</f>
        <v>0.17908312413584437</v>
      </c>
      <c r="Z94" s="11">
        <f>'OddsRatio_working_3-way'!X94^(1/3)*COS('OddsRatio_working_3-way'!Y94/3)</f>
        <v>0.52111765235905816</v>
      </c>
      <c r="AA94" s="11">
        <f>'OddsRatio_working_3-way'!X94^(1/3)*COS(('OddsRatio_working_3-way'!Y94+2*PI())/3)</f>
        <v>-0.28753100999994397</v>
      </c>
      <c r="AB94" s="11">
        <f>'OddsRatio_working_3-way'!X94^(1/3)*COS(('OddsRatio_working_3-way'!Y94+4*PI())/3)</f>
        <v>-0.23358664235911392</v>
      </c>
      <c r="AC94" s="11">
        <f>'OddsRatio_working_3-way'!X94^(1/3)*SIN('OddsRatio_working_3-way'!Y94/3)</f>
        <v>3.1144795178697338E-2</v>
      </c>
      <c r="AD94" s="11">
        <f>'OddsRatio_working_3-way'!X94^(1/3)*SIN(('OddsRatio_working_3-way'!Y94+2*PI())/3)</f>
        <v>0.43572872771410354</v>
      </c>
      <c r="AE94" s="11">
        <f>'OddsRatio_working_3-way'!X94^(1/3)*SIN(('OddsRatio_working_3-way'!Y94+4*PI())/3)</f>
        <v>-0.46687352289280082</v>
      </c>
      <c r="AF94" s="11">
        <f>-'OddsRatio_working_3-way'!U94/(3*'OddsRatio_working_3-way'!X94^(1/3))*COS(('OddsRatio_working_3-way'!Y94)/3)</f>
        <v>0.52111765235905816</v>
      </c>
      <c r="AG94" s="11">
        <f>-'OddsRatio_working_3-way'!U94/(3*'OddsRatio_working_3-way'!X94^(1/3))*COS(('OddsRatio_working_3-way'!Y94+2*PI())/3)</f>
        <v>-0.28753100999994397</v>
      </c>
      <c r="AH94" s="11">
        <f>-'OddsRatio_working_3-way'!U94/(3*'OddsRatio_working_3-way'!X94^(1/3))*COS(('OddsRatio_working_3-way'!Y94+4*PI())/3)</f>
        <v>-0.23358664235911392</v>
      </c>
      <c r="AI94" s="11">
        <f>'OddsRatio_working_3-way'!U94/(3*'OddsRatio_working_3-way'!X94^(1/3))*SIN(('OddsRatio_working_3-way'!Y94)/3)</f>
        <v>-3.1144795178697338E-2</v>
      </c>
      <c r="AJ94" s="11">
        <f>'OddsRatio_working_3-way'!U94/(3*'OddsRatio_working_3-way'!X94^(1/3))*SIN(('OddsRatio_working_3-way'!Y94+2*PI())/3)</f>
        <v>-0.43572872771410354</v>
      </c>
      <c r="AK94" s="11">
        <f>'OddsRatio_working_3-way'!U94/(3*'OddsRatio_working_3-way'!X94^(1/3))*SIN(('OddsRatio_working_3-way'!Y94+4*PI())/3)</f>
        <v>0.46687352289280082</v>
      </c>
      <c r="AL94" s="11">
        <f>'OddsRatio_working_3-way'!Z94+'OddsRatio_working_3-way'!AF94</f>
        <v>1.0422353047181163</v>
      </c>
      <c r="AM94" s="11">
        <f>'OddsRatio_working_3-way'!AA94+'OddsRatio_working_3-way'!AG94</f>
        <v>-0.57506201999988793</v>
      </c>
      <c r="AN94" s="11">
        <f>'OddsRatio_working_3-way'!AB94+'OddsRatio_working_3-way'!AH94</f>
        <v>-0.46717328471822783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1.0422353047181163</v>
      </c>
      <c r="AS94" s="11">
        <f>IF(('OddsRatio_working_3-way'!X94=0),IF(Q94&gt;0,-Q94^(1/3),(-Q94)^(1/3)),'OddsRatio_working_3-way'!AM94-'OddsRatio_working_3-way'!R94/3)</f>
        <v>-0.57506201999988793</v>
      </c>
      <c r="AT94" s="11">
        <f>IF(('OddsRatio_working_3-way'!X94=0),IF(Q94&gt;0,-Q94^(1/3),(-Q94)^(1/3)),'OddsRatio_working_3-way'!AN94-'OddsRatio_working_3-way'!R94/3)</f>
        <v>-0.46717328471822783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1.2</v>
      </c>
      <c r="B95" s="4">
        <f>IF('True_Odds_Calculator_3-way'!B96="","",'True_Odds_Calculator_3-way'!B96)</f>
        <v>7.25</v>
      </c>
      <c r="C95" s="4">
        <f>IF('True_Odds_Calculator_3-way'!C96="","",'True_Odds_Calculator_3-way'!C96)</f>
        <v>15.9</v>
      </c>
      <c r="D95" s="9">
        <f t="shared" si="26"/>
        <v>0.81769665140419889</v>
      </c>
      <c r="E95" s="9">
        <f t="shared" si="27"/>
        <v>0.12551608312893378</v>
      </c>
      <c r="F95" s="9">
        <f t="shared" si="28"/>
        <v>5.6787265466867243E-2</v>
      </c>
      <c r="G95" s="9">
        <f t="shared" si="29"/>
        <v>1.1147370377678478</v>
      </c>
      <c r="H95" s="9">
        <f t="shared" si="30"/>
        <v>1.2229474075535696</v>
      </c>
      <c r="I95" s="9">
        <f t="shared" si="31"/>
        <v>7.9671064860490493</v>
      </c>
      <c r="J95" s="9">
        <f t="shared" si="32"/>
        <v>17.609581862740935</v>
      </c>
      <c r="K95" s="11">
        <f t="shared" si="33"/>
        <v>0.83333333333333337</v>
      </c>
      <c r="L95" s="11">
        <f t="shared" si="34"/>
        <v>0.13793103448275862</v>
      </c>
      <c r="M95" s="11">
        <f t="shared" si="35"/>
        <v>6.2893081761006289E-2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-0.13464179859755654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0.15434106845948095</v>
      </c>
      <c r="Q95" s="11">
        <f>2*'OddsRatio_working_3-way'!K95*'OddsRatio_working_3-way'!L95*'OddsRatio_working_3-way'!M95</f>
        <v>1.4458179715173859E-2</v>
      </c>
      <c r="R95" s="11">
        <f t="shared" si="36"/>
        <v>0</v>
      </c>
      <c r="S95" s="11">
        <f t="shared" si="37"/>
        <v>-1.146308724832215</v>
      </c>
      <c r="T95" s="11">
        <f t="shared" si="38"/>
        <v>-0.1073825503355705</v>
      </c>
      <c r="U95" s="11">
        <f>'OddsRatio_working_3-way'!S95-'OddsRatio_working_3-way'!R95^2/3</f>
        <v>-1.146308724832215</v>
      </c>
      <c r="V95" s="11">
        <f>'OddsRatio_working_3-way'!S95*'OddsRatio_working_3-way'!R95/3-2*'OddsRatio_working_3-way'!R95^3/27-'OddsRatio_working_3-way'!T95</f>
        <v>0.1073825503355705</v>
      </c>
      <c r="W95" s="11">
        <f>'OddsRatio_working_3-way'!V95^2+4*'OddsRatio_working_3-way'!U95^3/27</f>
        <v>-0.21162110988253302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0.23619489939407262</v>
      </c>
      <c r="Y95" s="11">
        <f>IF('OddsRatio_working_3-way'!W95&gt;=0,IF('OddsRatio_working_3-way'!V95+SQRT('OddsRatio_working_3-way'!W95)&gt;0,0,PI()),ACOS('OddsRatio_working_3-way'!V95/(2*'OddsRatio_working_3-way'!X95)))</f>
        <v>1.3414739686770423</v>
      </c>
      <c r="Z95" s="11">
        <f>'OddsRatio_working_3-way'!X95^(1/3)*COS('OddsRatio_working_3-way'!Y95/3)</f>
        <v>0.55736851888392391</v>
      </c>
      <c r="AA95" s="11">
        <f>'OddsRatio_working_3-way'!X95^(1/3)*COS(('OddsRatio_working_3-way'!Y95+2*PI())/3)</f>
        <v>-0.51016305291106012</v>
      </c>
      <c r="AB95" s="11">
        <f>'OddsRatio_working_3-way'!X95^(1/3)*COS(('OddsRatio_working_3-way'!Y95+4*PI())/3)</f>
        <v>-4.7205465972863521E-2</v>
      </c>
      <c r="AC95" s="11">
        <f>'OddsRatio_working_3-way'!X95^(1/3)*SIN('OddsRatio_working_3-way'!Y95/3)</f>
        <v>0.26728868744214723</v>
      </c>
      <c r="AD95" s="11">
        <f>'OddsRatio_working_3-way'!X95^(1/3)*SIN(('OddsRatio_working_3-way'!Y95+2*PI())/3)</f>
        <v>0.34905095290211124</v>
      </c>
      <c r="AE95" s="11">
        <f>'OddsRatio_working_3-way'!X95^(1/3)*SIN(('OddsRatio_working_3-way'!Y95+4*PI())/3)</f>
        <v>-0.61633964034425837</v>
      </c>
      <c r="AF95" s="11">
        <f>-'OddsRatio_working_3-way'!U95/(3*'OddsRatio_working_3-way'!X95^(1/3))*COS(('OddsRatio_working_3-way'!Y95)/3)</f>
        <v>0.55736851888392402</v>
      </c>
      <c r="AG95" s="11">
        <f>-'OddsRatio_working_3-way'!U95/(3*'OddsRatio_working_3-way'!X95^(1/3))*COS(('OddsRatio_working_3-way'!Y95+2*PI())/3)</f>
        <v>-0.51016305291106012</v>
      </c>
      <c r="AH95" s="11">
        <f>-'OddsRatio_working_3-way'!U95/(3*'OddsRatio_working_3-way'!X95^(1/3))*COS(('OddsRatio_working_3-way'!Y95+4*PI())/3)</f>
        <v>-4.7205465972863528E-2</v>
      </c>
      <c r="AI95" s="11">
        <f>'OddsRatio_working_3-way'!U95/(3*'OddsRatio_working_3-way'!X95^(1/3))*SIN(('OddsRatio_working_3-way'!Y95)/3)</f>
        <v>-0.26728868744214729</v>
      </c>
      <c r="AJ95" s="11">
        <f>'OddsRatio_working_3-way'!U95/(3*'OddsRatio_working_3-way'!X95^(1/3))*SIN(('OddsRatio_working_3-way'!Y95+2*PI())/3)</f>
        <v>-0.3490509529021113</v>
      </c>
      <c r="AK95" s="11">
        <f>'OddsRatio_working_3-way'!U95/(3*'OddsRatio_working_3-way'!X95^(1/3))*SIN(('OddsRatio_working_3-way'!Y95+4*PI())/3)</f>
        <v>0.61633964034425848</v>
      </c>
      <c r="AL95" s="11">
        <f>'OddsRatio_working_3-way'!Z95+'OddsRatio_working_3-way'!AF95</f>
        <v>1.1147370377678478</v>
      </c>
      <c r="AM95" s="11">
        <f>'OddsRatio_working_3-way'!AA95+'OddsRatio_working_3-way'!AG95</f>
        <v>-1.0203261058221202</v>
      </c>
      <c r="AN95" s="11">
        <f>'OddsRatio_working_3-way'!AB95+'OddsRatio_working_3-way'!AH95</f>
        <v>-9.4410931945727056E-2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1.1147370377678478</v>
      </c>
      <c r="AS95" s="11">
        <f>IF(('OddsRatio_working_3-way'!X95=0),IF(Q95&gt;0,-Q95^(1/3),(-Q95)^(1/3)),'OddsRatio_working_3-way'!AM95-'OddsRatio_working_3-way'!R95/3)</f>
        <v>-1.0203261058221202</v>
      </c>
      <c r="AT95" s="11">
        <f>IF(('OddsRatio_working_3-way'!X95=0),IF(Q95&gt;0,-Q95^(1/3),(-Q95)^(1/3)),'OddsRatio_working_3-way'!AN95-'OddsRatio_working_3-way'!R95/3)</f>
        <v>-9.4410931945727056E-2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2.0099999999999998</v>
      </c>
      <c r="B96" s="4">
        <f>IF('True_Odds_Calculator_3-way'!B97="","",'True_Odds_Calculator_3-way'!B97)</f>
        <v>3.35</v>
      </c>
      <c r="C96" s="4">
        <f>IF('True_Odds_Calculator_3-way'!C97="","",'True_Odds_Calculator_3-way'!C97)</f>
        <v>4.32</v>
      </c>
      <c r="D96" s="9">
        <f t="shared" si="26"/>
        <v>0.48665919808557812</v>
      </c>
      <c r="E96" s="9">
        <f t="shared" si="27"/>
        <v>0.28949440052368336</v>
      </c>
      <c r="F96" s="9">
        <f t="shared" si="28"/>
        <v>0.22384640139073847</v>
      </c>
      <c r="G96" s="9">
        <f t="shared" si="29"/>
        <v>1.0443822324054237</v>
      </c>
      <c r="H96" s="9">
        <f t="shared" si="30"/>
        <v>2.0548260547294781</v>
      </c>
      <c r="I96" s="9">
        <f t="shared" si="31"/>
        <v>3.4542982461527458</v>
      </c>
      <c r="J96" s="9">
        <f t="shared" si="32"/>
        <v>4.4673490115860064</v>
      </c>
      <c r="K96" s="11">
        <f t="shared" si="33"/>
        <v>0.49751243781094534</v>
      </c>
      <c r="L96" s="11">
        <f t="shared" si="34"/>
        <v>0.29850746268656714</v>
      </c>
      <c r="M96" s="11">
        <f t="shared" si="35"/>
        <v>0.23148148148148145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-0.27089607242945035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0.22964228058161384</v>
      </c>
      <c r="Q96" s="11">
        <f>2*'OddsRatio_working_3-way'!K96*'OddsRatio_working_3-way'!L96*'OddsRatio_working_3-way'!M96</f>
        <v>6.8755173826830468E-2</v>
      </c>
      <c r="R96" s="11">
        <f t="shared" si="36"/>
        <v>0</v>
      </c>
      <c r="S96" s="11">
        <f t="shared" si="37"/>
        <v>-0.84771358448328826</v>
      </c>
      <c r="T96" s="11">
        <f t="shared" si="38"/>
        <v>-0.2538064624201461</v>
      </c>
      <c r="U96" s="11">
        <f>'OddsRatio_working_3-way'!S96-'OddsRatio_working_3-way'!R96^2/3</f>
        <v>-0.84771358448328826</v>
      </c>
      <c r="V96" s="11">
        <f>'OddsRatio_working_3-way'!S96*'OddsRatio_working_3-way'!R96/3-2*'OddsRatio_working_3-way'!R96^3/27-'OddsRatio_working_3-way'!T96</f>
        <v>0.2538064624201461</v>
      </c>
      <c r="W96" s="11">
        <f>'OddsRatio_working_3-way'!V96^2+4*'OddsRatio_working_3-way'!U96^3/27</f>
        <v>-2.5831540824797009E-2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0.15020757403592042</v>
      </c>
      <c r="Y96" s="11">
        <f>IF('OddsRatio_working_3-way'!W96&gt;=0,IF('OddsRatio_working_3-way'!V96+SQRT('OddsRatio_working_3-way'!W96)&gt;0,0,PI()),ACOS('OddsRatio_working_3-way'!V96/(2*'OddsRatio_working_3-way'!X96)))</f>
        <v>0.56450708573946895</v>
      </c>
      <c r="Z96" s="11">
        <f>'OddsRatio_working_3-way'!X96^(1/3)*COS('OddsRatio_working_3-way'!Y96/3)</f>
        <v>0.52219111620271186</v>
      </c>
      <c r="AA96" s="11">
        <f>'OddsRatio_working_3-way'!X96^(1/3)*COS(('OddsRatio_working_3-way'!Y96+2*PI())/3)</f>
        <v>-0.34721016046382691</v>
      </c>
      <c r="AB96" s="11">
        <f>'OddsRatio_working_3-way'!X96^(1/3)*COS(('OddsRatio_working_3-way'!Y96+4*PI())/3)</f>
        <v>-0.17498095573888506</v>
      </c>
      <c r="AC96" s="11">
        <f>'OddsRatio_working_3-way'!X96^(1/3)*SIN('OddsRatio_working_3-way'!Y96/3)</f>
        <v>9.9436577710260432E-2</v>
      </c>
      <c r="AD96" s="11">
        <f>'OddsRatio_working_3-way'!X96^(1/3)*SIN(('OddsRatio_working_3-way'!Y96+2*PI())/3)</f>
        <v>0.40251248340697005</v>
      </c>
      <c r="AE96" s="11">
        <f>'OddsRatio_working_3-way'!X96^(1/3)*SIN(('OddsRatio_working_3-way'!Y96+4*PI())/3)</f>
        <v>-0.50194906111723048</v>
      </c>
      <c r="AF96" s="11">
        <f>-'OddsRatio_working_3-way'!U96/(3*'OddsRatio_working_3-way'!X96^(1/3))*COS(('OddsRatio_working_3-way'!Y96)/3)</f>
        <v>0.52219111620271186</v>
      </c>
      <c r="AG96" s="11">
        <f>-'OddsRatio_working_3-way'!U96/(3*'OddsRatio_working_3-way'!X96^(1/3))*COS(('OddsRatio_working_3-way'!Y96+2*PI())/3)</f>
        <v>-0.34721016046382691</v>
      </c>
      <c r="AH96" s="11">
        <f>-'OddsRatio_working_3-way'!U96/(3*'OddsRatio_working_3-way'!X96^(1/3))*COS(('OddsRatio_working_3-way'!Y96+4*PI())/3)</f>
        <v>-0.17498095573888506</v>
      </c>
      <c r="AI96" s="11">
        <f>'OddsRatio_working_3-way'!U96/(3*'OddsRatio_working_3-way'!X96^(1/3))*SIN(('OddsRatio_working_3-way'!Y96)/3)</f>
        <v>-9.9436577710260432E-2</v>
      </c>
      <c r="AJ96" s="11">
        <f>'OddsRatio_working_3-way'!U96/(3*'OddsRatio_working_3-way'!X96^(1/3))*SIN(('OddsRatio_working_3-way'!Y96+2*PI())/3)</f>
        <v>-0.40251248340697005</v>
      </c>
      <c r="AK96" s="11">
        <f>'OddsRatio_working_3-way'!U96/(3*'OddsRatio_working_3-way'!X96^(1/3))*SIN(('OddsRatio_working_3-way'!Y96+4*PI())/3)</f>
        <v>0.50194906111723048</v>
      </c>
      <c r="AL96" s="11">
        <f>'OddsRatio_working_3-way'!Z96+'OddsRatio_working_3-way'!AF96</f>
        <v>1.0443822324054237</v>
      </c>
      <c r="AM96" s="11">
        <f>'OddsRatio_working_3-way'!AA96+'OddsRatio_working_3-way'!AG96</f>
        <v>-0.69442032092765382</v>
      </c>
      <c r="AN96" s="11">
        <f>'OddsRatio_working_3-way'!AB96+'OddsRatio_working_3-way'!AH96</f>
        <v>-0.34996191147777012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1.0443822324054237</v>
      </c>
      <c r="AS96" s="11">
        <f>IF(('OddsRatio_working_3-way'!X96=0),IF(Q96&gt;0,-Q96^(1/3),(-Q96)^(1/3)),'OddsRatio_working_3-way'!AM96-'OddsRatio_working_3-way'!R96/3)</f>
        <v>-0.69442032092765382</v>
      </c>
      <c r="AT96" s="11">
        <f>IF(('OddsRatio_working_3-way'!X96=0),IF(Q96&gt;0,-Q96^(1/3),(-Q96)^(1/3)),'OddsRatio_working_3-way'!AN96-'OddsRatio_working_3-way'!R96/3)</f>
        <v>-0.34996191147777012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2.25</v>
      </c>
      <c r="B97" s="4">
        <f>IF('True_Odds_Calculator_3-way'!B98="","",'True_Odds_Calculator_3-way'!B98)</f>
        <v>3.18</v>
      </c>
      <c r="C97" s="4">
        <f>IF('True_Odds_Calculator_3-way'!C98="","",'True_Odds_Calculator_3-way'!C98)</f>
        <v>3.71</v>
      </c>
      <c r="D97" s="9">
        <f t="shared" si="26"/>
        <v>0.43374673628593624</v>
      </c>
      <c r="E97" s="9">
        <f t="shared" si="27"/>
        <v>0.30517768734915462</v>
      </c>
      <c r="F97" s="9">
        <f t="shared" si="28"/>
        <v>0.26107557636490919</v>
      </c>
      <c r="G97" s="9">
        <f t="shared" si="29"/>
        <v>1.0443942814422027</v>
      </c>
      <c r="H97" s="9">
        <f t="shared" si="30"/>
        <v>2.3054928518027533</v>
      </c>
      <c r="I97" s="9">
        <f t="shared" si="31"/>
        <v>3.2767795335440013</v>
      </c>
      <c r="J97" s="9">
        <f t="shared" si="32"/>
        <v>3.8303085027083701</v>
      </c>
      <c r="K97" s="11">
        <f t="shared" si="33"/>
        <v>0.44444444444444442</v>
      </c>
      <c r="L97" s="11">
        <f t="shared" si="34"/>
        <v>0.31446540880503143</v>
      </c>
      <c r="M97" s="11">
        <f t="shared" si="35"/>
        <v>0.26954177897574122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-0.27819687663048287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0.23130489488624045</v>
      </c>
      <c r="Q97" s="11">
        <f>2*'OddsRatio_working_3-way'!K97*'OddsRatio_working_3-way'!L97*'OddsRatio_working_3-way'!M97</f>
        <v>7.5343613969459447E-2</v>
      </c>
      <c r="R97" s="11">
        <f t="shared" si="36"/>
        <v>0</v>
      </c>
      <c r="S97" s="11">
        <f t="shared" si="37"/>
        <v>-0.83144317681708901</v>
      </c>
      <c r="T97" s="11">
        <f t="shared" si="38"/>
        <v>-0.270828396357358</v>
      </c>
      <c r="U97" s="11">
        <f>'OddsRatio_working_3-way'!S97-'OddsRatio_working_3-way'!R97^2/3</f>
        <v>-0.83144317681708901</v>
      </c>
      <c r="V97" s="11">
        <f>'OddsRatio_working_3-way'!S97*'OddsRatio_working_3-way'!R97/3-2*'OddsRatio_working_3-way'!R97^3/27-'OddsRatio_working_3-way'!T97</f>
        <v>0.270828396357358</v>
      </c>
      <c r="W97" s="11">
        <f>'OddsRatio_working_3-way'!V97^2+4*'OddsRatio_working_3-way'!U97^3/27</f>
        <v>-1.1803802334559285E-2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0.14590392610212508</v>
      </c>
      <c r="Y97" s="11">
        <f>IF('OddsRatio_working_3-way'!W97&gt;=0,IF('OddsRatio_working_3-way'!V97+SQRT('OddsRatio_working_3-way'!W97)&gt;0,0,PI()),ACOS('OddsRatio_working_3-way'!V97/(2*'OddsRatio_working_3-way'!X97)))</f>
        <v>0.38150529529683053</v>
      </c>
      <c r="Z97" s="11">
        <f>'OddsRatio_working_3-way'!X97^(1/3)*COS('OddsRatio_working_3-way'!Y97/3)</f>
        <v>0.52219714072110135</v>
      </c>
      <c r="AA97" s="11">
        <f>'OddsRatio_working_3-way'!X97^(1/3)*COS(('OddsRatio_working_3-way'!Y97+2*PI())/3)</f>
        <v>-0.31892074492448375</v>
      </c>
      <c r="AB97" s="11">
        <f>'OddsRatio_working_3-way'!X97^(1/3)*COS(('OddsRatio_working_3-way'!Y97+4*PI())/3)</f>
        <v>-0.20327639579661727</v>
      </c>
      <c r="AC97" s="11">
        <f>'OddsRatio_working_3-way'!X97^(1/3)*SIN('OddsRatio_working_3-way'!Y97/3)</f>
        <v>6.6767296099232779E-2</v>
      </c>
      <c r="AD97" s="11">
        <f>'OddsRatio_working_3-way'!X97^(1/3)*SIN(('OddsRatio_working_3-way'!Y97+2*PI())/3)</f>
        <v>0.41885234159845486</v>
      </c>
      <c r="AE97" s="11">
        <f>'OddsRatio_working_3-way'!X97^(1/3)*SIN(('OddsRatio_working_3-way'!Y97+4*PI())/3)</f>
        <v>-0.48561963769768757</v>
      </c>
      <c r="AF97" s="11">
        <f>-'OddsRatio_working_3-way'!U97/(3*'OddsRatio_working_3-way'!X97^(1/3))*COS(('OddsRatio_working_3-way'!Y97)/3)</f>
        <v>0.52219714072110135</v>
      </c>
      <c r="AG97" s="11">
        <f>-'OddsRatio_working_3-way'!U97/(3*'OddsRatio_working_3-way'!X97^(1/3))*COS(('OddsRatio_working_3-way'!Y97+2*PI())/3)</f>
        <v>-0.31892074492448375</v>
      </c>
      <c r="AH97" s="11">
        <f>-'OddsRatio_working_3-way'!U97/(3*'OddsRatio_working_3-way'!X97^(1/3))*COS(('OddsRatio_working_3-way'!Y97+4*PI())/3)</f>
        <v>-0.20327639579661727</v>
      </c>
      <c r="AI97" s="11">
        <f>'OddsRatio_working_3-way'!U97/(3*'OddsRatio_working_3-way'!X97^(1/3))*SIN(('OddsRatio_working_3-way'!Y97)/3)</f>
        <v>-6.6767296099232779E-2</v>
      </c>
      <c r="AJ97" s="11">
        <f>'OddsRatio_working_3-way'!U97/(3*'OddsRatio_working_3-way'!X97^(1/3))*SIN(('OddsRatio_working_3-way'!Y97+2*PI())/3)</f>
        <v>-0.41885234159845486</v>
      </c>
      <c r="AK97" s="11">
        <f>'OddsRatio_working_3-way'!U97/(3*'OddsRatio_working_3-way'!X97^(1/3))*SIN(('OddsRatio_working_3-way'!Y97+4*PI())/3)</f>
        <v>0.48561963769768757</v>
      </c>
      <c r="AL97" s="11">
        <f>'OddsRatio_working_3-way'!Z97+'OddsRatio_working_3-way'!AF97</f>
        <v>1.0443942814422027</v>
      </c>
      <c r="AM97" s="11">
        <f>'OddsRatio_working_3-way'!AA97+'OddsRatio_working_3-way'!AG97</f>
        <v>-0.63784148984896749</v>
      </c>
      <c r="AN97" s="11">
        <f>'OddsRatio_working_3-way'!AB97+'OddsRatio_working_3-way'!AH97</f>
        <v>-0.40655279159323454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1.0443942814422027</v>
      </c>
      <c r="AS97" s="11">
        <f>IF(('OddsRatio_working_3-way'!X97=0),IF(Q97&gt;0,-Q97^(1/3),(-Q97)^(1/3)),'OddsRatio_working_3-way'!AM97-'OddsRatio_working_3-way'!R97/3)</f>
        <v>-0.63784148984896749</v>
      </c>
      <c r="AT97" s="11">
        <f>IF(('OddsRatio_working_3-way'!X97=0),IF(Q97&gt;0,-Q97^(1/3),(-Q97)^(1/3)),'OddsRatio_working_3-way'!AN97-'OddsRatio_working_3-way'!R97/3)</f>
        <v>-0.40655279159323454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1.2</v>
      </c>
      <c r="B98" s="4">
        <f>IF('True_Odds_Calculator_3-way'!B99="","",'True_Odds_Calculator_3-way'!B99)</f>
        <v>7</v>
      </c>
      <c r="C98" s="4">
        <f>IF('True_Odds_Calculator_3-way'!C99="","",'True_Odds_Calculator_3-way'!C99)</f>
        <v>16.559999999999999</v>
      </c>
      <c r="D98" s="9">
        <f t="shared" si="26"/>
        <v>0.81661418587927215</v>
      </c>
      <c r="E98" s="9">
        <f t="shared" si="27"/>
        <v>0.12924814948564087</v>
      </c>
      <c r="F98" s="9">
        <f t="shared" si="28"/>
        <v>5.4137664635086832E-2</v>
      </c>
      <c r="G98" s="9">
        <f t="shared" si="29"/>
        <v>1.1228424468482072</v>
      </c>
      <c r="H98" s="9">
        <f t="shared" si="30"/>
        <v>1.2245684893696416</v>
      </c>
      <c r="I98" s="9">
        <f t="shared" si="31"/>
        <v>7.7370546810892433</v>
      </c>
      <c r="J98" s="9">
        <f t="shared" si="32"/>
        <v>18.471428472958106</v>
      </c>
      <c r="K98" s="11">
        <f t="shared" si="33"/>
        <v>0.83333333333333337</v>
      </c>
      <c r="L98" s="11">
        <f t="shared" si="34"/>
        <v>0.14285714285714285</v>
      </c>
      <c r="M98" s="11">
        <f t="shared" si="35"/>
        <v>6.0386473429951695E-2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-0.1342305037957211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0.15642972164711294</v>
      </c>
      <c r="Q98" s="11">
        <f>2*'OddsRatio_working_3-way'!K98*'OddsRatio_working_3-way'!L98*'OddsRatio_working_3-way'!M98</f>
        <v>1.4377731769036117E-2</v>
      </c>
      <c r="R98" s="11">
        <f t="shared" si="36"/>
        <v>0</v>
      </c>
      <c r="S98" s="11">
        <f t="shared" si="37"/>
        <v>-1.1653813196229654</v>
      </c>
      <c r="T98" s="11">
        <f t="shared" si="38"/>
        <v>-0.1071122536418167</v>
      </c>
      <c r="U98" s="11">
        <f>'OddsRatio_working_3-way'!S98-'OddsRatio_working_3-way'!R98^2/3</f>
        <v>-1.1653813196229654</v>
      </c>
      <c r="V98" s="11">
        <f>'OddsRatio_working_3-way'!S98*'OddsRatio_working_3-way'!R98/3-2*'OddsRatio_working_3-way'!R98^3/27-'OddsRatio_working_3-way'!T98</f>
        <v>0.1071122536418167</v>
      </c>
      <c r="W98" s="11">
        <f>'OddsRatio_working_3-way'!V98^2+4*'OddsRatio_working_3-way'!U98^3/27</f>
        <v>-0.22300403813022329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0.24211416367617372</v>
      </c>
      <c r="Y98" s="11">
        <f>IF('OddsRatio_working_3-way'!W98&gt;=0,IF('OddsRatio_working_3-way'!V98+SQRT('OddsRatio_working_3-way'!W98)&gt;0,0,PI()),ACOS('OddsRatio_working_3-way'!V98/(2*'OddsRatio_working_3-way'!X98)))</f>
        <v>1.347749540048409</v>
      </c>
      <c r="Z98" s="11">
        <f>'OddsRatio_working_3-way'!X98^(1/3)*COS('OddsRatio_working_3-way'!Y98/3)</f>
        <v>0.56142122342410361</v>
      </c>
      <c r="AA98" s="11">
        <f>'OddsRatio_working_3-way'!X98^(1/3)*COS(('OddsRatio_working_3-way'!Y98+2*PI())/3)</f>
        <v>-0.51512474806580999</v>
      </c>
      <c r="AB98" s="11">
        <f>'OddsRatio_working_3-way'!X98^(1/3)*COS(('OddsRatio_working_3-way'!Y98+4*PI())/3)</f>
        <v>-4.6296475358293919E-2</v>
      </c>
      <c r="AC98" s="11">
        <f>'OddsRatio_working_3-way'!X98^(1/3)*SIN('OddsRatio_working_3-way'!Y98/3)</f>
        <v>0.27067812945139186</v>
      </c>
      <c r="AD98" s="11">
        <f>'OddsRatio_working_3-way'!X98^(1/3)*SIN(('OddsRatio_working_3-way'!Y98+2*PI())/3)</f>
        <v>0.35086597698331706</v>
      </c>
      <c r="AE98" s="11">
        <f>'OddsRatio_working_3-way'!X98^(1/3)*SIN(('OddsRatio_working_3-way'!Y98+4*PI())/3)</f>
        <v>-0.62154410643470881</v>
      </c>
      <c r="AF98" s="11">
        <f>-'OddsRatio_working_3-way'!U98/(3*'OddsRatio_working_3-way'!X98^(1/3))*COS(('OddsRatio_working_3-way'!Y98)/3)</f>
        <v>0.56142122342410361</v>
      </c>
      <c r="AG98" s="11">
        <f>-'OddsRatio_working_3-way'!U98/(3*'OddsRatio_working_3-way'!X98^(1/3))*COS(('OddsRatio_working_3-way'!Y98+2*PI())/3)</f>
        <v>-0.51512474806580999</v>
      </c>
      <c r="AH98" s="11">
        <f>-'OddsRatio_working_3-way'!U98/(3*'OddsRatio_working_3-way'!X98^(1/3))*COS(('OddsRatio_working_3-way'!Y98+4*PI())/3)</f>
        <v>-4.6296475358293919E-2</v>
      </c>
      <c r="AI98" s="11">
        <f>'OddsRatio_working_3-way'!U98/(3*'OddsRatio_working_3-way'!X98^(1/3))*SIN(('OddsRatio_working_3-way'!Y98)/3)</f>
        <v>-0.27067812945139186</v>
      </c>
      <c r="AJ98" s="11">
        <f>'OddsRatio_working_3-way'!U98/(3*'OddsRatio_working_3-way'!X98^(1/3))*SIN(('OddsRatio_working_3-way'!Y98+2*PI())/3)</f>
        <v>-0.35086597698331706</v>
      </c>
      <c r="AK98" s="11">
        <f>'OddsRatio_working_3-way'!U98/(3*'OddsRatio_working_3-way'!X98^(1/3))*SIN(('OddsRatio_working_3-way'!Y98+4*PI())/3)</f>
        <v>0.62154410643470881</v>
      </c>
      <c r="AL98" s="11">
        <f>'OddsRatio_working_3-way'!Z98+'OddsRatio_working_3-way'!AF98</f>
        <v>1.1228424468482072</v>
      </c>
      <c r="AM98" s="11">
        <f>'OddsRatio_working_3-way'!AA98+'OddsRatio_working_3-way'!AG98</f>
        <v>-1.03024949613162</v>
      </c>
      <c r="AN98" s="11">
        <f>'OddsRatio_working_3-way'!AB98+'OddsRatio_working_3-way'!AH98</f>
        <v>-9.2592950716587838E-2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1.1228424468482072</v>
      </c>
      <c r="AS98" s="11">
        <f>IF(('OddsRatio_working_3-way'!X98=0),IF(Q98&gt;0,-Q98^(1/3),(-Q98)^(1/3)),'OddsRatio_working_3-way'!AM98-'OddsRatio_working_3-way'!R98/3)</f>
        <v>-1.03024949613162</v>
      </c>
      <c r="AT98" s="11">
        <f>IF(('OddsRatio_working_3-way'!X98=0),IF(Q98&gt;0,-Q98^(1/3),(-Q98)^(1/3)),'OddsRatio_working_3-way'!AN98-'OddsRatio_working_3-way'!R98/3)</f>
        <v>-9.2592950716587838E-2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13.07</v>
      </c>
      <c r="B99" s="4">
        <f>IF('True_Odds_Calculator_3-way'!B100="","",'True_Odds_Calculator_3-way'!B100)</f>
        <v>6.79</v>
      </c>
      <c r="C99" s="4">
        <f>IF('True_Odds_Calculator_3-way'!C100="","",'True_Odds_Calculator_3-way'!C100)</f>
        <v>1.23</v>
      </c>
      <c r="D99" s="9">
        <f t="shared" si="26"/>
        <v>6.9319371283567438E-2</v>
      </c>
      <c r="E99" s="9">
        <f t="shared" si="27"/>
        <v>0.13440016767146098</v>
      </c>
      <c r="F99" s="9">
        <f t="shared" si="28"/>
        <v>0.79628046104497163</v>
      </c>
      <c r="G99" s="9">
        <f t="shared" si="29"/>
        <v>1.1123431620173883</v>
      </c>
      <c r="H99" s="9">
        <f t="shared" si="30"/>
        <v>14.425981965549878</v>
      </c>
      <c r="I99" s="9">
        <f t="shared" si="31"/>
        <v>7.440466908080678</v>
      </c>
      <c r="J99" s="9">
        <f t="shared" si="32"/>
        <v>1.2558389272639994</v>
      </c>
      <c r="K99" s="11">
        <f t="shared" si="33"/>
        <v>7.6511094108645747E-2</v>
      </c>
      <c r="L99" s="11">
        <f t="shared" si="34"/>
        <v>0.14727540500736377</v>
      </c>
      <c r="M99" s="11">
        <f t="shared" si="35"/>
        <v>0.81300813008130079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-0.1472526762186761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0.16572502513564924</v>
      </c>
      <c r="Q99" s="11">
        <f>2*'OddsRatio_working_3-way'!K99*'OddsRatio_working_3-way'!L99*'OddsRatio_working_3-way'!M99</f>
        <v>1.8322280280337118E-2</v>
      </c>
      <c r="R99" s="11">
        <f t="shared" si="36"/>
        <v>0</v>
      </c>
      <c r="S99" s="11">
        <f t="shared" si="37"/>
        <v>-1.1254466091301523</v>
      </c>
      <c r="T99" s="11">
        <f t="shared" si="38"/>
        <v>-0.12442748580764536</v>
      </c>
      <c r="U99" s="11">
        <f>'OddsRatio_working_3-way'!S99-'OddsRatio_working_3-way'!R99^2/3</f>
        <v>-1.1254466091301523</v>
      </c>
      <c r="V99" s="11">
        <f>'OddsRatio_working_3-way'!S99*'OddsRatio_working_3-way'!R99/3-2*'OddsRatio_working_3-way'!R99^3/27-'OddsRatio_working_3-way'!T99</f>
        <v>0.12442748580764536</v>
      </c>
      <c r="W99" s="11">
        <f>'OddsRatio_working_3-way'!V99^2+4*'OddsRatio_working_3-way'!U99^3/27</f>
        <v>-0.19570661815435353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0.2297764225169574</v>
      </c>
      <c r="Y99" s="11">
        <f>IF('OddsRatio_working_3-way'!W99&gt;=0,IF('OddsRatio_working_3-way'!V99+SQRT('OddsRatio_working_3-way'!W99)&gt;0,0,PI()),ACOS('OddsRatio_working_3-way'!V99/(2*'OddsRatio_working_3-way'!X99)))</f>
        <v>1.2966162495369504</v>
      </c>
      <c r="Z99" s="11">
        <f>'OddsRatio_working_3-way'!X99^(1/3)*COS('OddsRatio_working_3-way'!Y99/3)</f>
        <v>0.55617158100869413</v>
      </c>
      <c r="AA99" s="11">
        <f>'OddsRatio_working_3-way'!X99^(1/3)*COS(('OddsRatio_working_3-way'!Y99+2*PI())/3)</f>
        <v>-0.50027159482418926</v>
      </c>
      <c r="AB99" s="11">
        <f>'OddsRatio_working_3-way'!X99^(1/3)*COS(('OddsRatio_working_3-way'!Y99+4*PI())/3)</f>
        <v>-5.5899986184505056E-2</v>
      </c>
      <c r="AC99" s="11">
        <f>'OddsRatio_working_3-way'!X99^(1/3)*SIN('OddsRatio_working_3-way'!Y99/3)</f>
        <v>0.25655806786834895</v>
      </c>
      <c r="AD99" s="11">
        <f>'OddsRatio_working_3-way'!X99^(1/3)*SIN(('OddsRatio_working_3-way'!Y99+2*PI())/3)</f>
        <v>0.35337968408230958</v>
      </c>
      <c r="AE99" s="11">
        <f>'OddsRatio_working_3-way'!X99^(1/3)*SIN(('OddsRatio_working_3-way'!Y99+4*PI())/3)</f>
        <v>-0.60993775195065847</v>
      </c>
      <c r="AF99" s="11">
        <f>-'OddsRatio_working_3-way'!U99/(3*'OddsRatio_working_3-way'!X99^(1/3))*COS(('OddsRatio_working_3-way'!Y99)/3)</f>
        <v>0.55617158100869413</v>
      </c>
      <c r="AG99" s="11">
        <f>-'OddsRatio_working_3-way'!U99/(3*'OddsRatio_working_3-way'!X99^(1/3))*COS(('OddsRatio_working_3-way'!Y99+2*PI())/3)</f>
        <v>-0.50027159482418926</v>
      </c>
      <c r="AH99" s="11">
        <f>-'OddsRatio_working_3-way'!U99/(3*'OddsRatio_working_3-way'!X99^(1/3))*COS(('OddsRatio_working_3-way'!Y99+4*PI())/3)</f>
        <v>-5.5899986184505056E-2</v>
      </c>
      <c r="AI99" s="11">
        <f>'OddsRatio_working_3-way'!U99/(3*'OddsRatio_working_3-way'!X99^(1/3))*SIN(('OddsRatio_working_3-way'!Y99)/3)</f>
        <v>-0.25655806786834895</v>
      </c>
      <c r="AJ99" s="11">
        <f>'OddsRatio_working_3-way'!U99/(3*'OddsRatio_working_3-way'!X99^(1/3))*SIN(('OddsRatio_working_3-way'!Y99+2*PI())/3)</f>
        <v>-0.35337968408230958</v>
      </c>
      <c r="AK99" s="11">
        <f>'OddsRatio_working_3-way'!U99/(3*'OddsRatio_working_3-way'!X99^(1/3))*SIN(('OddsRatio_working_3-way'!Y99+4*PI())/3)</f>
        <v>0.60993775195065847</v>
      </c>
      <c r="AL99" s="11">
        <f>'OddsRatio_working_3-way'!Z99+'OddsRatio_working_3-way'!AF99</f>
        <v>1.1123431620173883</v>
      </c>
      <c r="AM99" s="11">
        <f>'OddsRatio_working_3-way'!AA99+'OddsRatio_working_3-way'!AG99</f>
        <v>-1.0005431896483785</v>
      </c>
      <c r="AN99" s="11">
        <f>'OddsRatio_working_3-way'!AB99+'OddsRatio_working_3-way'!AH99</f>
        <v>-0.11179997236901011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1.1123431620173883</v>
      </c>
      <c r="AS99" s="11">
        <f>IF(('OddsRatio_working_3-way'!X99=0),IF(Q99&gt;0,-Q99^(1/3),(-Q99)^(1/3)),'OddsRatio_working_3-way'!AM99-'OddsRatio_working_3-way'!R99/3)</f>
        <v>-1.0005431896483785</v>
      </c>
      <c r="AT99" s="11">
        <f>IF(('OddsRatio_working_3-way'!X99=0),IF(Q99&gt;0,-Q99^(1/3),(-Q99)^(1/3)),'OddsRatio_working_3-way'!AN99-'OddsRatio_working_3-way'!R99/3)</f>
        <v>-0.11179997236901011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2.56</v>
      </c>
      <c r="B100" s="4">
        <f>IF('True_Odds_Calculator_3-way'!B101="","",'True_Odds_Calculator_3-way'!B101)</f>
        <v>3.04</v>
      </c>
      <c r="C100" s="4">
        <f>IF('True_Odds_Calculator_3-way'!C101="","",'True_Odds_Calculator_3-way'!C101)</f>
        <v>3.09</v>
      </c>
      <c r="D100" s="9">
        <f t="shared" si="26"/>
        <v>0.37541129844206667</v>
      </c>
      <c r="E100" s="9">
        <f t="shared" si="27"/>
        <v>0.31489451240234401</v>
      </c>
      <c r="F100" s="9">
        <f t="shared" si="28"/>
        <v>0.30969418915558905</v>
      </c>
      <c r="G100" s="9">
        <f t="shared" si="29"/>
        <v>1.0665032577737752</v>
      </c>
      <c r="H100" s="9">
        <f t="shared" si="30"/>
        <v>2.6637450821270892</v>
      </c>
      <c r="I100" s="9">
        <f t="shared" si="31"/>
        <v>3.175666645858501</v>
      </c>
      <c r="J100" s="9">
        <f t="shared" si="32"/>
        <v>3.2289918087471903</v>
      </c>
      <c r="K100" s="11">
        <f t="shared" si="33"/>
        <v>0.390625</v>
      </c>
      <c r="L100" s="11">
        <f t="shared" si="34"/>
        <v>0.32894736842105265</v>
      </c>
      <c r="M100" s="11">
        <f t="shared" si="35"/>
        <v>0.3236245954692557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-0.2765852548543688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0.23661389137284966</v>
      </c>
      <c r="Q100" s="11">
        <f>2*'OddsRatio_working_3-way'!K100*'OddsRatio_working_3-way'!L100*'OddsRatio_working_3-way'!M100</f>
        <v>8.3168327371827652E-2</v>
      </c>
      <c r="R100" s="11">
        <f t="shared" si="36"/>
        <v>0</v>
      </c>
      <c r="S100" s="11">
        <f t="shared" si="37"/>
        <v>-0.85548266662817807</v>
      </c>
      <c r="T100" s="11">
        <f t="shared" si="38"/>
        <v>-0.30069689512413994</v>
      </c>
      <c r="U100" s="11">
        <f>'OddsRatio_working_3-way'!S100-'OddsRatio_working_3-way'!R100^2/3</f>
        <v>-0.85548266662817807</v>
      </c>
      <c r="V100" s="11">
        <f>'OddsRatio_working_3-way'!S100*'OddsRatio_working_3-way'!R100/3-2*'OddsRatio_working_3-way'!R100^3/27-'OddsRatio_working_3-way'!T100</f>
        <v>0.30069689512413994</v>
      </c>
      <c r="W100" s="11">
        <f>'OddsRatio_working_3-way'!V100^2+4*'OddsRatio_working_3-way'!U100^3/27</f>
        <v>-2.3347841943437142E-3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0.15227722000650798</v>
      </c>
      <c r="Y100" s="11">
        <f>IF('OddsRatio_working_3-way'!W100&gt;=0,IF('OddsRatio_working_3-way'!V100+SQRT('OddsRatio_working_3-way'!W100)&gt;0,0,PI()),ACOS('OddsRatio_working_3-way'!V100/(2*'OddsRatio_working_3-way'!X100)))</f>
        <v>0.15932997844255281</v>
      </c>
      <c r="Z100" s="11">
        <f>'OddsRatio_working_3-way'!X100^(1/3)*COS('OddsRatio_working_3-way'!Y100/3)</f>
        <v>0.5332516288868876</v>
      </c>
      <c r="AA100" s="11">
        <f>'OddsRatio_working_3-way'!X100^(1/3)*COS(('OddsRatio_working_3-way'!Y100+2*PI())/3)</f>
        <v>-0.29117559803017651</v>
      </c>
      <c r="AB100" s="11">
        <f>'OddsRatio_working_3-way'!X100^(1/3)*COS(('OddsRatio_working_3-way'!Y100+4*PI())/3)</f>
        <v>-0.24207603085671112</v>
      </c>
      <c r="AC100" s="11">
        <f>'OddsRatio_working_3-way'!X100^(1/3)*SIN('OddsRatio_working_3-way'!Y100/3)</f>
        <v>2.8347648324694306E-2</v>
      </c>
      <c r="AD100" s="11">
        <f>'OddsRatio_working_3-way'!X100^(1/3)*SIN(('OddsRatio_working_3-way'!Y100+2*PI())/3)</f>
        <v>0.4476356330631292</v>
      </c>
      <c r="AE100" s="11">
        <f>'OddsRatio_working_3-way'!X100^(1/3)*SIN(('OddsRatio_working_3-way'!Y100+4*PI())/3)</f>
        <v>-0.47598328138782353</v>
      </c>
      <c r="AF100" s="11">
        <f>-'OddsRatio_working_3-way'!U100/(3*'OddsRatio_working_3-way'!X100^(1/3))*COS(('OddsRatio_working_3-way'!Y100)/3)</f>
        <v>0.5332516288868876</v>
      </c>
      <c r="AG100" s="11">
        <f>-'OddsRatio_working_3-way'!U100/(3*'OddsRatio_working_3-way'!X100^(1/3))*COS(('OddsRatio_working_3-way'!Y100+2*PI())/3)</f>
        <v>-0.29117559803017651</v>
      </c>
      <c r="AH100" s="11">
        <f>-'OddsRatio_working_3-way'!U100/(3*'OddsRatio_working_3-way'!X100^(1/3))*COS(('OddsRatio_working_3-way'!Y100+4*PI())/3)</f>
        <v>-0.24207603085671112</v>
      </c>
      <c r="AI100" s="11">
        <f>'OddsRatio_working_3-way'!U100/(3*'OddsRatio_working_3-way'!X100^(1/3))*SIN(('OddsRatio_working_3-way'!Y100)/3)</f>
        <v>-2.8347648324694306E-2</v>
      </c>
      <c r="AJ100" s="11">
        <f>'OddsRatio_working_3-way'!U100/(3*'OddsRatio_working_3-way'!X100^(1/3))*SIN(('OddsRatio_working_3-way'!Y100+2*PI())/3)</f>
        <v>-0.4476356330631292</v>
      </c>
      <c r="AK100" s="11">
        <f>'OddsRatio_working_3-way'!U100/(3*'OddsRatio_working_3-way'!X100^(1/3))*SIN(('OddsRatio_working_3-way'!Y100+4*PI())/3)</f>
        <v>0.47598328138782353</v>
      </c>
      <c r="AL100" s="11">
        <f>'OddsRatio_working_3-way'!Z100+'OddsRatio_working_3-way'!AF100</f>
        <v>1.0665032577737752</v>
      </c>
      <c r="AM100" s="11">
        <f>'OddsRatio_working_3-way'!AA100+'OddsRatio_working_3-way'!AG100</f>
        <v>-0.58235119606035302</v>
      </c>
      <c r="AN100" s="11">
        <f>'OddsRatio_working_3-way'!AB100+'OddsRatio_working_3-way'!AH100</f>
        <v>-0.48415206171342223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1.0665032577737752</v>
      </c>
      <c r="AS100" s="11">
        <f>IF(('OddsRatio_working_3-way'!X100=0),IF(Q100&gt;0,-Q100^(1/3),(-Q100)^(1/3)),'OddsRatio_working_3-way'!AM100-'OddsRatio_working_3-way'!R100/3)</f>
        <v>-0.58235119606035302</v>
      </c>
      <c r="AT100" s="11">
        <f>IF(('OddsRatio_working_3-way'!X100=0),IF(Q100&gt;0,-Q100^(1/3),(-Q100)^(1/3)),'OddsRatio_working_3-way'!AN100-'OddsRatio_working_3-way'!R100/3)</f>
        <v>-0.48415206171342223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2.66</v>
      </c>
      <c r="B101" s="4">
        <f>IF('True_Odds_Calculator_3-way'!B102="","",'True_Odds_Calculator_3-way'!B102)</f>
        <v>3.22</v>
      </c>
      <c r="C101" s="4">
        <f>IF('True_Odds_Calculator_3-way'!C102="","",'True_Odds_Calculator_3-way'!C102)</f>
        <v>2.8</v>
      </c>
      <c r="D101" s="9">
        <f t="shared" si="26"/>
        <v>0.36081920859006594</v>
      </c>
      <c r="E101" s="9">
        <f t="shared" si="27"/>
        <v>0.29681730738244483</v>
      </c>
      <c r="F101" s="9">
        <f t="shared" si="28"/>
        <v>0.34236348402748912</v>
      </c>
      <c r="G101" s="9">
        <f t="shared" si="29"/>
        <v>1.0671512501473235</v>
      </c>
      <c r="H101" s="9">
        <f t="shared" si="30"/>
        <v>2.7714710752445564</v>
      </c>
      <c r="I101" s="9">
        <f t="shared" si="31"/>
        <v>3.3690757753270582</v>
      </c>
      <c r="J101" s="9">
        <f t="shared" si="32"/>
        <v>2.9208722502651825</v>
      </c>
      <c r="K101" s="11">
        <f t="shared" si="33"/>
        <v>0.37593984962406013</v>
      </c>
      <c r="L101" s="11">
        <f t="shared" si="34"/>
        <v>0.3105590062111801</v>
      </c>
      <c r="M101" s="11">
        <f t="shared" si="35"/>
        <v>0.35714285714285715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-0.27659098945233529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0.23683876950584093</v>
      </c>
      <c r="Q101" s="11">
        <f>2*'OddsRatio_working_3-way'!K101*'OddsRatio_working_3-way'!L101*'OddsRatio_working_3-way'!M101</f>
        <v>8.3393932924591865E-2</v>
      </c>
      <c r="R101" s="11">
        <f t="shared" si="36"/>
        <v>0</v>
      </c>
      <c r="S101" s="11">
        <f t="shared" si="37"/>
        <v>-0.85627796471169992</v>
      </c>
      <c r="T101" s="11">
        <f t="shared" si="38"/>
        <v>-0.30150632560271123</v>
      </c>
      <c r="U101" s="11">
        <f>'OddsRatio_working_3-way'!S101-'OddsRatio_working_3-way'!R101^2/3</f>
        <v>-0.85627796471169992</v>
      </c>
      <c r="V101" s="11">
        <f>'OddsRatio_working_3-way'!S101*'OddsRatio_working_3-way'!R101/3-2*'OddsRatio_working_3-way'!R101^3/27-'OddsRatio_working_3-way'!T101</f>
        <v>0.30150632560271123</v>
      </c>
      <c r="W101" s="11">
        <f>'OddsRatio_working_3-way'!V101^2+4*'OddsRatio_working_3-way'!U101^3/27</f>
        <v>-2.106267279238308E-3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0.15248961575930869</v>
      </c>
      <c r="Y101" s="11">
        <f>IF('OddsRatio_working_3-way'!W101&gt;=0,IF('OddsRatio_working_3-way'!V101+SQRT('OddsRatio_working_3-way'!W101)&gt;0,0,PI()),ACOS('OddsRatio_working_3-way'!V101/(2*'OddsRatio_working_3-way'!X101)))</f>
        <v>0.15105647957225932</v>
      </c>
      <c r="Z101" s="11">
        <f>'OddsRatio_working_3-way'!X101^(1/3)*COS('OddsRatio_working_3-way'!Y101/3)</f>
        <v>0.53357562507366174</v>
      </c>
      <c r="AA101" s="11">
        <f>'OddsRatio_working_3-way'!X101^(1/3)*COS(('OddsRatio_working_3-way'!Y101+2*PI())/3)</f>
        <v>-0.29007472781909571</v>
      </c>
      <c r="AB101" s="11">
        <f>'OddsRatio_working_3-way'!X101^(1/3)*COS(('OddsRatio_working_3-way'!Y101+4*PI())/3)</f>
        <v>-0.24350089725456614</v>
      </c>
      <c r="AC101" s="11">
        <f>'OddsRatio_working_3-way'!X101^(1/3)*SIN('OddsRatio_working_3-way'!Y101/3)</f>
        <v>2.6889413613623275E-2</v>
      </c>
      <c r="AD101" s="11">
        <f>'OddsRatio_working_3-way'!X101^(1/3)*SIN(('OddsRatio_working_3-way'!Y101+2*PI())/3)</f>
        <v>0.44864533934714057</v>
      </c>
      <c r="AE101" s="11">
        <f>'OddsRatio_working_3-way'!X101^(1/3)*SIN(('OddsRatio_working_3-way'!Y101+4*PI())/3)</f>
        <v>-0.4755347529607637</v>
      </c>
      <c r="AF101" s="11">
        <f>-'OddsRatio_working_3-way'!U101/(3*'OddsRatio_working_3-way'!X101^(1/3))*COS(('OddsRatio_working_3-way'!Y101)/3)</f>
        <v>0.53357562507366174</v>
      </c>
      <c r="AG101" s="11">
        <f>-'OddsRatio_working_3-way'!U101/(3*'OddsRatio_working_3-way'!X101^(1/3))*COS(('OddsRatio_working_3-way'!Y101+2*PI())/3)</f>
        <v>-0.29007472781909571</v>
      </c>
      <c r="AH101" s="11">
        <f>-'OddsRatio_working_3-way'!U101/(3*'OddsRatio_working_3-way'!X101^(1/3))*COS(('OddsRatio_working_3-way'!Y101+4*PI())/3)</f>
        <v>-0.24350089725456614</v>
      </c>
      <c r="AI101" s="11">
        <f>'OddsRatio_working_3-way'!U101/(3*'OddsRatio_working_3-way'!X101^(1/3))*SIN(('OddsRatio_working_3-way'!Y101)/3)</f>
        <v>-2.6889413613623275E-2</v>
      </c>
      <c r="AJ101" s="11">
        <f>'OddsRatio_working_3-way'!U101/(3*'OddsRatio_working_3-way'!X101^(1/3))*SIN(('OddsRatio_working_3-way'!Y101+2*PI())/3)</f>
        <v>-0.44864533934714057</v>
      </c>
      <c r="AK101" s="11">
        <f>'OddsRatio_working_3-way'!U101/(3*'OddsRatio_working_3-way'!X101^(1/3))*SIN(('OddsRatio_working_3-way'!Y101+4*PI())/3)</f>
        <v>0.4755347529607637</v>
      </c>
      <c r="AL101" s="11">
        <f>'OddsRatio_working_3-way'!Z101+'OddsRatio_working_3-way'!AF101</f>
        <v>1.0671512501473235</v>
      </c>
      <c r="AM101" s="11">
        <f>'OddsRatio_working_3-way'!AA101+'OddsRatio_working_3-way'!AG101</f>
        <v>-0.58014945563819142</v>
      </c>
      <c r="AN101" s="11">
        <f>'OddsRatio_working_3-way'!AB101+'OddsRatio_working_3-way'!AH101</f>
        <v>-0.48700179450913228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1.0671512501473235</v>
      </c>
      <c r="AS101" s="11">
        <f>IF(('OddsRatio_working_3-way'!X101=0),IF(Q101&gt;0,-Q101^(1/3),(-Q101)^(1/3)),'OddsRatio_working_3-way'!AM101-'OddsRatio_working_3-way'!R101/3)</f>
        <v>-0.58014945563819142</v>
      </c>
      <c r="AT101" s="11">
        <f>IF(('OddsRatio_working_3-way'!X101=0),IF(Q101&gt;0,-Q101^(1/3),(-Q101)^(1/3)),'OddsRatio_working_3-way'!AN101-'OddsRatio_working_3-way'!R101/3)</f>
        <v>-0.48700179450913228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2.0499999999999998</v>
      </c>
      <c r="B102" s="4">
        <f>IF('True_Odds_Calculator_3-way'!B103="","",'True_Odds_Calculator_3-way'!B103)</f>
        <v>3.33</v>
      </c>
      <c r="C102" s="4">
        <f>IF('True_Odds_Calculator_3-way'!C103="","",'True_Odds_Calculator_3-way'!C103)</f>
        <v>3.88</v>
      </c>
      <c r="D102" s="9">
        <f t="shared" si="26"/>
        <v>0.4700612412441158</v>
      </c>
      <c r="E102" s="9">
        <f t="shared" si="27"/>
        <v>0.28557433992940784</v>
      </c>
      <c r="F102" s="9">
        <f t="shared" si="28"/>
        <v>0.24436441882647664</v>
      </c>
      <c r="G102" s="9">
        <f t="shared" si="29"/>
        <v>1.0736975004186795</v>
      </c>
      <c r="H102" s="9">
        <f t="shared" si="30"/>
        <v>2.1273823754396131</v>
      </c>
      <c r="I102" s="9">
        <f t="shared" si="31"/>
        <v>3.5017151759755225</v>
      </c>
      <c r="J102" s="9">
        <f t="shared" si="32"/>
        <v>4.0922488012057956</v>
      </c>
      <c r="K102" s="11">
        <f t="shared" si="33"/>
        <v>0.48780487804878053</v>
      </c>
      <c r="L102" s="11">
        <f t="shared" si="34"/>
        <v>0.3003003003003003</v>
      </c>
      <c r="M102" s="11">
        <f t="shared" si="35"/>
        <v>0.25773195876288663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-0.2660160789403937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0.23634396277091779</v>
      </c>
      <c r="Q102" s="11">
        <f>2*'OddsRatio_working_3-way'!K102*'OddsRatio_working_3-way'!L102*'OddsRatio_working_3-way'!M102</f>
        <v>7.5509253281443381E-2</v>
      </c>
      <c r="R102" s="11">
        <f t="shared" si="36"/>
        <v>0</v>
      </c>
      <c r="S102" s="11">
        <f t="shared" si="37"/>
        <v>-0.8884574335218115</v>
      </c>
      <c r="T102" s="11">
        <f t="shared" si="38"/>
        <v>-0.28385221518268738</v>
      </c>
      <c r="U102" s="11">
        <f>'OddsRatio_working_3-way'!S102-'OddsRatio_working_3-way'!R102^2/3</f>
        <v>-0.8884574335218115</v>
      </c>
      <c r="V102" s="11">
        <f>'OddsRatio_working_3-way'!S102*'OddsRatio_working_3-way'!R102/3-2*'OddsRatio_working_3-way'!R102^3/27-'OddsRatio_working_3-way'!T102</f>
        <v>0.28385221518268738</v>
      </c>
      <c r="W102" s="11">
        <f>'OddsRatio_working_3-way'!V102^2+4*'OddsRatio_working_3-way'!U102^3/27</f>
        <v>-2.3325660514044749E-2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0.16116586221821561</v>
      </c>
      <c r="Y102" s="11">
        <f>IF('OddsRatio_working_3-way'!W102&gt;=0,IF('OddsRatio_working_3-way'!V102+SQRT('OddsRatio_working_3-way'!W102)&gt;0,0,PI()),ACOS('OddsRatio_working_3-way'!V102/(2*'OddsRatio_working_3-way'!X102)))</f>
        <v>0.49362424864886179</v>
      </c>
      <c r="Z102" s="11">
        <f>'OddsRatio_working_3-way'!X102^(1/3)*COS('OddsRatio_working_3-way'!Y102/3)</f>
        <v>0.53684875020933986</v>
      </c>
      <c r="AA102" s="11">
        <f>'OddsRatio_working_3-way'!X102^(1/3)*COS(('OddsRatio_working_3-way'!Y102+2*PI())/3)</f>
        <v>-0.34562167382331205</v>
      </c>
      <c r="AB102" s="11">
        <f>'OddsRatio_working_3-way'!X102^(1/3)*COS(('OddsRatio_working_3-way'!Y102+4*PI())/3)</f>
        <v>-0.19122707638602771</v>
      </c>
      <c r="AC102" s="11">
        <f>'OddsRatio_working_3-way'!X102^(1/3)*SIN('OddsRatio_working_3-way'!Y102/3)</f>
        <v>8.9139762391839961E-2</v>
      </c>
      <c r="AD102" s="11">
        <f>'OddsRatio_working_3-way'!X102^(1/3)*SIN(('OddsRatio_working_3-way'!Y102+2*PI())/3)</f>
        <v>0.42035477447529485</v>
      </c>
      <c r="AE102" s="11">
        <f>'OddsRatio_working_3-way'!X102^(1/3)*SIN(('OddsRatio_working_3-way'!Y102+4*PI())/3)</f>
        <v>-0.50949453686713486</v>
      </c>
      <c r="AF102" s="11">
        <f>-'OddsRatio_working_3-way'!U102/(3*'OddsRatio_working_3-way'!X102^(1/3))*COS(('OddsRatio_working_3-way'!Y102)/3)</f>
        <v>0.53684875020933975</v>
      </c>
      <c r="AG102" s="11">
        <f>-'OddsRatio_working_3-way'!U102/(3*'OddsRatio_working_3-way'!X102^(1/3))*COS(('OddsRatio_working_3-way'!Y102+2*PI())/3)</f>
        <v>-0.34562167382331199</v>
      </c>
      <c r="AH102" s="11">
        <f>-'OddsRatio_working_3-way'!U102/(3*'OddsRatio_working_3-way'!X102^(1/3))*COS(('OddsRatio_working_3-way'!Y102+4*PI())/3)</f>
        <v>-0.19122707638602765</v>
      </c>
      <c r="AI102" s="11">
        <f>'OddsRatio_working_3-way'!U102/(3*'OddsRatio_working_3-way'!X102^(1/3))*SIN(('OddsRatio_working_3-way'!Y102)/3)</f>
        <v>-8.9139762391839933E-2</v>
      </c>
      <c r="AJ102" s="11">
        <f>'OddsRatio_working_3-way'!U102/(3*'OddsRatio_working_3-way'!X102^(1/3))*SIN(('OddsRatio_working_3-way'!Y102+2*PI())/3)</f>
        <v>-0.42035477447529473</v>
      </c>
      <c r="AK102" s="11">
        <f>'OddsRatio_working_3-way'!U102/(3*'OddsRatio_working_3-way'!X102^(1/3))*SIN(('OddsRatio_working_3-way'!Y102+4*PI())/3)</f>
        <v>0.50949453686713475</v>
      </c>
      <c r="AL102" s="11">
        <f>'OddsRatio_working_3-way'!Z102+'OddsRatio_working_3-way'!AF102</f>
        <v>1.0736975004186795</v>
      </c>
      <c r="AM102" s="11">
        <f>'OddsRatio_working_3-way'!AA102+'OddsRatio_working_3-way'!AG102</f>
        <v>-0.69124334764662398</v>
      </c>
      <c r="AN102" s="11">
        <f>'OddsRatio_working_3-way'!AB102+'OddsRatio_working_3-way'!AH102</f>
        <v>-0.38245415277205536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1.0736975004186795</v>
      </c>
      <c r="AS102" s="11">
        <f>IF(('OddsRatio_working_3-way'!X102=0),IF(Q102&gt;0,-Q102^(1/3),(-Q102)^(1/3)),'OddsRatio_working_3-way'!AM102-'OddsRatio_working_3-way'!R102/3)</f>
        <v>-0.69124334764662398</v>
      </c>
      <c r="AT102" s="11">
        <f>IF(('OddsRatio_working_3-way'!X102=0),IF(Q102&gt;0,-Q102^(1/3),(-Q102)^(1/3)),'OddsRatio_working_3-way'!AN102-'OddsRatio_working_3-way'!R102/3)</f>
        <v>-0.38245415277205536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3.31</v>
      </c>
      <c r="B103" s="4">
        <f>IF('True_Odds_Calculator_3-way'!B104="","",'True_Odds_Calculator_3-way'!B104)</f>
        <v>3.37</v>
      </c>
      <c r="C103" s="4">
        <f>IF('True_Odds_Calculator_3-way'!C104="","",'True_Odds_Calculator_3-way'!C104)</f>
        <v>2.2400000000000002</v>
      </c>
      <c r="D103" s="9">
        <f t="shared" si="26"/>
        <v>0.28784498605909525</v>
      </c>
      <c r="E103" s="9">
        <f t="shared" si="27"/>
        <v>0.28261726394112291</v>
      </c>
      <c r="F103" s="9">
        <f t="shared" si="28"/>
        <v>0.42953774999978195</v>
      </c>
      <c r="G103" s="9">
        <f t="shared" si="29"/>
        <v>1.0710355530178957</v>
      </c>
      <c r="H103" s="9">
        <f t="shared" si="30"/>
        <v>3.4740921274713386</v>
      </c>
      <c r="I103" s="9">
        <f t="shared" si="31"/>
        <v>3.5383542606524139</v>
      </c>
      <c r="J103" s="9">
        <f t="shared" si="32"/>
        <v>2.3280840857421907</v>
      </c>
      <c r="K103" s="11">
        <f t="shared" si="33"/>
        <v>0.30211480362537763</v>
      </c>
      <c r="L103" s="11">
        <f t="shared" si="34"/>
        <v>0.29673590504451036</v>
      </c>
      <c r="M103" s="11">
        <f t="shared" si="35"/>
        <v>0.4464285714285714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-0.27169152913121819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0.23692767558581962</v>
      </c>
      <c r="Q103" s="11">
        <f>2*'OddsRatio_working_3-way'!K103*'OddsRatio_working_3-way'!L103*'OddsRatio_working_3-way'!M103</f>
        <v>8.0043133643857983E-2</v>
      </c>
      <c r="R103" s="11">
        <f t="shared" si="36"/>
        <v>0</v>
      </c>
      <c r="S103" s="11">
        <f t="shared" si="37"/>
        <v>-0.87204660499883024</v>
      </c>
      <c r="T103" s="11">
        <f t="shared" si="38"/>
        <v>-0.29461033952663185</v>
      </c>
      <c r="U103" s="11">
        <f>'OddsRatio_working_3-way'!S103-'OddsRatio_working_3-way'!R103^2/3</f>
        <v>-0.87204660499883024</v>
      </c>
      <c r="V103" s="11">
        <f>'OddsRatio_working_3-way'!S103*'OddsRatio_working_3-way'!R103/3-2*'OddsRatio_working_3-way'!R103^3/27-'OddsRatio_working_3-way'!T103</f>
        <v>0.29461033952663185</v>
      </c>
      <c r="W103" s="11">
        <f>'OddsRatio_working_3-way'!V103^2+4*'OddsRatio_working_3-way'!U103^3/27</f>
        <v>-1.1450846624508279E-2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0.15672116862481084</v>
      </c>
      <c r="Y103" s="11">
        <f>IF('OddsRatio_working_3-way'!W103&gt;=0,IF('OddsRatio_working_3-way'!V103+SQRT('OddsRatio_working_3-way'!W103)&gt;0,0,PI()),ACOS('OddsRatio_working_3-way'!V103/(2*'OddsRatio_working_3-way'!X103)))</f>
        <v>0.34840400049996911</v>
      </c>
      <c r="Z103" s="11">
        <f>'OddsRatio_working_3-way'!X103^(1/3)*COS('OddsRatio_working_3-way'!Y103/3)</f>
        <v>0.53551777650894783</v>
      </c>
      <c r="AA103" s="11">
        <f>'OddsRatio_working_3-way'!X103^(1/3)*COS(('OddsRatio_working_3-way'!Y103+2*PI())/3)</f>
        <v>-0.32186234962148774</v>
      </c>
      <c r="AB103" s="11">
        <f>'OddsRatio_working_3-way'!X103^(1/3)*COS(('OddsRatio_working_3-way'!Y103+4*PI())/3)</f>
        <v>-0.21365542688746025</v>
      </c>
      <c r="AC103" s="11">
        <f>'OddsRatio_working_3-way'!X103^(1/3)*SIN('OddsRatio_working_3-way'!Y103/3)</f>
        <v>6.247329596867178E-2</v>
      </c>
      <c r="AD103" s="11">
        <f>'OddsRatio_working_3-way'!X103^(1/3)*SIN(('OddsRatio_working_3-way'!Y103+2*PI())/3)</f>
        <v>0.43253535065057042</v>
      </c>
      <c r="AE103" s="11">
        <f>'OddsRatio_working_3-way'!X103^(1/3)*SIN(('OddsRatio_working_3-way'!Y103+4*PI())/3)</f>
        <v>-0.49500864661924221</v>
      </c>
      <c r="AF103" s="11">
        <f>-'OddsRatio_working_3-way'!U103/(3*'OddsRatio_working_3-way'!X103^(1/3))*COS(('OddsRatio_working_3-way'!Y103)/3)</f>
        <v>0.53551777650894783</v>
      </c>
      <c r="AG103" s="11">
        <f>-'OddsRatio_working_3-way'!U103/(3*'OddsRatio_working_3-way'!X103^(1/3))*COS(('OddsRatio_working_3-way'!Y103+2*PI())/3)</f>
        <v>-0.32186234962148774</v>
      </c>
      <c r="AH103" s="11">
        <f>-'OddsRatio_working_3-way'!U103/(3*'OddsRatio_working_3-way'!X103^(1/3))*COS(('OddsRatio_working_3-way'!Y103+4*PI())/3)</f>
        <v>-0.21365542688746025</v>
      </c>
      <c r="AI103" s="11">
        <f>'OddsRatio_working_3-way'!U103/(3*'OddsRatio_working_3-way'!X103^(1/3))*SIN(('OddsRatio_working_3-way'!Y103)/3)</f>
        <v>-6.247329596867178E-2</v>
      </c>
      <c r="AJ103" s="11">
        <f>'OddsRatio_working_3-way'!U103/(3*'OddsRatio_working_3-way'!X103^(1/3))*SIN(('OddsRatio_working_3-way'!Y103+2*PI())/3)</f>
        <v>-0.43253535065057042</v>
      </c>
      <c r="AK103" s="11">
        <f>'OddsRatio_working_3-way'!U103/(3*'OddsRatio_working_3-way'!X103^(1/3))*SIN(('OddsRatio_working_3-way'!Y103+4*PI())/3)</f>
        <v>0.49500864661924221</v>
      </c>
      <c r="AL103" s="11">
        <f>'OddsRatio_working_3-way'!Z103+'OddsRatio_working_3-way'!AF103</f>
        <v>1.0710355530178957</v>
      </c>
      <c r="AM103" s="11">
        <f>'OddsRatio_working_3-way'!AA103+'OddsRatio_working_3-way'!AG103</f>
        <v>-0.64372469924297548</v>
      </c>
      <c r="AN103" s="11">
        <f>'OddsRatio_working_3-way'!AB103+'OddsRatio_working_3-way'!AH103</f>
        <v>-0.42731085377492051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1.0710355530178957</v>
      </c>
      <c r="AS103" s="11">
        <f>IF(('OddsRatio_working_3-way'!X103=0),IF(Q103&gt;0,-Q103^(1/3),(-Q103)^(1/3)),'OddsRatio_working_3-way'!AM103-'OddsRatio_working_3-way'!R103/3)</f>
        <v>-0.64372469924297548</v>
      </c>
      <c r="AT103" s="11">
        <f>IF(('OddsRatio_working_3-way'!X103=0),IF(Q103&gt;0,-Q103^(1/3),(-Q103)^(1/3)),'OddsRatio_working_3-way'!AN103-'OddsRatio_working_3-way'!R103/3)</f>
        <v>-0.42731085377492051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1.98</v>
      </c>
      <c r="B104" s="4">
        <f>IF('True_Odds_Calculator_3-way'!B105="","",'True_Odds_Calculator_3-way'!B105)</f>
        <v>3.85</v>
      </c>
      <c r="C104" s="4">
        <f>IF('True_Odds_Calculator_3-way'!C105="","",'True_Odds_Calculator_3-way'!C105)</f>
        <v>3.34</v>
      </c>
      <c r="D104" s="9">
        <f t="shared" si="26"/>
        <v>0.48010267929213518</v>
      </c>
      <c r="E104" s="9">
        <f t="shared" si="27"/>
        <v>0.24100947654295879</v>
      </c>
      <c r="F104" s="9">
        <f t="shared" si="28"/>
        <v>0.27888784416490592</v>
      </c>
      <c r="G104" s="9">
        <f t="shared" si="29"/>
        <v>1.1049875224446732</v>
      </c>
      <c r="H104" s="9">
        <f t="shared" si="30"/>
        <v>2.0828877719957801</v>
      </c>
      <c r="I104" s="9">
        <f t="shared" si="31"/>
        <v>4.1492144389673191</v>
      </c>
      <c r="J104" s="9">
        <f t="shared" si="32"/>
        <v>3.5856708025205348</v>
      </c>
      <c r="K104" s="11">
        <f t="shared" si="33"/>
        <v>0.50505050505050508</v>
      </c>
      <c r="L104" s="11">
        <f t="shared" si="34"/>
        <v>0.25974025974025972</v>
      </c>
      <c r="M104" s="11">
        <f t="shared" si="35"/>
        <v>0.29940119760479045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-0.25669322512000781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0.24233312202827717</v>
      </c>
      <c r="Q104" s="11">
        <f>2*'OddsRatio_working_3-way'!K104*'OddsRatio_working_3-way'!L104*'OddsRatio_working_3-way'!M104</f>
        <v>7.8552065487285952E-2</v>
      </c>
      <c r="R104" s="11">
        <f t="shared" si="36"/>
        <v>0</v>
      </c>
      <c r="S104" s="11">
        <f t="shared" si="37"/>
        <v>-0.94405733503477907</v>
      </c>
      <c r="T104" s="11">
        <f t="shared" si="38"/>
        <v>-0.30601534360932869</v>
      </c>
      <c r="U104" s="11">
        <f>'OddsRatio_working_3-way'!S104-'OddsRatio_working_3-way'!R104^2/3</f>
        <v>-0.94405733503477907</v>
      </c>
      <c r="V104" s="11">
        <f>'OddsRatio_working_3-way'!S104*'OddsRatio_working_3-way'!R104/3-2*'OddsRatio_working_3-way'!R104^3/27-'OddsRatio_working_3-way'!T104</f>
        <v>0.30601534360932869</v>
      </c>
      <c r="W104" s="11">
        <f>'OddsRatio_working_3-way'!V104^2+4*'OddsRatio_working_3-way'!U104^3/27</f>
        <v>-3.1004338846108676E-2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0.17652884280652567</v>
      </c>
      <c r="Y104" s="11">
        <f>IF('OddsRatio_working_3-way'!W104&gt;=0,IF('OddsRatio_working_3-way'!V104+SQRT('OddsRatio_working_3-way'!W104)&gt;0,0,PI()),ACOS('OddsRatio_working_3-way'!V104/(2*'OddsRatio_working_3-way'!X104)))</f>
        <v>0.52213302414471308</v>
      </c>
      <c r="Z104" s="11">
        <f>'OddsRatio_working_3-way'!X104^(1/3)*COS('OddsRatio_working_3-way'!Y104/3)</f>
        <v>0.55249376122233673</v>
      </c>
      <c r="AA104" s="11">
        <f>'OddsRatio_working_3-way'!X104^(1/3)*COS(('OddsRatio_working_3-way'!Y104+2*PI())/3)</f>
        <v>-0.36037366954603445</v>
      </c>
      <c r="AB104" s="11">
        <f>'OddsRatio_working_3-way'!X104^(1/3)*COS(('OddsRatio_working_3-way'!Y104+4*PI())/3)</f>
        <v>-0.19212009167630242</v>
      </c>
      <c r="AC104" s="11">
        <f>'OddsRatio_working_3-way'!X104^(1/3)*SIN('OddsRatio_working_3-way'!Y104/3)</f>
        <v>9.714124847520747E-2</v>
      </c>
      <c r="AD104" s="11">
        <f>'OddsRatio_working_3-way'!X104^(1/3)*SIN(('OddsRatio_working_3-way'!Y104+2*PI())/3)</f>
        <v>0.42990300841335366</v>
      </c>
      <c r="AE104" s="11">
        <f>'OddsRatio_working_3-way'!X104^(1/3)*SIN(('OddsRatio_working_3-way'!Y104+4*PI())/3)</f>
        <v>-0.52704425688856105</v>
      </c>
      <c r="AF104" s="11">
        <f>-'OddsRatio_working_3-way'!U104/(3*'OddsRatio_working_3-way'!X104^(1/3))*COS(('OddsRatio_working_3-way'!Y104)/3)</f>
        <v>0.55249376122233662</v>
      </c>
      <c r="AG104" s="11">
        <f>-'OddsRatio_working_3-way'!U104/(3*'OddsRatio_working_3-way'!X104^(1/3))*COS(('OddsRatio_working_3-way'!Y104+2*PI())/3)</f>
        <v>-0.36037366954603434</v>
      </c>
      <c r="AH104" s="11">
        <f>-'OddsRatio_working_3-way'!U104/(3*'OddsRatio_working_3-way'!X104^(1/3))*COS(('OddsRatio_working_3-way'!Y104+4*PI())/3)</f>
        <v>-0.1921200916763024</v>
      </c>
      <c r="AI104" s="11">
        <f>'OddsRatio_working_3-way'!U104/(3*'OddsRatio_working_3-way'!X104^(1/3))*SIN(('OddsRatio_working_3-way'!Y104)/3)</f>
        <v>-9.7141248475207442E-2</v>
      </c>
      <c r="AJ104" s="11">
        <f>'OddsRatio_working_3-way'!U104/(3*'OddsRatio_working_3-way'!X104^(1/3))*SIN(('OddsRatio_working_3-way'!Y104+2*PI())/3)</f>
        <v>-0.42990300841335355</v>
      </c>
      <c r="AK104" s="11">
        <f>'OddsRatio_working_3-way'!U104/(3*'OddsRatio_working_3-way'!X104^(1/3))*SIN(('OddsRatio_working_3-way'!Y104+4*PI())/3)</f>
        <v>0.52704425688856094</v>
      </c>
      <c r="AL104" s="11">
        <f>'OddsRatio_working_3-way'!Z104+'OddsRatio_working_3-way'!AF104</f>
        <v>1.1049875224446732</v>
      </c>
      <c r="AM104" s="11">
        <f>'OddsRatio_working_3-way'!AA104+'OddsRatio_working_3-way'!AG104</f>
        <v>-0.72074733909206878</v>
      </c>
      <c r="AN104" s="11">
        <f>'OddsRatio_working_3-way'!AB104+'OddsRatio_working_3-way'!AH104</f>
        <v>-0.38424018335260479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1.1049875224446732</v>
      </c>
      <c r="AS104" s="11">
        <f>IF(('OddsRatio_working_3-way'!X104=0),IF(Q104&gt;0,-Q104^(1/3),(-Q104)^(1/3)),'OddsRatio_working_3-way'!AM104-'OddsRatio_working_3-way'!R104/3)</f>
        <v>-0.72074733909206878</v>
      </c>
      <c r="AT104" s="11">
        <f>IF(('OddsRatio_working_3-way'!X104=0),IF(Q104&gt;0,-Q104^(1/3),(-Q104)^(1/3)),'OddsRatio_working_3-way'!AN104-'OddsRatio_working_3-way'!R104/3)</f>
        <v>-0.38424018335260479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2.29</v>
      </c>
      <c r="B105" s="4">
        <f>IF('True_Odds_Calculator_3-way'!B106="","",'True_Odds_Calculator_3-way'!B106)</f>
        <v>3.38</v>
      </c>
      <c r="C105" s="4">
        <f>IF('True_Odds_Calculator_3-way'!C106="","",'True_Odds_Calculator_3-way'!C106)</f>
        <v>3.01</v>
      </c>
      <c r="D105" s="9">
        <f t="shared" si="26"/>
        <v>0.41294384483874008</v>
      </c>
      <c r="E105" s="9">
        <f t="shared" si="27"/>
        <v>0.2760246574123123</v>
      </c>
      <c r="F105" s="9">
        <f t="shared" si="28"/>
        <v>0.31103149774894745</v>
      </c>
      <c r="G105" s="9">
        <f t="shared" si="29"/>
        <v>1.1020440103675542</v>
      </c>
      <c r="H105" s="9">
        <f t="shared" si="30"/>
        <v>2.4216367733741446</v>
      </c>
      <c r="I105" s="9">
        <f t="shared" si="31"/>
        <v>3.6228647446747786</v>
      </c>
      <c r="J105" s="9">
        <f t="shared" si="32"/>
        <v>3.2151084608387834</v>
      </c>
      <c r="K105" s="11">
        <f t="shared" si="33"/>
        <v>0.4366812227074236</v>
      </c>
      <c r="L105" s="11">
        <f t="shared" si="34"/>
        <v>0.29585798816568049</v>
      </c>
      <c r="M105" s="11">
        <f t="shared" si="35"/>
        <v>0.33222591362126247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-0.26487687656649694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0.2437977299512637</v>
      </c>
      <c r="Q105" s="11">
        <f>2*'OddsRatio_working_3-way'!K105*'OddsRatio_working_3-way'!L105*'OddsRatio_working_3-way'!M105</f>
        <v>8.5844271109599884E-2</v>
      </c>
      <c r="R105" s="11">
        <f t="shared" si="36"/>
        <v>0</v>
      </c>
      <c r="S105" s="11">
        <f t="shared" si="37"/>
        <v>-0.92041907587980276</v>
      </c>
      <c r="T105" s="11">
        <f t="shared" si="38"/>
        <v>-0.32409122390133899</v>
      </c>
      <c r="U105" s="11">
        <f>'OddsRatio_working_3-way'!S105-'OddsRatio_working_3-way'!R105^2/3</f>
        <v>-0.92041907587980276</v>
      </c>
      <c r="V105" s="11">
        <f>'OddsRatio_working_3-way'!S105*'OddsRatio_working_3-way'!R105/3-2*'OddsRatio_working_3-way'!R105^3/27-'OddsRatio_working_3-way'!T105</f>
        <v>0.32409122390133899</v>
      </c>
      <c r="W105" s="11">
        <f>'OddsRatio_working_3-way'!V105^2+4*'OddsRatio_working_3-way'!U105^3/27</f>
        <v>-1.0483782630350241E-2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0.16994036015630459</v>
      </c>
      <c r="Y105" s="11">
        <f>IF('OddsRatio_working_3-way'!W105&gt;=0,IF('OddsRatio_working_3-way'!V105+SQRT('OddsRatio_working_3-way'!W105)&gt;0,0,PI()),ACOS('OddsRatio_working_3-way'!V105/(2*'OddsRatio_working_3-way'!X105)))</f>
        <v>0.30600722209753228</v>
      </c>
      <c r="Z105" s="11">
        <f>'OddsRatio_working_3-way'!X105^(1/3)*COS('OddsRatio_working_3-way'!Y105/3)</f>
        <v>0.55102200518377698</v>
      </c>
      <c r="AA105" s="11">
        <f>'OddsRatio_working_3-way'!X105^(1/3)*COS(('OddsRatio_working_3-way'!Y105+2*PI())/3)</f>
        <v>-0.32435597492669416</v>
      </c>
      <c r="AB105" s="11">
        <f>'OddsRatio_working_3-way'!X105^(1/3)*COS(('OddsRatio_working_3-way'!Y105+4*PI())/3)</f>
        <v>-0.22666603025708262</v>
      </c>
      <c r="AC105" s="11">
        <f>'OddsRatio_working_3-way'!X105^(1/3)*SIN('OddsRatio_working_3-way'!Y105/3)</f>
        <v>5.640131585211982E-2</v>
      </c>
      <c r="AD105" s="11">
        <f>'OddsRatio_working_3-way'!X105^(1/3)*SIN(('OddsRatio_working_3-way'!Y105+2*PI())/3)</f>
        <v>0.44899839660733154</v>
      </c>
      <c r="AE105" s="11">
        <f>'OddsRatio_working_3-way'!X105^(1/3)*SIN(('OddsRatio_working_3-way'!Y105+4*PI())/3)</f>
        <v>-0.50539971245945137</v>
      </c>
      <c r="AF105" s="11">
        <f>-'OddsRatio_working_3-way'!U105/(3*'OddsRatio_working_3-way'!X105^(1/3))*COS(('OddsRatio_working_3-way'!Y105)/3)</f>
        <v>0.55102200518377709</v>
      </c>
      <c r="AG105" s="11">
        <f>-'OddsRatio_working_3-way'!U105/(3*'OddsRatio_working_3-way'!X105^(1/3))*COS(('OddsRatio_working_3-way'!Y105+2*PI())/3)</f>
        <v>-0.32435597492669427</v>
      </c>
      <c r="AH105" s="11">
        <f>-'OddsRatio_working_3-way'!U105/(3*'OddsRatio_working_3-way'!X105^(1/3))*COS(('OddsRatio_working_3-way'!Y105+4*PI())/3)</f>
        <v>-0.22666603025708268</v>
      </c>
      <c r="AI105" s="11">
        <f>'OddsRatio_working_3-way'!U105/(3*'OddsRatio_working_3-way'!X105^(1/3))*SIN(('OddsRatio_working_3-way'!Y105)/3)</f>
        <v>-5.6401315852119827E-2</v>
      </c>
      <c r="AJ105" s="11">
        <f>'OddsRatio_working_3-way'!U105/(3*'OddsRatio_working_3-way'!X105^(1/3))*SIN(('OddsRatio_working_3-way'!Y105+2*PI())/3)</f>
        <v>-0.44899839660733165</v>
      </c>
      <c r="AK105" s="11">
        <f>'OddsRatio_working_3-way'!U105/(3*'OddsRatio_working_3-way'!X105^(1/3))*SIN(('OddsRatio_working_3-way'!Y105+4*PI())/3)</f>
        <v>0.50539971245945148</v>
      </c>
      <c r="AL105" s="11">
        <f>'OddsRatio_working_3-way'!Z105+'OddsRatio_working_3-way'!AF105</f>
        <v>1.1020440103675542</v>
      </c>
      <c r="AM105" s="11">
        <f>'OddsRatio_working_3-way'!AA105+'OddsRatio_working_3-way'!AG105</f>
        <v>-0.64871194985338843</v>
      </c>
      <c r="AN105" s="11">
        <f>'OddsRatio_working_3-way'!AB105+'OddsRatio_working_3-way'!AH105</f>
        <v>-0.4533320605141653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1.1020440103675542</v>
      </c>
      <c r="AS105" s="11">
        <f>IF(('OddsRatio_working_3-way'!X105=0),IF(Q105&gt;0,-Q105^(1/3),(-Q105)^(1/3)),'OddsRatio_working_3-way'!AM105-'OddsRatio_working_3-way'!R105/3)</f>
        <v>-0.64871194985338843</v>
      </c>
      <c r="AT105" s="11">
        <f>IF(('OddsRatio_working_3-way'!X105=0),IF(Q105&gt;0,-Q105^(1/3),(-Q105)^(1/3)),'OddsRatio_working_3-way'!AN105-'OddsRatio_working_3-way'!R105/3)</f>
        <v>-0.4533320605141653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2.0299999999999998</v>
      </c>
      <c r="B106" s="4">
        <f>IF('True_Odds_Calculator_3-way'!B107="","",'True_Odds_Calculator_3-way'!B107)</f>
        <v>3.35</v>
      </c>
      <c r="C106" s="4">
        <f>IF('True_Odds_Calculator_3-way'!C107="","",'True_Odds_Calculator_3-way'!C107)</f>
        <v>3.13</v>
      </c>
      <c r="D106" s="9">
        <f t="shared" si="26"/>
        <v>0.45098266249455904</v>
      </c>
      <c r="E106" s="9">
        <f t="shared" si="27"/>
        <v>0.26472410013455488</v>
      </c>
      <c r="F106" s="9">
        <f t="shared" si="28"/>
        <v>0.28429323737088624</v>
      </c>
      <c r="G106" s="9">
        <f t="shared" si="29"/>
        <v>1.181922467526896</v>
      </c>
      <c r="H106" s="9">
        <f t="shared" si="30"/>
        <v>2.2173801415527024</v>
      </c>
      <c r="I106" s="9">
        <f t="shared" si="31"/>
        <v>3.7775177986882063</v>
      </c>
      <c r="J106" s="9">
        <f t="shared" si="32"/>
        <v>3.5174948558322883</v>
      </c>
      <c r="K106" s="11">
        <f t="shared" si="33"/>
        <v>0.49261083743842371</v>
      </c>
      <c r="L106" s="11">
        <f t="shared" si="34"/>
        <v>0.29850746268656714</v>
      </c>
      <c r="M106" s="11">
        <f t="shared" si="35"/>
        <v>0.31948881789137379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-0.24221414841466515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0.25886087590345852</v>
      </c>
      <c r="Q106" s="11">
        <f>2*'OddsRatio_working_3-way'!K106*'OddsRatio_working_3-way'!L106*'OddsRatio_working_3-way'!M106</f>
        <v>9.3960390527571158E-2</v>
      </c>
      <c r="R106" s="11">
        <f t="shared" si="36"/>
        <v>0</v>
      </c>
      <c r="S106" s="11">
        <f t="shared" si="37"/>
        <v>-1.0687273125775236</v>
      </c>
      <c r="T106" s="11">
        <f t="shared" si="38"/>
        <v>-0.38792279948367464</v>
      </c>
      <c r="U106" s="11">
        <f>'OddsRatio_working_3-way'!S106-'OddsRatio_working_3-way'!R106^2/3</f>
        <v>-1.0687273125775236</v>
      </c>
      <c r="V106" s="11">
        <f>'OddsRatio_working_3-way'!S106*'OddsRatio_working_3-way'!R106/3-2*'OddsRatio_working_3-way'!R106^3/27-'OddsRatio_working_3-way'!T106</f>
        <v>0.38792279948367464</v>
      </c>
      <c r="W106" s="11">
        <f>'OddsRatio_working_3-way'!V106^2+4*'OddsRatio_working_3-way'!U106^3/27</f>
        <v>-3.0356923535922092E-2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0.21262703373229222</v>
      </c>
      <c r="Y106" s="11">
        <f>IF('OddsRatio_working_3-way'!W106&gt;=0,IF('OddsRatio_working_3-way'!V106+SQRT('OddsRatio_working_3-way'!W106)&gt;0,0,PI()),ACOS('OddsRatio_working_3-way'!V106/(2*'OddsRatio_working_3-way'!X106)))</f>
        <v>0.42214010143944036</v>
      </c>
      <c r="Z106" s="11">
        <f>'OddsRatio_working_3-way'!X106^(1/3)*COS('OddsRatio_working_3-way'!Y106/3)</f>
        <v>0.590961233763448</v>
      </c>
      <c r="AA106" s="11">
        <f>'OddsRatio_working_3-way'!X106^(1/3)*COS(('OddsRatio_working_3-way'!Y106+2*PI())/3)</f>
        <v>-0.3679750531231929</v>
      </c>
      <c r="AB106" s="11">
        <f>'OddsRatio_working_3-way'!X106^(1/3)*COS(('OddsRatio_working_3-way'!Y106+4*PI())/3)</f>
        <v>-0.22298618064025524</v>
      </c>
      <c r="AC106" s="11">
        <f>'OddsRatio_working_3-way'!X106^(1/3)*SIN('OddsRatio_working_3-way'!Y106/3)</f>
        <v>8.3709364557524549E-2</v>
      </c>
      <c r="AD106" s="11">
        <f>'OddsRatio_working_3-way'!X106^(1/3)*SIN(('OddsRatio_working_3-way'!Y106+2*PI())/3)</f>
        <v>0.46993275881217789</v>
      </c>
      <c r="AE106" s="11">
        <f>'OddsRatio_working_3-way'!X106^(1/3)*SIN(('OddsRatio_working_3-way'!Y106+4*PI())/3)</f>
        <v>-0.55364212336970231</v>
      </c>
      <c r="AF106" s="11">
        <f>-'OddsRatio_working_3-way'!U106/(3*'OddsRatio_working_3-way'!X106^(1/3))*COS(('OddsRatio_working_3-way'!Y106)/3)</f>
        <v>0.590961233763448</v>
      </c>
      <c r="AG106" s="11">
        <f>-'OddsRatio_working_3-way'!U106/(3*'OddsRatio_working_3-way'!X106^(1/3))*COS(('OddsRatio_working_3-way'!Y106+2*PI())/3)</f>
        <v>-0.3679750531231929</v>
      </c>
      <c r="AH106" s="11">
        <f>-'OddsRatio_working_3-way'!U106/(3*'OddsRatio_working_3-way'!X106^(1/3))*COS(('OddsRatio_working_3-way'!Y106+4*PI())/3)</f>
        <v>-0.22298618064025524</v>
      </c>
      <c r="AI106" s="11">
        <f>'OddsRatio_working_3-way'!U106/(3*'OddsRatio_working_3-way'!X106^(1/3))*SIN(('OddsRatio_working_3-way'!Y106)/3)</f>
        <v>-8.3709364557524549E-2</v>
      </c>
      <c r="AJ106" s="11">
        <f>'OddsRatio_working_3-way'!U106/(3*'OddsRatio_working_3-way'!X106^(1/3))*SIN(('OddsRatio_working_3-way'!Y106+2*PI())/3)</f>
        <v>-0.46993275881217789</v>
      </c>
      <c r="AK106" s="11">
        <f>'OddsRatio_working_3-way'!U106/(3*'OddsRatio_working_3-way'!X106^(1/3))*SIN(('OddsRatio_working_3-way'!Y106+4*PI())/3)</f>
        <v>0.55364212336970231</v>
      </c>
      <c r="AL106" s="11">
        <f>'OddsRatio_working_3-way'!Z106+'OddsRatio_working_3-way'!AF106</f>
        <v>1.181922467526896</v>
      </c>
      <c r="AM106" s="11">
        <f>'OddsRatio_working_3-way'!AA106+'OddsRatio_working_3-way'!AG106</f>
        <v>-0.73595010624638579</v>
      </c>
      <c r="AN106" s="11">
        <f>'OddsRatio_working_3-way'!AB106+'OddsRatio_working_3-way'!AH106</f>
        <v>-0.44597236128051049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1.181922467526896</v>
      </c>
      <c r="AS106" s="11">
        <f>IF(('OddsRatio_working_3-way'!X106=0),IF(Q106&gt;0,-Q106^(1/3),(-Q106)^(1/3)),'OddsRatio_working_3-way'!AM106-'OddsRatio_working_3-way'!R106/3)</f>
        <v>-0.73595010624638579</v>
      </c>
      <c r="AT106" s="11">
        <f>IF(('OddsRatio_working_3-way'!X106=0),IF(Q106&gt;0,-Q106^(1/3),(-Q106)^(1/3)),'OddsRatio_working_3-way'!AN106-'OddsRatio_working_3-way'!R106/3)</f>
        <v>-0.44597236128051049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3.77</v>
      </c>
      <c r="B107" s="4">
        <f>IF('True_Odds_Calculator_3-way'!B108="","",'True_Odds_Calculator_3-way'!B108)</f>
        <v>3.73</v>
      </c>
      <c r="C107" s="4">
        <f>IF('True_Odds_Calculator_3-way'!C108="","",'True_Odds_Calculator_3-way'!C108)</f>
        <v>1.88</v>
      </c>
      <c r="D107" s="9">
        <f t="shared" si="26"/>
        <v>0.24559397145254</v>
      </c>
      <c r="E107" s="9">
        <f t="shared" si="27"/>
        <v>0.24829892752191765</v>
      </c>
      <c r="F107" s="9">
        <f t="shared" si="28"/>
        <v>0.50610710102554257</v>
      </c>
      <c r="G107" s="9">
        <f t="shared" si="29"/>
        <v>1.1089390556179284</v>
      </c>
      <c r="H107" s="9">
        <f t="shared" si="30"/>
        <v>4.0717611840616605</v>
      </c>
      <c r="I107" s="9">
        <f t="shared" si="31"/>
        <v>4.0274036218369442</v>
      </c>
      <c r="J107" s="9">
        <f t="shared" si="32"/>
        <v>1.9758663689437768</v>
      </c>
      <c r="K107" s="11">
        <f t="shared" si="33"/>
        <v>0.26525198938992045</v>
      </c>
      <c r="L107" s="11">
        <f t="shared" si="34"/>
        <v>0.26809651474530832</v>
      </c>
      <c r="M107" s="11">
        <f t="shared" si="35"/>
        <v>0.53191489361702127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-0.25171961392528308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0.24133074158742973</v>
      </c>
      <c r="Q107" s="11">
        <f>2*'OddsRatio_working_3-way'!K107*'OddsRatio_working_3-way'!L107*'OddsRatio_working_3-way'!M107</f>
        <v>7.5652270090103377E-2</v>
      </c>
      <c r="R107" s="11">
        <f t="shared" si="36"/>
        <v>0</v>
      </c>
      <c r="S107" s="11">
        <f t="shared" si="37"/>
        <v>-0.95872839555150025</v>
      </c>
      <c r="T107" s="11">
        <f t="shared" si="38"/>
        <v>-0.30054181678730418</v>
      </c>
      <c r="U107" s="11">
        <f>'OddsRatio_working_3-way'!S107-'OddsRatio_working_3-way'!R107^2/3</f>
        <v>-0.95872839555150025</v>
      </c>
      <c r="V107" s="11">
        <f>'OddsRatio_working_3-way'!S107*'OddsRatio_working_3-way'!R107/3-2*'OddsRatio_working_3-way'!R107^3/27-'OddsRatio_working_3-way'!T107</f>
        <v>0.30054181678730418</v>
      </c>
      <c r="W107" s="11">
        <f>'OddsRatio_working_3-way'!V107^2+4*'OddsRatio_working_3-way'!U107^3/27</f>
        <v>-4.0226456786024586E-2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0.1806597910603229</v>
      </c>
      <c r="Y107" s="11">
        <f>IF('OddsRatio_working_3-way'!W107&gt;=0,IF('OddsRatio_working_3-way'!V107+SQRT('OddsRatio_working_3-way'!W107)&gt;0,0,PI()),ACOS('OddsRatio_working_3-way'!V107/(2*'OddsRatio_working_3-way'!X107)))</f>
        <v>0.58847268015184906</v>
      </c>
      <c r="Z107" s="11">
        <f>'OddsRatio_working_3-way'!X107^(1/3)*COS('OddsRatio_working_3-way'!Y107/3)</f>
        <v>0.5544695278089643</v>
      </c>
      <c r="AA107" s="11">
        <f>'OddsRatio_working_3-way'!X107^(1/3)*COS(('OddsRatio_working_3-way'!Y107+2*PI())/3)</f>
        <v>-0.37265360866982816</v>
      </c>
      <c r="AB107" s="11">
        <f>'OddsRatio_working_3-way'!X107^(1/3)*COS(('OddsRatio_working_3-way'!Y107+4*PI())/3)</f>
        <v>-0.18181591913913608</v>
      </c>
      <c r="AC107" s="11">
        <f>'OddsRatio_working_3-way'!X107^(1/3)*SIN('OddsRatio_working_3-way'!Y107/3)</f>
        <v>0.11018019142207129</v>
      </c>
      <c r="AD107" s="11">
        <f>'OddsRatio_working_3-way'!X107^(1/3)*SIN(('OddsRatio_working_3-way'!Y107+2*PI())/3)</f>
        <v>0.42509460099588975</v>
      </c>
      <c r="AE107" s="11">
        <f>'OddsRatio_working_3-way'!X107^(1/3)*SIN(('OddsRatio_working_3-way'!Y107+4*PI())/3)</f>
        <v>-0.53527479241796105</v>
      </c>
      <c r="AF107" s="11">
        <f>-'OddsRatio_working_3-way'!U107/(3*'OddsRatio_working_3-way'!X107^(1/3))*COS(('OddsRatio_working_3-way'!Y107)/3)</f>
        <v>0.55446952780896419</v>
      </c>
      <c r="AG107" s="11">
        <f>-'OddsRatio_working_3-way'!U107/(3*'OddsRatio_working_3-way'!X107^(1/3))*COS(('OddsRatio_working_3-way'!Y107+2*PI())/3)</f>
        <v>-0.37265360866982805</v>
      </c>
      <c r="AH107" s="11">
        <f>-'OddsRatio_working_3-way'!U107/(3*'OddsRatio_working_3-way'!X107^(1/3))*COS(('OddsRatio_working_3-way'!Y107+4*PI())/3)</f>
        <v>-0.18181591913913603</v>
      </c>
      <c r="AI107" s="11">
        <f>'OddsRatio_working_3-way'!U107/(3*'OddsRatio_working_3-way'!X107^(1/3))*SIN(('OddsRatio_working_3-way'!Y107)/3)</f>
        <v>-0.11018019142207128</v>
      </c>
      <c r="AJ107" s="11">
        <f>'OddsRatio_working_3-way'!U107/(3*'OddsRatio_working_3-way'!X107^(1/3))*SIN(('OddsRatio_working_3-way'!Y107+2*PI())/3)</f>
        <v>-0.42509460099588964</v>
      </c>
      <c r="AK107" s="11">
        <f>'OddsRatio_working_3-way'!U107/(3*'OddsRatio_working_3-way'!X107^(1/3))*SIN(('OddsRatio_working_3-way'!Y107+4*PI())/3)</f>
        <v>0.53527479241796094</v>
      </c>
      <c r="AL107" s="11">
        <f>'OddsRatio_working_3-way'!Z107+'OddsRatio_working_3-way'!AF107</f>
        <v>1.1089390556179284</v>
      </c>
      <c r="AM107" s="11">
        <f>'OddsRatio_working_3-way'!AA107+'OddsRatio_working_3-way'!AG107</f>
        <v>-0.74530721733965621</v>
      </c>
      <c r="AN107" s="11">
        <f>'OddsRatio_working_3-way'!AB107+'OddsRatio_working_3-way'!AH107</f>
        <v>-0.36363183827827211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1.1089390556179284</v>
      </c>
      <c r="AS107" s="11">
        <f>IF(('OddsRatio_working_3-way'!X107=0),IF(Q107&gt;0,-Q107^(1/3),(-Q107)^(1/3)),'OddsRatio_working_3-way'!AM107-'OddsRatio_working_3-way'!R107/3)</f>
        <v>-0.74530721733965621</v>
      </c>
      <c r="AT107" s="11">
        <f>IF(('OddsRatio_working_3-way'!X107=0),IF(Q107&gt;0,-Q107^(1/3),(-Q107)^(1/3)),'OddsRatio_working_3-way'!AN107-'OddsRatio_working_3-way'!R107/3)</f>
        <v>-0.36363183827827211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2.4500000000000002</v>
      </c>
      <c r="B108" s="4">
        <f>IF('True_Odds_Calculator_3-way'!B109="","",'True_Odds_Calculator_3-way'!B109)</f>
        <v>3.51</v>
      </c>
      <c r="C108" s="4">
        <f>IF('True_Odds_Calculator_3-way'!C109="","",'True_Odds_Calculator_3-way'!C109)</f>
        <v>2.6</v>
      </c>
      <c r="D108" s="9">
        <f t="shared" si="26"/>
        <v>0.38050781002085543</v>
      </c>
      <c r="E108" s="9">
        <f t="shared" si="27"/>
        <v>0.26190076884739205</v>
      </c>
      <c r="F108" s="9">
        <f t="shared" si="28"/>
        <v>0.35759142113175235</v>
      </c>
      <c r="G108" s="9">
        <f t="shared" si="29"/>
        <v>1.1228047935879384</v>
      </c>
      <c r="H108" s="9">
        <f t="shared" si="30"/>
        <v>2.6280669507025114</v>
      </c>
      <c r="I108" s="9">
        <f t="shared" si="31"/>
        <v>3.8182400319057246</v>
      </c>
      <c r="J108" s="9">
        <f t="shared" si="32"/>
        <v>2.7964876697407015</v>
      </c>
      <c r="K108" s="11">
        <f t="shared" si="33"/>
        <v>0.4081632653061224</v>
      </c>
      <c r="L108" s="11">
        <f t="shared" si="34"/>
        <v>0.28490028490028491</v>
      </c>
      <c r="M108" s="11">
        <f t="shared" si="35"/>
        <v>0.38461538461538458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-0.2604444802246999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0.24867277614530361</v>
      </c>
      <c r="Q108" s="11">
        <f>2*'OddsRatio_working_3-way'!K108*'OddsRatio_working_3-way'!L108*'OddsRatio_working_3-way'!M108</f>
        <v>8.9450638901188331E-2</v>
      </c>
      <c r="R108" s="11">
        <f t="shared" si="36"/>
        <v>0</v>
      </c>
      <c r="S108" s="11">
        <f t="shared" si="37"/>
        <v>-0.95480148372029161</v>
      </c>
      <c r="T108" s="11">
        <f t="shared" si="38"/>
        <v>-0.34345377112240699</v>
      </c>
      <c r="U108" s="11">
        <f>'OddsRatio_working_3-way'!S108-'OddsRatio_working_3-way'!R108^2/3</f>
        <v>-0.95480148372029161</v>
      </c>
      <c r="V108" s="11">
        <f>'OddsRatio_working_3-way'!S108*'OddsRatio_working_3-way'!R108/3-2*'OddsRatio_working_3-way'!R108^3/27-'OddsRatio_working_3-way'!T108</f>
        <v>0.34345377112240699</v>
      </c>
      <c r="W108" s="11">
        <f>'OddsRatio_working_3-way'!V108^2+4*'OddsRatio_working_3-way'!U108^3/27</f>
        <v>-1.0993704504484295E-2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0.17955096588621225</v>
      </c>
      <c r="Y108" s="11">
        <f>IF('OddsRatio_working_3-way'!W108&gt;=0,IF('OddsRatio_working_3-way'!V108+SQRT('OddsRatio_working_3-way'!W108)&gt;0,0,PI()),ACOS('OddsRatio_working_3-way'!V108/(2*'OddsRatio_working_3-way'!X108)))</f>
        <v>0.29629722845554229</v>
      </c>
      <c r="Z108" s="11">
        <f>'OddsRatio_working_3-way'!X108^(1/3)*COS('OddsRatio_working_3-way'!Y108/3)</f>
        <v>0.56140239679396919</v>
      </c>
      <c r="AA108" s="11">
        <f>'OddsRatio_working_3-way'!X108^(1/3)*COS(('OddsRatio_working_3-way'!Y108+2*PI())/3)</f>
        <v>-0.32887673768367032</v>
      </c>
      <c r="AB108" s="11">
        <f>'OddsRatio_working_3-way'!X108^(1/3)*COS(('OddsRatio_working_3-way'!Y108+4*PI())/3)</f>
        <v>-0.23252565911029899</v>
      </c>
      <c r="AC108" s="11">
        <f>'OddsRatio_working_3-way'!X108^(1/3)*SIN('OddsRatio_working_3-way'!Y108/3)</f>
        <v>5.5628321151046704E-2</v>
      </c>
      <c r="AD108" s="11">
        <f>'OddsRatio_working_3-way'!X108^(1/3)*SIN(('OddsRatio_working_3-way'!Y108+2*PI())/3)</f>
        <v>0.45837457679352545</v>
      </c>
      <c r="AE108" s="11">
        <f>'OddsRatio_working_3-way'!X108^(1/3)*SIN(('OddsRatio_working_3-way'!Y108+4*PI())/3)</f>
        <v>-0.5140028979445721</v>
      </c>
      <c r="AF108" s="11">
        <f>-'OddsRatio_working_3-way'!U108/(3*'OddsRatio_working_3-way'!X108^(1/3))*COS(('OddsRatio_working_3-way'!Y108)/3)</f>
        <v>0.56140239679396908</v>
      </c>
      <c r="AG108" s="11">
        <f>-'OddsRatio_working_3-way'!U108/(3*'OddsRatio_working_3-way'!X108^(1/3))*COS(('OddsRatio_working_3-way'!Y108+2*PI())/3)</f>
        <v>-0.32887673768367026</v>
      </c>
      <c r="AH108" s="11">
        <f>-'OddsRatio_working_3-way'!U108/(3*'OddsRatio_working_3-way'!X108^(1/3))*COS(('OddsRatio_working_3-way'!Y108+4*PI())/3)</f>
        <v>-0.23252565911029893</v>
      </c>
      <c r="AI108" s="11">
        <f>'OddsRatio_working_3-way'!U108/(3*'OddsRatio_working_3-way'!X108^(1/3))*SIN(('OddsRatio_working_3-way'!Y108)/3)</f>
        <v>-5.562832115104669E-2</v>
      </c>
      <c r="AJ108" s="11">
        <f>'OddsRatio_working_3-way'!U108/(3*'OddsRatio_working_3-way'!X108^(1/3))*SIN(('OddsRatio_working_3-way'!Y108+2*PI())/3)</f>
        <v>-0.45837457679352539</v>
      </c>
      <c r="AK108" s="11">
        <f>'OddsRatio_working_3-way'!U108/(3*'OddsRatio_working_3-way'!X108^(1/3))*SIN(('OddsRatio_working_3-way'!Y108+4*PI())/3)</f>
        <v>0.5140028979445721</v>
      </c>
      <c r="AL108" s="11">
        <f>'OddsRatio_working_3-way'!Z108+'OddsRatio_working_3-way'!AF108</f>
        <v>1.1228047935879384</v>
      </c>
      <c r="AM108" s="11">
        <f>'OddsRatio_working_3-way'!AA108+'OddsRatio_working_3-way'!AG108</f>
        <v>-0.65775347536734063</v>
      </c>
      <c r="AN108" s="11">
        <f>'OddsRatio_working_3-way'!AB108+'OddsRatio_working_3-way'!AH108</f>
        <v>-0.46505131822059792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1.1228047935879384</v>
      </c>
      <c r="AS108" s="11">
        <f>IF(('OddsRatio_working_3-way'!X108=0),IF(Q108&gt;0,-Q108^(1/3),(-Q108)^(1/3)),'OddsRatio_working_3-way'!AM108-'OddsRatio_working_3-way'!R108/3)</f>
        <v>-0.65775347536734063</v>
      </c>
      <c r="AT108" s="11">
        <f>IF(('OddsRatio_working_3-way'!X108=0),IF(Q108&gt;0,-Q108^(1/3),(-Q108)^(1/3)),'OddsRatio_working_3-way'!AN108-'OddsRatio_working_3-way'!R108/3)</f>
        <v>-0.46505131822059792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2.72</v>
      </c>
      <c r="B109" s="4">
        <f>IF('True_Odds_Calculator_3-way'!B110="","",'True_Odds_Calculator_3-way'!B110)</f>
        <v>3.48</v>
      </c>
      <c r="C109" s="4">
        <f>IF('True_Odds_Calculator_3-way'!C110="","",'True_Odds_Calculator_3-way'!C110)</f>
        <v>2.4500000000000002</v>
      </c>
      <c r="D109" s="9">
        <f t="shared" si="26"/>
        <v>0.34599477236266185</v>
      </c>
      <c r="E109" s="9">
        <f t="shared" si="27"/>
        <v>0.26842544203456964</v>
      </c>
      <c r="F109" s="9">
        <f t="shared" si="28"/>
        <v>0.38557978560276851</v>
      </c>
      <c r="G109" s="9">
        <f t="shared" si="29"/>
        <v>1.0989634174733038</v>
      </c>
      <c r="H109" s="9">
        <f t="shared" si="30"/>
        <v>2.8902170780540826</v>
      </c>
      <c r="I109" s="9">
        <f t="shared" si="31"/>
        <v>3.7254292753337936</v>
      </c>
      <c r="J109" s="9">
        <f t="shared" si="32"/>
        <v>2.593496955336291</v>
      </c>
      <c r="K109" s="11">
        <f t="shared" si="33"/>
        <v>0.36764705882352938</v>
      </c>
      <c r="L109" s="11">
        <f t="shared" si="34"/>
        <v>0.28735632183908044</v>
      </c>
      <c r="M109" s="11">
        <f t="shared" si="35"/>
        <v>0.4081632653061224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-0.2667066826730693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0.24363193553283377</v>
      </c>
      <c r="Q109" s="11">
        <f>2*'OddsRatio_working_3-way'!K109*'OddsRatio_working_3-way'!L109*'OddsRatio_working_3-way'!M109</f>
        <v>8.6241393108967696E-2</v>
      </c>
      <c r="R109" s="11">
        <f t="shared" si="36"/>
        <v>0</v>
      </c>
      <c r="S109" s="11">
        <f t="shared" si="37"/>
        <v>-0.9134826810150809</v>
      </c>
      <c r="T109" s="11">
        <f t="shared" si="38"/>
        <v>-0.3233567012442764</v>
      </c>
      <c r="U109" s="11">
        <f>'OddsRatio_working_3-way'!S109-'OddsRatio_working_3-way'!R109^2/3</f>
        <v>-0.9134826810150809</v>
      </c>
      <c r="V109" s="11">
        <f>'OddsRatio_working_3-way'!S109*'OddsRatio_working_3-way'!R109/3-2*'OddsRatio_working_3-way'!R109^3/27-'OddsRatio_working_3-way'!T109</f>
        <v>0.3233567012442764</v>
      </c>
      <c r="W109" s="11">
        <f>'OddsRatio_working_3-way'!V109^2+4*'OddsRatio_working_3-way'!U109^3/27</f>
        <v>-8.3672850997517922E-3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0.16802294585809702</v>
      </c>
      <c r="Y109" s="11">
        <f>IF('OddsRatio_working_3-way'!W109&gt;=0,IF('OddsRatio_working_3-way'!V109+SQRT('OddsRatio_working_3-way'!W109)&gt;0,0,PI()),ACOS('OddsRatio_working_3-way'!V109/(2*'OddsRatio_working_3-way'!X109)))</f>
        <v>0.27568225439331329</v>
      </c>
      <c r="Z109" s="11">
        <f>'OddsRatio_working_3-way'!X109^(1/3)*COS('OddsRatio_working_3-way'!Y109/3)</f>
        <v>0.54948170873665181</v>
      </c>
      <c r="AA109" s="11">
        <f>'OddsRatio_working_3-way'!X109^(1/3)*COS(('OddsRatio_working_3-way'!Y109+2*PI())/3)</f>
        <v>-0.31859355185271321</v>
      </c>
      <c r="AB109" s="11">
        <f>'OddsRatio_working_3-way'!X109^(1/3)*COS(('OddsRatio_working_3-way'!Y109+4*PI())/3)</f>
        <v>-0.23088815688393877</v>
      </c>
      <c r="AC109" s="11">
        <f>'OddsRatio_working_3-way'!X109^(1/3)*SIN('OddsRatio_working_3-way'!Y109/3)</f>
        <v>5.0636733394604408E-2</v>
      </c>
      <c r="AD109" s="11">
        <f>'OddsRatio_working_3-way'!X109^(1/3)*SIN(('OddsRatio_working_3-way'!Y109+2*PI())/3)</f>
        <v>0.45054675198351996</v>
      </c>
      <c r="AE109" s="11">
        <f>'OddsRatio_working_3-way'!X109^(1/3)*SIN(('OddsRatio_working_3-way'!Y109+4*PI())/3)</f>
        <v>-0.5011834853781244</v>
      </c>
      <c r="AF109" s="11">
        <f>-'OddsRatio_working_3-way'!U109/(3*'OddsRatio_working_3-way'!X109^(1/3))*COS(('OddsRatio_working_3-way'!Y109)/3)</f>
        <v>0.54948170873665192</v>
      </c>
      <c r="AG109" s="11">
        <f>-'OddsRatio_working_3-way'!U109/(3*'OddsRatio_working_3-way'!X109^(1/3))*COS(('OddsRatio_working_3-way'!Y109+2*PI())/3)</f>
        <v>-0.31859355185271326</v>
      </c>
      <c r="AH109" s="11">
        <f>-'OddsRatio_working_3-way'!U109/(3*'OddsRatio_working_3-way'!X109^(1/3))*COS(('OddsRatio_working_3-way'!Y109+4*PI())/3)</f>
        <v>-0.23088815688393879</v>
      </c>
      <c r="AI109" s="11">
        <f>'OddsRatio_working_3-way'!U109/(3*'OddsRatio_working_3-way'!X109^(1/3))*SIN(('OddsRatio_working_3-way'!Y109)/3)</f>
        <v>-5.0636733394604422E-2</v>
      </c>
      <c r="AJ109" s="11">
        <f>'OddsRatio_working_3-way'!U109/(3*'OddsRatio_working_3-way'!X109^(1/3))*SIN(('OddsRatio_working_3-way'!Y109+2*PI())/3)</f>
        <v>-0.45054675198352007</v>
      </c>
      <c r="AK109" s="11">
        <f>'OddsRatio_working_3-way'!U109/(3*'OddsRatio_working_3-way'!X109^(1/3))*SIN(('OddsRatio_working_3-way'!Y109+4*PI())/3)</f>
        <v>0.50118348537812452</v>
      </c>
      <c r="AL109" s="11">
        <f>'OddsRatio_working_3-way'!Z109+'OddsRatio_working_3-way'!AF109</f>
        <v>1.0989634174733038</v>
      </c>
      <c r="AM109" s="11">
        <f>'OddsRatio_working_3-way'!AA109+'OddsRatio_working_3-way'!AG109</f>
        <v>-0.63718710370542642</v>
      </c>
      <c r="AN109" s="11">
        <f>'OddsRatio_working_3-way'!AB109+'OddsRatio_working_3-way'!AH109</f>
        <v>-0.46177631376787753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1.0989634174733038</v>
      </c>
      <c r="AS109" s="11">
        <f>IF(('OddsRatio_working_3-way'!X109=0),IF(Q109&gt;0,-Q109^(1/3),(-Q109)^(1/3)),'OddsRatio_working_3-way'!AM109-'OddsRatio_working_3-way'!R109/3)</f>
        <v>-0.63718710370542642</v>
      </c>
      <c r="AT109" s="11">
        <f>IF(('OddsRatio_working_3-way'!X109=0),IF(Q109&gt;0,-Q109^(1/3),(-Q109)^(1/3)),'OddsRatio_working_3-way'!AN109-'OddsRatio_working_3-way'!R109/3)</f>
        <v>-0.46177631376787753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2.38</v>
      </c>
      <c r="B110" s="4">
        <f>IF('True_Odds_Calculator_3-way'!B111="","",'True_Odds_Calculator_3-way'!B111)</f>
        <v>3.57</v>
      </c>
      <c r="C110" s="4">
        <f>IF('True_Odds_Calculator_3-way'!C111="","",'True_Odds_Calculator_3-way'!C111)</f>
        <v>2.76</v>
      </c>
      <c r="D110" s="9">
        <f t="shared" si="26"/>
        <v>0.39748989449281935</v>
      </c>
      <c r="E110" s="9">
        <f t="shared" si="27"/>
        <v>0.26158295102245227</v>
      </c>
      <c r="F110" s="9">
        <f t="shared" si="28"/>
        <v>0.34092715448472849</v>
      </c>
      <c r="G110" s="9">
        <f t="shared" si="29"/>
        <v>1.0983965423496524</v>
      </c>
      <c r="H110" s="9">
        <f t="shared" si="30"/>
        <v>2.5157872284425209</v>
      </c>
      <c r="I110" s="9">
        <f t="shared" si="31"/>
        <v>3.8228791138386069</v>
      </c>
      <c r="J110" s="9">
        <f t="shared" si="32"/>
        <v>2.933177914535388</v>
      </c>
      <c r="K110" s="11">
        <f t="shared" si="33"/>
        <v>0.42016806722689076</v>
      </c>
      <c r="L110" s="11">
        <f t="shared" si="34"/>
        <v>0.28011204481792717</v>
      </c>
      <c r="M110" s="11">
        <f t="shared" si="35"/>
        <v>0.3623188405797102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-0.26617705905891775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0.24349040553988008</v>
      </c>
      <c r="Q110" s="11">
        <f>2*'OddsRatio_working_3-way'!K110*'OddsRatio_working_3-way'!L110*'OddsRatio_working_3-way'!M110</f>
        <v>8.5285606143565701E-2</v>
      </c>
      <c r="R110" s="11">
        <f t="shared" si="36"/>
        <v>0</v>
      </c>
      <c r="S110" s="11">
        <f t="shared" si="37"/>
        <v>-0.91476856195177947</v>
      </c>
      <c r="T110" s="11">
        <f t="shared" si="38"/>
        <v>-0.32040930366086845</v>
      </c>
      <c r="U110" s="11">
        <f>'OddsRatio_working_3-way'!S110-'OddsRatio_working_3-way'!R110^2/3</f>
        <v>-0.91476856195177947</v>
      </c>
      <c r="V110" s="11">
        <f>'OddsRatio_working_3-way'!S110*'OddsRatio_working_3-way'!R110/3-2*'OddsRatio_working_3-way'!R110^3/27-'OddsRatio_working_3-way'!T110</f>
        <v>0.32040930366086845</v>
      </c>
      <c r="W110" s="11">
        <f>'OddsRatio_working_3-way'!V110^2+4*'OddsRatio_working_3-way'!U110^3/27</f>
        <v>-1.0742281810496523E-2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0.16837785163356486</v>
      </c>
      <c r="Y110" s="11">
        <f>IF('OddsRatio_working_3-way'!W110&gt;=0,IF('OddsRatio_working_3-way'!V110+SQRT('OddsRatio_working_3-way'!W110)&gt;0,0,PI()),ACOS('OddsRatio_working_3-way'!V110/(2*'OddsRatio_working_3-way'!X110)))</f>
        <v>0.3128536102129893</v>
      </c>
      <c r="Z110" s="11">
        <f>'OddsRatio_working_3-way'!X110^(1/3)*COS('OddsRatio_working_3-way'!Y110/3)</f>
        <v>0.54919827117482622</v>
      </c>
      <c r="AA110" s="11">
        <f>'OddsRatio_working_3-way'!X110^(1/3)*COS(('OddsRatio_working_3-way'!Y110+2*PI())/3)</f>
        <v>-0.32437950010879174</v>
      </c>
      <c r="AB110" s="11">
        <f>'OddsRatio_working_3-way'!X110^(1/3)*COS(('OddsRatio_working_3-way'!Y110+4*PI())/3)</f>
        <v>-0.22481877106603418</v>
      </c>
      <c r="AC110" s="11">
        <f>'OddsRatio_working_3-way'!X110^(1/3)*SIN('OddsRatio_working_3-way'!Y110/3)</f>
        <v>5.7481413713551435E-2</v>
      </c>
      <c r="AD110" s="11">
        <f>'OddsRatio_working_3-way'!X110^(1/3)*SIN(('OddsRatio_working_3-way'!Y110+2*PI())/3)</f>
        <v>0.44687894769511888</v>
      </c>
      <c r="AE110" s="11">
        <f>'OddsRatio_working_3-way'!X110^(1/3)*SIN(('OddsRatio_working_3-way'!Y110+4*PI())/3)</f>
        <v>-0.50436036140867035</v>
      </c>
      <c r="AF110" s="11">
        <f>-'OddsRatio_working_3-way'!U110/(3*'OddsRatio_working_3-way'!X110^(1/3))*COS(('OddsRatio_working_3-way'!Y110)/3)</f>
        <v>0.54919827117482634</v>
      </c>
      <c r="AG110" s="11">
        <f>-'OddsRatio_working_3-way'!U110/(3*'OddsRatio_working_3-way'!X110^(1/3))*COS(('OddsRatio_working_3-way'!Y110+2*PI())/3)</f>
        <v>-0.3243795001087918</v>
      </c>
      <c r="AH110" s="11">
        <f>-'OddsRatio_working_3-way'!U110/(3*'OddsRatio_working_3-way'!X110^(1/3))*COS(('OddsRatio_working_3-way'!Y110+4*PI())/3)</f>
        <v>-0.22481877106603423</v>
      </c>
      <c r="AI110" s="11">
        <f>'OddsRatio_working_3-way'!U110/(3*'OddsRatio_working_3-way'!X110^(1/3))*SIN(('OddsRatio_working_3-way'!Y110)/3)</f>
        <v>-5.7481413713551449E-2</v>
      </c>
      <c r="AJ110" s="11">
        <f>'OddsRatio_working_3-way'!U110/(3*'OddsRatio_working_3-way'!X110^(1/3))*SIN(('OddsRatio_working_3-way'!Y110+2*PI())/3)</f>
        <v>-0.44687894769511899</v>
      </c>
      <c r="AK110" s="11">
        <f>'OddsRatio_working_3-way'!U110/(3*'OddsRatio_working_3-way'!X110^(1/3))*SIN(('OddsRatio_working_3-way'!Y110+4*PI())/3)</f>
        <v>0.50436036140867047</v>
      </c>
      <c r="AL110" s="11">
        <f>'OddsRatio_working_3-way'!Z110+'OddsRatio_working_3-way'!AF110</f>
        <v>1.0983965423496524</v>
      </c>
      <c r="AM110" s="11">
        <f>'OddsRatio_working_3-way'!AA110+'OddsRatio_working_3-way'!AG110</f>
        <v>-0.64875900021758359</v>
      </c>
      <c r="AN110" s="11">
        <f>'OddsRatio_working_3-way'!AB110+'OddsRatio_working_3-way'!AH110</f>
        <v>-0.44963754213206841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1.0983965423496524</v>
      </c>
      <c r="AS110" s="11">
        <f>IF(('OddsRatio_working_3-way'!X110=0),IF(Q110&gt;0,-Q110^(1/3),(-Q110)^(1/3)),'OddsRatio_working_3-way'!AM110-'OddsRatio_working_3-way'!R110/3)</f>
        <v>-0.64875900021758359</v>
      </c>
      <c r="AT110" s="11">
        <f>IF(('OddsRatio_working_3-way'!X110=0),IF(Q110&gt;0,-Q110^(1/3),(-Q110)^(1/3)),'OddsRatio_working_3-way'!AN110-'OddsRatio_working_3-way'!R110/3)</f>
        <v>-0.44963754213206841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2.4900000000000002</v>
      </c>
      <c r="B111" s="4">
        <f>IF('True_Odds_Calculator_3-way'!B112="","",'True_Odds_Calculator_3-way'!B112)</f>
        <v>3.54</v>
      </c>
      <c r="C111" s="4">
        <f>IF('True_Odds_Calculator_3-way'!C112="","",'True_Odds_Calculator_3-way'!C112)</f>
        <v>2.63</v>
      </c>
      <c r="D111" s="9">
        <f t="shared" si="26"/>
        <v>0.37873742286457163</v>
      </c>
      <c r="E111" s="9">
        <f t="shared" si="27"/>
        <v>0.26341408241042991</v>
      </c>
      <c r="F111" s="9">
        <f t="shared" si="28"/>
        <v>0.35784849472499847</v>
      </c>
      <c r="G111" s="9">
        <f t="shared" si="29"/>
        <v>1.1009071841955662</v>
      </c>
      <c r="H111" s="9">
        <f t="shared" si="30"/>
        <v>2.640351704451394</v>
      </c>
      <c r="I111" s="9">
        <f t="shared" si="31"/>
        <v>3.7963042478567384</v>
      </c>
      <c r="J111" s="9">
        <f t="shared" si="32"/>
        <v>2.7944787102387729</v>
      </c>
      <c r="K111" s="11">
        <f t="shared" si="33"/>
        <v>0.40160642570281119</v>
      </c>
      <c r="L111" s="11">
        <f t="shared" si="34"/>
        <v>0.2824858757062147</v>
      </c>
      <c r="M111" s="11">
        <f t="shared" si="35"/>
        <v>0.38022813688212931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-0.26610266979283159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0.24415075610383358</v>
      </c>
      <c r="Q111" s="11">
        <f>2*'OddsRatio_working_3-way'!K111*'OddsRatio_working_3-way'!L111*'OddsRatio_working_3-way'!M111</f>
        <v>8.6272351980153206E-2</v>
      </c>
      <c r="R111" s="11">
        <f t="shared" si="36"/>
        <v>0</v>
      </c>
      <c r="S111" s="11">
        <f t="shared" si="37"/>
        <v>-0.91750584950504932</v>
      </c>
      <c r="T111" s="11">
        <f t="shared" si="38"/>
        <v>-0.3242070139593814</v>
      </c>
      <c r="U111" s="11">
        <f>'OddsRatio_working_3-way'!S111-'OddsRatio_working_3-way'!R111^2/3</f>
        <v>-0.91750584950504932</v>
      </c>
      <c r="V111" s="11">
        <f>'OddsRatio_working_3-way'!S111*'OddsRatio_working_3-way'!R111/3-2*'OddsRatio_working_3-way'!R111^3/27-'OddsRatio_working_3-way'!T111</f>
        <v>0.3242070139593814</v>
      </c>
      <c r="W111" s="11">
        <f>'OddsRatio_working_3-way'!V111^2+4*'OddsRatio_working_3-way'!U111^3/27</f>
        <v>-9.3152946060468811E-3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0.16913417935658762</v>
      </c>
      <c r="Y111" s="11">
        <f>IF('OddsRatio_working_3-way'!W111&gt;=0,IF('OddsRatio_working_3-way'!V111+SQRT('OddsRatio_working_3-way'!W111)&gt;0,0,PI()),ACOS('OddsRatio_working_3-way'!V111/(2*'OddsRatio_working_3-way'!X111)))</f>
        <v>0.28934351575127693</v>
      </c>
      <c r="Z111" s="11">
        <f>'OddsRatio_working_3-way'!X111^(1/3)*COS('OddsRatio_working_3-way'!Y111/3)</f>
        <v>0.55045359209778311</v>
      </c>
      <c r="AA111" s="11">
        <f>'OddsRatio_working_3-way'!X111^(1/3)*COS(('OddsRatio_working_3-way'!Y111+2*PI())/3)</f>
        <v>-0.32134723171734425</v>
      </c>
      <c r="AB111" s="11">
        <f>'OddsRatio_working_3-way'!X111^(1/3)*COS(('OddsRatio_working_3-way'!Y111+4*PI())/3)</f>
        <v>-0.22910636038043902</v>
      </c>
      <c r="AC111" s="11">
        <f>'OddsRatio_working_3-way'!X111^(1/3)*SIN('OddsRatio_working_3-way'!Y111/3)</f>
        <v>5.3255291896647891E-2</v>
      </c>
      <c r="AD111" s="11">
        <f>'OddsRatio_working_3-way'!X111^(1/3)*SIN(('OddsRatio_working_3-way'!Y111+2*PI())/3)</f>
        <v>0.45007914841275337</v>
      </c>
      <c r="AE111" s="11">
        <f>'OddsRatio_working_3-way'!X111^(1/3)*SIN(('OddsRatio_working_3-way'!Y111+4*PI())/3)</f>
        <v>-0.50333444030940122</v>
      </c>
      <c r="AF111" s="11">
        <f>-'OddsRatio_working_3-way'!U111/(3*'OddsRatio_working_3-way'!X111^(1/3))*COS(('OddsRatio_working_3-way'!Y111)/3)</f>
        <v>0.55045359209778311</v>
      </c>
      <c r="AG111" s="11">
        <f>-'OddsRatio_working_3-way'!U111/(3*'OddsRatio_working_3-way'!X111^(1/3))*COS(('OddsRatio_working_3-way'!Y111+2*PI())/3)</f>
        <v>-0.32134723171734425</v>
      </c>
      <c r="AH111" s="11">
        <f>-'OddsRatio_working_3-way'!U111/(3*'OddsRatio_working_3-way'!X111^(1/3))*COS(('OddsRatio_working_3-way'!Y111+4*PI())/3)</f>
        <v>-0.22910636038043902</v>
      </c>
      <c r="AI111" s="11">
        <f>'OddsRatio_working_3-way'!U111/(3*'OddsRatio_working_3-way'!X111^(1/3))*SIN(('OddsRatio_working_3-way'!Y111)/3)</f>
        <v>-5.3255291896647891E-2</v>
      </c>
      <c r="AJ111" s="11">
        <f>'OddsRatio_working_3-way'!U111/(3*'OddsRatio_working_3-way'!X111^(1/3))*SIN(('OddsRatio_working_3-way'!Y111+2*PI())/3)</f>
        <v>-0.45007914841275337</v>
      </c>
      <c r="AK111" s="11">
        <f>'OddsRatio_working_3-way'!U111/(3*'OddsRatio_working_3-way'!X111^(1/3))*SIN(('OddsRatio_working_3-way'!Y111+4*PI())/3)</f>
        <v>0.50333444030940122</v>
      </c>
      <c r="AL111" s="11">
        <f>'OddsRatio_working_3-way'!Z111+'OddsRatio_working_3-way'!AF111</f>
        <v>1.1009071841955662</v>
      </c>
      <c r="AM111" s="11">
        <f>'OddsRatio_working_3-way'!AA111+'OddsRatio_working_3-way'!AG111</f>
        <v>-0.6426944634346885</v>
      </c>
      <c r="AN111" s="11">
        <f>'OddsRatio_working_3-way'!AB111+'OddsRatio_working_3-way'!AH111</f>
        <v>-0.45821272076087805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1.1009071841955662</v>
      </c>
      <c r="AS111" s="11">
        <f>IF(('OddsRatio_working_3-way'!X111=0),IF(Q111&gt;0,-Q111^(1/3),(-Q111)^(1/3)),'OddsRatio_working_3-way'!AM111-'OddsRatio_working_3-way'!R111/3)</f>
        <v>-0.6426944634346885</v>
      </c>
      <c r="AT111" s="11">
        <f>IF(('OddsRatio_working_3-way'!X111=0),IF(Q111&gt;0,-Q111^(1/3),(-Q111)^(1/3)),'OddsRatio_working_3-way'!AN111-'OddsRatio_working_3-way'!R111/3)</f>
        <v>-0.45821272076087805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2.0499999999999998</v>
      </c>
      <c r="B112" s="4">
        <f>IF('True_Odds_Calculator_3-way'!B113="","",'True_Odds_Calculator_3-way'!B113)</f>
        <v>3.24</v>
      </c>
      <c r="C112" s="4">
        <f>IF('True_Odds_Calculator_3-way'!C113="","",'True_Odds_Calculator_3-way'!C113)</f>
        <v>3.25</v>
      </c>
      <c r="D112" s="9">
        <f t="shared" si="26"/>
        <v>0.44865320094991296</v>
      </c>
      <c r="E112" s="9">
        <f t="shared" si="27"/>
        <v>0.27611811617112869</v>
      </c>
      <c r="F112" s="9">
        <f t="shared" si="28"/>
        <v>0.27522868287895841</v>
      </c>
      <c r="G112" s="9">
        <f t="shared" si="29"/>
        <v>1.1703743302393872</v>
      </c>
      <c r="H112" s="9">
        <f t="shared" si="30"/>
        <v>2.2288930467513564</v>
      </c>
      <c r="I112" s="9">
        <f t="shared" si="31"/>
        <v>3.6216384997362279</v>
      </c>
      <c r="J112" s="9">
        <f t="shared" si="32"/>
        <v>3.6333422430386206</v>
      </c>
      <c r="K112" s="11">
        <f t="shared" si="33"/>
        <v>0.48780487804878053</v>
      </c>
      <c r="L112" s="11">
        <f t="shared" si="34"/>
        <v>0.30864197530864196</v>
      </c>
      <c r="M112" s="11">
        <f t="shared" si="35"/>
        <v>0.30769230769230771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-0.24515322076297685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0.25664188265814286</v>
      </c>
      <c r="Q112" s="11">
        <f>2*'OddsRatio_working_3-way'!K112*'OddsRatio_working_3-way'!L112*'OddsRatio_working_3-way'!M112</f>
        <v>9.2650499154564206E-2</v>
      </c>
      <c r="R112" s="11">
        <f t="shared" si="36"/>
        <v>0</v>
      </c>
      <c r="S112" s="11">
        <f t="shared" si="37"/>
        <v>-1.0468631897203329</v>
      </c>
      <c r="T112" s="11">
        <f t="shared" si="38"/>
        <v>-0.37792894935752086</v>
      </c>
      <c r="U112" s="11">
        <f>'OddsRatio_working_3-way'!S112-'OddsRatio_working_3-way'!R112^2/3</f>
        <v>-1.0468631897203329</v>
      </c>
      <c r="V112" s="11">
        <f>'OddsRatio_working_3-way'!S112*'OddsRatio_working_3-way'!R112/3-2*'OddsRatio_working_3-way'!R112^3/27-'OddsRatio_working_3-way'!T112</f>
        <v>0.37792894935752086</v>
      </c>
      <c r="W112" s="11">
        <f>'OddsRatio_working_3-way'!V112^2+4*'OddsRatio_working_3-way'!U112^3/27</f>
        <v>-2.7137259431314592E-2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0.20613560475679243</v>
      </c>
      <c r="Y112" s="11">
        <f>IF('OddsRatio_working_3-way'!W112&gt;=0,IF('OddsRatio_working_3-way'!V112+SQRT('OddsRatio_working_3-way'!W112)&gt;0,0,PI()),ACOS('OddsRatio_working_3-way'!V112/(2*'OddsRatio_working_3-way'!X112)))</f>
        <v>0.41105486381417378</v>
      </c>
      <c r="Z112" s="11">
        <f>'OddsRatio_working_3-way'!X112^(1/3)*COS('OddsRatio_working_3-way'!Y112/3)</f>
        <v>0.58518716511969371</v>
      </c>
      <c r="AA112" s="11">
        <f>'OddsRatio_working_3-way'!X112^(1/3)*COS(('OddsRatio_working_3-way'!Y112+2*PI())/3)</f>
        <v>-0.36247050124166541</v>
      </c>
      <c r="AB112" s="11">
        <f>'OddsRatio_working_3-way'!X112^(1/3)*COS(('OddsRatio_working_3-way'!Y112+4*PI())/3)</f>
        <v>-0.22271666387802819</v>
      </c>
      <c r="AC112" s="11">
        <f>'OddsRatio_working_3-way'!X112^(1/3)*SIN('OddsRatio_working_3-way'!Y112/3)</f>
        <v>8.068691562217907E-2</v>
      </c>
      <c r="AD112" s="11">
        <f>'OddsRatio_working_3-way'!X112^(1/3)*SIN(('OddsRatio_working_3-way'!Y112+2*PI())/3)</f>
        <v>0.46644349315116418</v>
      </c>
      <c r="AE112" s="11">
        <f>'OddsRatio_working_3-way'!X112^(1/3)*SIN(('OddsRatio_working_3-way'!Y112+4*PI())/3)</f>
        <v>-0.54713040877334329</v>
      </c>
      <c r="AF112" s="11">
        <f>-'OddsRatio_working_3-way'!U112/(3*'OddsRatio_working_3-way'!X112^(1/3))*COS(('OddsRatio_working_3-way'!Y112)/3)</f>
        <v>0.5851871651196936</v>
      </c>
      <c r="AG112" s="11">
        <f>-'OddsRatio_working_3-way'!U112/(3*'OddsRatio_working_3-way'!X112^(1/3))*COS(('OddsRatio_working_3-way'!Y112+2*PI())/3)</f>
        <v>-0.36247050124166535</v>
      </c>
      <c r="AH112" s="11">
        <f>-'OddsRatio_working_3-way'!U112/(3*'OddsRatio_working_3-way'!X112^(1/3))*COS(('OddsRatio_working_3-way'!Y112+4*PI())/3)</f>
        <v>-0.22271666387802813</v>
      </c>
      <c r="AI112" s="11">
        <f>'OddsRatio_working_3-way'!U112/(3*'OddsRatio_working_3-way'!X112^(1/3))*SIN(('OddsRatio_working_3-way'!Y112)/3)</f>
        <v>-8.0686915622179056E-2</v>
      </c>
      <c r="AJ112" s="11">
        <f>'OddsRatio_working_3-way'!U112/(3*'OddsRatio_working_3-way'!X112^(1/3))*SIN(('OddsRatio_working_3-way'!Y112+2*PI())/3)</f>
        <v>-0.46644349315116407</v>
      </c>
      <c r="AK112" s="11">
        <f>'OddsRatio_working_3-way'!U112/(3*'OddsRatio_working_3-way'!X112^(1/3))*SIN(('OddsRatio_working_3-way'!Y112+4*PI())/3)</f>
        <v>0.54713040877334318</v>
      </c>
      <c r="AL112" s="11">
        <f>'OddsRatio_working_3-way'!Z112+'OddsRatio_working_3-way'!AF112</f>
        <v>1.1703743302393872</v>
      </c>
      <c r="AM112" s="11">
        <f>'OddsRatio_working_3-way'!AA112+'OddsRatio_working_3-way'!AG112</f>
        <v>-0.72494100248333071</v>
      </c>
      <c r="AN112" s="11">
        <f>'OddsRatio_working_3-way'!AB112+'OddsRatio_working_3-way'!AH112</f>
        <v>-0.44543332775605632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1.1703743302393872</v>
      </c>
      <c r="AS112" s="11">
        <f>IF(('OddsRatio_working_3-way'!X112=0),IF(Q112&gt;0,-Q112^(1/3),(-Q112)^(1/3)),'OddsRatio_working_3-way'!AM112-'OddsRatio_working_3-way'!R112/3)</f>
        <v>-0.72494100248333071</v>
      </c>
      <c r="AT112" s="11">
        <f>IF(('OddsRatio_working_3-way'!X112=0),IF(Q112&gt;0,-Q112^(1/3),(-Q112)^(1/3)),'OddsRatio_working_3-way'!AN112-'OddsRatio_working_3-way'!R112/3)</f>
        <v>-0.44543332775605632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2.0099999999999998</v>
      </c>
      <c r="B113" s="4">
        <f>IF('True_Odds_Calculator_3-way'!B114="","",'True_Odds_Calculator_3-way'!B114)</f>
        <v>3.64</v>
      </c>
      <c r="C113" s="4">
        <f>IF('True_Odds_Calculator_3-way'!C114="","",'True_Odds_Calculator_3-way'!C114)</f>
        <v>3.42</v>
      </c>
      <c r="D113" s="9">
        <f t="shared" si="26"/>
        <v>0.47256356730343818</v>
      </c>
      <c r="E113" s="9">
        <f t="shared" si="27"/>
        <v>0.25527290147620901</v>
      </c>
      <c r="F113" s="9">
        <f t="shared" si="28"/>
        <v>0.27216353122035253</v>
      </c>
      <c r="G113" s="9">
        <f t="shared" si="29"/>
        <v>1.1050667591208032</v>
      </c>
      <c r="H113" s="9">
        <f t="shared" si="30"/>
        <v>2.1161174267120115</v>
      </c>
      <c r="I113" s="9">
        <f t="shared" si="31"/>
        <v>3.9173762440789206</v>
      </c>
      <c r="J113" s="9">
        <f t="shared" si="32"/>
        <v>3.6742615570723443</v>
      </c>
      <c r="K113" s="11">
        <f t="shared" si="33"/>
        <v>0.49751243781094534</v>
      </c>
      <c r="L113" s="11">
        <f t="shared" si="34"/>
        <v>0.27472527472527469</v>
      </c>
      <c r="M113" s="11">
        <f t="shared" si="35"/>
        <v>0.29239766081871343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-0.2578796781467636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0.24258567070821588</v>
      </c>
      <c r="Q113" s="11">
        <f>2*'OddsRatio_working_3-way'!K113*'OddsRatio_working_3-way'!L113*'OddsRatio_working_3-way'!M113</f>
        <v>7.9929380793481331E-2</v>
      </c>
      <c r="R113" s="11">
        <f t="shared" si="36"/>
        <v>0</v>
      </c>
      <c r="S113" s="11">
        <f t="shared" si="37"/>
        <v>-0.94069324287800737</v>
      </c>
      <c r="T113" s="11">
        <f t="shared" si="38"/>
        <v>-0.30994835020692169</v>
      </c>
      <c r="U113" s="11">
        <f>'OddsRatio_working_3-way'!S113-'OddsRatio_working_3-way'!R113^2/3</f>
        <v>-0.94069324287800737</v>
      </c>
      <c r="V113" s="11">
        <f>'OddsRatio_working_3-way'!S113*'OddsRatio_working_3-way'!R113/3-2*'OddsRatio_working_3-way'!R113^3/27-'OddsRatio_working_3-way'!T113</f>
        <v>0.30994835020692169</v>
      </c>
      <c r="W113" s="11">
        <f>'OddsRatio_working_3-way'!V113^2+4*'OddsRatio_working_3-way'!U113^3/27</f>
        <v>-2.725394669375919E-2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0.17558610885385537</v>
      </c>
      <c r="Y113" s="11">
        <f>IF('OddsRatio_working_3-way'!W113&gt;=0,IF('OddsRatio_working_3-way'!V113+SQRT('OddsRatio_working_3-way'!W113)&gt;0,0,PI()),ACOS('OddsRatio_working_3-way'!V113/(2*'OddsRatio_working_3-way'!X113)))</f>
        <v>0.48940934766310784</v>
      </c>
      <c r="Z113" s="11">
        <f>'OddsRatio_working_3-way'!X113^(1/3)*COS('OddsRatio_working_3-way'!Y113/3)</f>
        <v>0.55253337956040161</v>
      </c>
      <c r="AA113" s="11">
        <f>'OddsRatio_working_3-way'!X113^(1/3)*COS(('OddsRatio_working_3-way'!Y113+2*PI())/3)</f>
        <v>-0.35502873059411544</v>
      </c>
      <c r="AB113" s="11">
        <f>'OddsRatio_working_3-way'!X113^(1/3)*COS(('OddsRatio_working_3-way'!Y113+4*PI())/3)</f>
        <v>-0.19750464896628622</v>
      </c>
      <c r="AC113" s="11">
        <f>'OddsRatio_working_3-way'!X113^(1/3)*SIN('OddsRatio_working_3-way'!Y113/3)</f>
        <v>9.0946570931675907E-2</v>
      </c>
      <c r="AD113" s="11">
        <f>'OddsRatio_working_3-way'!X113^(1/3)*SIN(('OddsRatio_working_3-way'!Y113+2*PI())/3)</f>
        <v>0.4330346576723394</v>
      </c>
      <c r="AE113" s="11">
        <f>'OddsRatio_working_3-way'!X113^(1/3)*SIN(('OddsRatio_working_3-way'!Y113+4*PI())/3)</f>
        <v>-0.52398122860401519</v>
      </c>
      <c r="AF113" s="11">
        <f>-'OddsRatio_working_3-way'!U113/(3*'OddsRatio_working_3-way'!X113^(1/3))*COS(('OddsRatio_working_3-way'!Y113)/3)</f>
        <v>0.55253337956040161</v>
      </c>
      <c r="AG113" s="11">
        <f>-'OddsRatio_working_3-way'!U113/(3*'OddsRatio_working_3-way'!X113^(1/3))*COS(('OddsRatio_working_3-way'!Y113+2*PI())/3)</f>
        <v>-0.35502873059411544</v>
      </c>
      <c r="AH113" s="11">
        <f>-'OddsRatio_working_3-way'!U113/(3*'OddsRatio_working_3-way'!X113^(1/3))*COS(('OddsRatio_working_3-way'!Y113+4*PI())/3)</f>
        <v>-0.19750464896628622</v>
      </c>
      <c r="AI113" s="11">
        <f>'OddsRatio_working_3-way'!U113/(3*'OddsRatio_working_3-way'!X113^(1/3))*SIN(('OddsRatio_working_3-way'!Y113)/3)</f>
        <v>-9.0946570931675907E-2</v>
      </c>
      <c r="AJ113" s="11">
        <f>'OddsRatio_working_3-way'!U113/(3*'OddsRatio_working_3-way'!X113^(1/3))*SIN(('OddsRatio_working_3-way'!Y113+2*PI())/3)</f>
        <v>-0.4330346576723394</v>
      </c>
      <c r="AK113" s="11">
        <f>'OddsRatio_working_3-way'!U113/(3*'OddsRatio_working_3-way'!X113^(1/3))*SIN(('OddsRatio_working_3-way'!Y113+4*PI())/3)</f>
        <v>0.52398122860401519</v>
      </c>
      <c r="AL113" s="11">
        <f>'OddsRatio_working_3-way'!Z113+'OddsRatio_working_3-way'!AF113</f>
        <v>1.1050667591208032</v>
      </c>
      <c r="AM113" s="11">
        <f>'OddsRatio_working_3-way'!AA113+'OddsRatio_working_3-way'!AG113</f>
        <v>-0.71005746118823088</v>
      </c>
      <c r="AN113" s="11">
        <f>'OddsRatio_working_3-way'!AB113+'OddsRatio_working_3-way'!AH113</f>
        <v>-0.39500929793257245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1.1050667591208032</v>
      </c>
      <c r="AS113" s="11">
        <f>IF(('OddsRatio_working_3-way'!X113=0),IF(Q113&gt;0,-Q113^(1/3),(-Q113)^(1/3)),'OddsRatio_working_3-way'!AM113-'OddsRatio_working_3-way'!R113/3)</f>
        <v>-0.71005746118823088</v>
      </c>
      <c r="AT113" s="11">
        <f>IF(('OddsRatio_working_3-way'!X113=0),IF(Q113&gt;0,-Q113^(1/3),(-Q113)^(1/3)),'OddsRatio_working_3-way'!AN113-'OddsRatio_working_3-way'!R113/3)</f>
        <v>-0.39500929793257245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2.0099999999999998</v>
      </c>
      <c r="B114" s="4">
        <f>IF('True_Odds_Calculator_3-way'!B115="","",'True_Odds_Calculator_3-way'!B115)</f>
        <v>3.71</v>
      </c>
      <c r="C114" s="4">
        <f>IF('True_Odds_Calculator_3-way'!C115="","",'True_Odds_Calculator_3-way'!C115)</f>
        <v>3.81</v>
      </c>
      <c r="D114" s="9">
        <f t="shared" si="26"/>
        <v>0.48591409127902546</v>
      </c>
      <c r="E114" s="9">
        <f t="shared" si="27"/>
        <v>0.26050280661685959</v>
      </c>
      <c r="F114" s="9">
        <f t="shared" si="28"/>
        <v>0.25358310210411483</v>
      </c>
      <c r="G114" s="9">
        <f t="shared" si="29"/>
        <v>1.0475019316457899</v>
      </c>
      <c r="H114" s="9">
        <f t="shared" si="30"/>
        <v>2.0579769509622476</v>
      </c>
      <c r="I114" s="9">
        <f t="shared" si="31"/>
        <v>3.8387302347600909</v>
      </c>
      <c r="J114" s="9">
        <f t="shared" si="32"/>
        <v>3.94348042792467</v>
      </c>
      <c r="K114" s="11">
        <f t="shared" si="33"/>
        <v>0.49751243781094534</v>
      </c>
      <c r="L114" s="11">
        <f t="shared" si="34"/>
        <v>0.26954177897574122</v>
      </c>
      <c r="M114" s="11">
        <f t="shared" si="35"/>
        <v>0.26246719160104987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-0.27070859313523554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0.22983609729718738</v>
      </c>
      <c r="Q114" s="11">
        <f>2*'OddsRatio_working_3-way'!K114*'OddsRatio_working_3-way'!L114*'OddsRatio_working_3-way'!M114</f>
        <v>7.0393904225784787E-2</v>
      </c>
      <c r="R114" s="11">
        <f t="shared" si="36"/>
        <v>0</v>
      </c>
      <c r="S114" s="11">
        <f t="shared" si="37"/>
        <v>-0.84901662941438338</v>
      </c>
      <c r="T114" s="11">
        <f t="shared" si="38"/>
        <v>-0.26003572110700868</v>
      </c>
      <c r="U114" s="11">
        <f>'OddsRatio_working_3-way'!S114-'OddsRatio_working_3-way'!R114^2/3</f>
        <v>-0.84901662941438338</v>
      </c>
      <c r="V114" s="11">
        <f>'OddsRatio_working_3-way'!S114*'OddsRatio_working_3-way'!R114/3-2*'OddsRatio_working_3-way'!R114^3/27-'OddsRatio_working_3-way'!T114</f>
        <v>0.26003572110700868</v>
      </c>
      <c r="W114" s="11">
        <f>'OddsRatio_working_3-way'!V114^2+4*'OddsRatio_working_3-way'!U114^3/27</f>
        <v>-2.3047499185379669E-2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0.15055403966435246</v>
      </c>
      <c r="Y114" s="11">
        <f>IF('OddsRatio_working_3-way'!W114&gt;=0,IF('OddsRatio_working_3-way'!V114+SQRT('OddsRatio_working_3-way'!W114)&gt;0,0,PI()),ACOS('OddsRatio_working_3-way'!V114/(2*'OddsRatio_working_3-way'!X114)))</f>
        <v>0.52843740458524957</v>
      </c>
      <c r="Z114" s="11">
        <f>'OddsRatio_working_3-way'!X114^(1/3)*COS('OddsRatio_working_3-way'!Y114/3)</f>
        <v>0.52375096582289504</v>
      </c>
      <c r="AA114" s="11">
        <f>'OddsRatio_working_3-way'!X114^(1/3)*COS(('OddsRatio_working_3-way'!Y114+2*PI())/3)</f>
        <v>-0.34260869604758082</v>
      </c>
      <c r="AB114" s="11">
        <f>'OddsRatio_working_3-way'!X114^(1/3)*COS(('OddsRatio_working_3-way'!Y114+4*PI())/3)</f>
        <v>-0.18114226977531414</v>
      </c>
      <c r="AC114" s="11">
        <f>'OddsRatio_working_3-way'!X114^(1/3)*SIN('OddsRatio_working_3-way'!Y114/3)</f>
        <v>9.3222684673380102E-2</v>
      </c>
      <c r="AD114" s="11">
        <f>'OddsRatio_working_3-way'!X114^(1/3)*SIN(('OddsRatio_working_3-way'!Y114+2*PI())/3)</f>
        <v>0.40697029932257245</v>
      </c>
      <c r="AE114" s="11">
        <f>'OddsRatio_working_3-way'!X114^(1/3)*SIN(('OddsRatio_working_3-way'!Y114+4*PI())/3)</f>
        <v>-0.50019298399595247</v>
      </c>
      <c r="AF114" s="11">
        <f>-'OddsRatio_working_3-way'!U114/(3*'OddsRatio_working_3-way'!X114^(1/3))*COS(('OddsRatio_working_3-way'!Y114)/3)</f>
        <v>0.52375096582289482</v>
      </c>
      <c r="AG114" s="11">
        <f>-'OddsRatio_working_3-way'!U114/(3*'OddsRatio_working_3-way'!X114^(1/3))*COS(('OddsRatio_working_3-way'!Y114+2*PI())/3)</f>
        <v>-0.34260869604758071</v>
      </c>
      <c r="AH114" s="11">
        <f>-'OddsRatio_working_3-way'!U114/(3*'OddsRatio_working_3-way'!X114^(1/3))*COS(('OddsRatio_working_3-way'!Y114+4*PI())/3)</f>
        <v>-0.18114226977531409</v>
      </c>
      <c r="AI114" s="11">
        <f>'OddsRatio_working_3-way'!U114/(3*'OddsRatio_working_3-way'!X114^(1/3))*SIN(('OddsRatio_working_3-way'!Y114)/3)</f>
        <v>-9.322268467338006E-2</v>
      </c>
      <c r="AJ114" s="11">
        <f>'OddsRatio_working_3-way'!U114/(3*'OddsRatio_working_3-way'!X114^(1/3))*SIN(('OddsRatio_working_3-way'!Y114+2*PI())/3)</f>
        <v>-0.40697029932257228</v>
      </c>
      <c r="AK114" s="11">
        <f>'OddsRatio_working_3-way'!U114/(3*'OddsRatio_working_3-way'!X114^(1/3))*SIN(('OddsRatio_working_3-way'!Y114+4*PI())/3)</f>
        <v>0.50019298399595225</v>
      </c>
      <c r="AL114" s="11">
        <f>'OddsRatio_working_3-way'!Z114+'OddsRatio_working_3-way'!AF114</f>
        <v>1.0475019316457899</v>
      </c>
      <c r="AM114" s="11">
        <f>'OddsRatio_working_3-way'!AA114+'OddsRatio_working_3-way'!AG114</f>
        <v>-0.68521739209516153</v>
      </c>
      <c r="AN114" s="11">
        <f>'OddsRatio_working_3-way'!AB114+'OddsRatio_working_3-way'!AH114</f>
        <v>-0.36228453955062823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1.0475019316457899</v>
      </c>
      <c r="AS114" s="11">
        <f>IF(('OddsRatio_working_3-way'!X114=0),IF(Q114&gt;0,-Q114^(1/3),(-Q114)^(1/3)),'OddsRatio_working_3-way'!AM114-'OddsRatio_working_3-way'!R114/3)</f>
        <v>-0.68521739209516153</v>
      </c>
      <c r="AT114" s="11">
        <f>IF(('OddsRatio_working_3-way'!X114=0),IF(Q114&gt;0,-Q114^(1/3),(-Q114)^(1/3)),'OddsRatio_working_3-way'!AN114-'OddsRatio_working_3-way'!R114/3)</f>
        <v>-0.36228453955062823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1.52</v>
      </c>
      <c r="B115" s="4">
        <f>IF('True_Odds_Calculator_3-way'!B116="","",'True_Odds_Calculator_3-way'!B116)</f>
        <v>4.5999999999999996</v>
      </c>
      <c r="C115" s="4">
        <f>IF('True_Odds_Calculator_3-way'!C116="","",'True_Odds_Calculator_3-way'!C116)</f>
        <v>6.44</v>
      </c>
      <c r="D115" s="9">
        <f t="shared" si="26"/>
        <v>0.64462142494680519</v>
      </c>
      <c r="E115" s="9">
        <f t="shared" si="27"/>
        <v>0.20761191469075432</v>
      </c>
      <c r="F115" s="9">
        <f t="shared" si="28"/>
        <v>0.14776666036244049</v>
      </c>
      <c r="G115" s="9">
        <f t="shared" si="29"/>
        <v>1.0601886784901011</v>
      </c>
      <c r="H115" s="9">
        <f t="shared" si="30"/>
        <v>1.5512981128148526</v>
      </c>
      <c r="I115" s="9">
        <f t="shared" si="31"/>
        <v>4.8166792425643647</v>
      </c>
      <c r="J115" s="9">
        <f t="shared" si="32"/>
        <v>6.7674264109861495</v>
      </c>
      <c r="K115" s="11">
        <f t="shared" si="33"/>
        <v>0.65789473684210531</v>
      </c>
      <c r="L115" s="11">
        <f t="shared" si="34"/>
        <v>0.21739130434782611</v>
      </c>
      <c r="M115" s="11">
        <f t="shared" si="35"/>
        <v>0.15527950310559005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-0.22616086530124935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0.21231007575649902</v>
      </c>
      <c r="Q115" s="11">
        <f>2*'OddsRatio_working_3-way'!K115*'OddsRatio_working_3-way'!L115*'OddsRatio_working_3-way'!M115</f>
        <v>4.4416333840271757E-2</v>
      </c>
      <c r="R115" s="11">
        <f t="shared" si="36"/>
        <v>0</v>
      </c>
      <c r="S115" s="11">
        <f t="shared" si="37"/>
        <v>-0.93875691302161901</v>
      </c>
      <c r="T115" s="11">
        <f t="shared" si="38"/>
        <v>-0.19639265962795374</v>
      </c>
      <c r="U115" s="11">
        <f>'OddsRatio_working_3-way'!S115-'OddsRatio_working_3-way'!R115^2/3</f>
        <v>-0.93875691302161901</v>
      </c>
      <c r="V115" s="11">
        <f>'OddsRatio_working_3-way'!S115*'OddsRatio_working_3-way'!R115/3-2*'OddsRatio_working_3-way'!R115^3/27-'OddsRatio_working_3-way'!T115</f>
        <v>0.19639265962795374</v>
      </c>
      <c r="W115" s="11">
        <f>'OddsRatio_working_3-way'!V115^2+4*'OddsRatio_working_3-way'!U115^3/27</f>
        <v>-8.399187595015109E-2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0.17504424633924159</v>
      </c>
      <c r="Y115" s="11">
        <f>IF('OddsRatio_working_3-way'!W115&gt;=0,IF('OddsRatio_working_3-way'!V115+SQRT('OddsRatio_working_3-way'!W115)&gt;0,0,PI()),ACOS('OddsRatio_working_3-way'!V115/(2*'OddsRatio_working_3-way'!X115)))</f>
        <v>0.97522712344354823</v>
      </c>
      <c r="Z115" s="11">
        <f>'OddsRatio_working_3-way'!X115^(1/3)*COS('OddsRatio_working_3-way'!Y115/3)</f>
        <v>0.53009433924505067</v>
      </c>
      <c r="AA115" s="11">
        <f>'OddsRatio_working_3-way'!X115^(1/3)*COS(('OddsRatio_working_3-way'!Y115+2*PI())/3)</f>
        <v>-0.41977021858637453</v>
      </c>
      <c r="AB115" s="11">
        <f>'OddsRatio_working_3-way'!X115^(1/3)*COS(('OddsRatio_working_3-way'!Y115+4*PI())/3)</f>
        <v>-0.11032412065867626</v>
      </c>
      <c r="AC115" s="11">
        <f>'OddsRatio_working_3-way'!X115^(1/3)*SIN('OddsRatio_working_3-way'!Y115/3)</f>
        <v>0.17865878793823595</v>
      </c>
      <c r="AD115" s="11">
        <f>'OddsRatio_working_3-way'!X115^(1/3)*SIN(('OddsRatio_working_3-way'!Y115+2*PI())/3)</f>
        <v>0.36974577021942223</v>
      </c>
      <c r="AE115" s="11">
        <f>'OddsRatio_working_3-way'!X115^(1/3)*SIN(('OddsRatio_working_3-way'!Y115+4*PI())/3)</f>
        <v>-0.5484045581576581</v>
      </c>
      <c r="AF115" s="11">
        <f>-'OddsRatio_working_3-way'!U115/(3*'OddsRatio_working_3-way'!X115^(1/3))*COS(('OddsRatio_working_3-way'!Y115)/3)</f>
        <v>0.53009433924505056</v>
      </c>
      <c r="AG115" s="11">
        <f>-'OddsRatio_working_3-way'!U115/(3*'OddsRatio_working_3-way'!X115^(1/3))*COS(('OddsRatio_working_3-way'!Y115+2*PI())/3)</f>
        <v>-0.41977021858637442</v>
      </c>
      <c r="AH115" s="11">
        <f>-'OddsRatio_working_3-way'!U115/(3*'OddsRatio_working_3-way'!X115^(1/3))*COS(('OddsRatio_working_3-way'!Y115+4*PI())/3)</f>
        <v>-0.11032412065867624</v>
      </c>
      <c r="AI115" s="11">
        <f>'OddsRatio_working_3-way'!U115/(3*'OddsRatio_working_3-way'!X115^(1/3))*SIN(('OddsRatio_working_3-way'!Y115)/3)</f>
        <v>-0.17865878793823592</v>
      </c>
      <c r="AJ115" s="11">
        <f>'OddsRatio_working_3-way'!U115/(3*'OddsRatio_working_3-way'!X115^(1/3))*SIN(('OddsRatio_working_3-way'!Y115+2*PI())/3)</f>
        <v>-0.36974577021942212</v>
      </c>
      <c r="AK115" s="11">
        <f>'OddsRatio_working_3-way'!U115/(3*'OddsRatio_working_3-way'!X115^(1/3))*SIN(('OddsRatio_working_3-way'!Y115+4*PI())/3)</f>
        <v>0.54840455815765798</v>
      </c>
      <c r="AL115" s="11">
        <f>'OddsRatio_working_3-way'!Z115+'OddsRatio_working_3-way'!AF115</f>
        <v>1.0601886784901011</v>
      </c>
      <c r="AM115" s="11">
        <f>'OddsRatio_working_3-way'!AA115+'OddsRatio_working_3-way'!AG115</f>
        <v>-0.83954043717274895</v>
      </c>
      <c r="AN115" s="11">
        <f>'OddsRatio_working_3-way'!AB115+'OddsRatio_working_3-way'!AH115</f>
        <v>-0.2206482413173525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1.0601886784901011</v>
      </c>
      <c r="AS115" s="11">
        <f>IF(('OddsRatio_working_3-way'!X115=0),IF(Q115&gt;0,-Q115^(1/3),(-Q115)^(1/3)),'OddsRatio_working_3-way'!AM115-'OddsRatio_working_3-way'!R115/3)</f>
        <v>-0.83954043717274895</v>
      </c>
      <c r="AT115" s="11">
        <f>IF(('OddsRatio_working_3-way'!X115=0),IF(Q115&gt;0,-Q115^(1/3),(-Q115)^(1/3)),'OddsRatio_working_3-way'!AN115-'OddsRatio_working_3-way'!R115/3)</f>
        <v>-0.2206482413173525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2.78</v>
      </c>
      <c r="B116" s="4">
        <f>IF('True_Odds_Calculator_3-way'!B117="","",'True_Odds_Calculator_3-way'!B117)</f>
        <v>3.54</v>
      </c>
      <c r="C116" s="4">
        <f>IF('True_Odds_Calculator_3-way'!C117="","",'True_Odds_Calculator_3-way'!C117)</f>
        <v>2.56</v>
      </c>
      <c r="D116" s="9">
        <f t="shared" si="26"/>
        <v>0.34843974593494836</v>
      </c>
      <c r="E116" s="9">
        <f t="shared" si="27"/>
        <v>0.27260312087392963</v>
      </c>
      <c r="F116" s="9">
        <f t="shared" si="28"/>
        <v>0.37895713319112223</v>
      </c>
      <c r="G116" s="9">
        <f t="shared" si="29"/>
        <v>1.0505262124193444</v>
      </c>
      <c r="H116" s="9">
        <f t="shared" si="30"/>
        <v>2.8699366581064321</v>
      </c>
      <c r="I116" s="9">
        <f t="shared" si="31"/>
        <v>3.668336579545135</v>
      </c>
      <c r="J116" s="9">
        <f t="shared" si="32"/>
        <v>2.6388208913741775</v>
      </c>
      <c r="K116" s="11">
        <f t="shared" si="33"/>
        <v>0.35971223021582738</v>
      </c>
      <c r="L116" s="11">
        <f t="shared" si="34"/>
        <v>0.2824858757062147</v>
      </c>
      <c r="M116" s="11">
        <f t="shared" si="35"/>
        <v>0.390625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-0.2799563315449336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0.23339379343982442</v>
      </c>
      <c r="Q116" s="11">
        <f>2*'OddsRatio_working_3-way'!K116*'OddsRatio_working_3-way'!L116*'OddsRatio_working_3-way'!M116</f>
        <v>7.9385644027151175E-2</v>
      </c>
      <c r="R116" s="11">
        <f t="shared" si="36"/>
        <v>0</v>
      </c>
      <c r="S116" s="11">
        <f t="shared" si="37"/>
        <v>-0.83367928187887475</v>
      </c>
      <c r="T116" s="11">
        <f t="shared" si="38"/>
        <v>-0.28356438159145403</v>
      </c>
      <c r="U116" s="11">
        <f>'OddsRatio_working_3-way'!S116-'OddsRatio_working_3-way'!R116^2/3</f>
        <v>-0.83367928187887475</v>
      </c>
      <c r="V116" s="11">
        <f>'OddsRatio_working_3-way'!S116*'OddsRatio_working_3-way'!R116/3-2*'OddsRatio_working_3-way'!R116^3/27-'OddsRatio_working_3-way'!T116</f>
        <v>0.28356438159145403</v>
      </c>
      <c r="W116" s="11">
        <f>'OddsRatio_working_3-way'!V116^2+4*'OddsRatio_working_3-way'!U116^3/27</f>
        <v>-5.4319420974921068E-3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0.14649291843365317</v>
      </c>
      <c r="Y116" s="11">
        <f>IF('OddsRatio_working_3-way'!W116&gt;=0,IF('OddsRatio_working_3-way'!V116+SQRT('OddsRatio_working_3-way'!W116)&gt;0,0,PI()),ACOS('OddsRatio_working_3-way'!V116/(2*'OddsRatio_working_3-way'!X116)))</f>
        <v>0.25428538025609426</v>
      </c>
      <c r="Z116" s="11">
        <f>'OddsRatio_working_3-way'!X116^(1/3)*COS('OddsRatio_working_3-way'!Y116/3)</f>
        <v>0.5252631062096722</v>
      </c>
      <c r="AA116" s="11">
        <f>'OddsRatio_working_3-way'!X116^(1/3)*COS(('OddsRatio_working_3-way'!Y116+2*PI())/3)</f>
        <v>-0.30128155195274792</v>
      </c>
      <c r="AB116" s="11">
        <f>'OddsRatio_working_3-way'!X116^(1/3)*COS(('OddsRatio_working_3-way'!Y116+4*PI())/3)</f>
        <v>-0.2239815542569244</v>
      </c>
      <c r="AC116" s="11">
        <f>'OddsRatio_working_3-way'!X116^(1/3)*SIN('OddsRatio_working_3-way'!Y116/3)</f>
        <v>4.4629174478041322E-2</v>
      </c>
      <c r="AD116" s="11">
        <f>'OddsRatio_working_3-way'!X116^(1/3)*SIN(('OddsRatio_working_3-way'!Y116+2*PI())/3)</f>
        <v>0.43257660640927925</v>
      </c>
      <c r="AE116" s="11">
        <f>'OddsRatio_working_3-way'!X116^(1/3)*SIN(('OddsRatio_working_3-way'!Y116+4*PI())/3)</f>
        <v>-0.47720578088732046</v>
      </c>
      <c r="AF116" s="11">
        <f>-'OddsRatio_working_3-way'!U116/(3*'OddsRatio_working_3-way'!X116^(1/3))*COS(('OddsRatio_working_3-way'!Y116)/3)</f>
        <v>0.5252631062096722</v>
      </c>
      <c r="AG116" s="11">
        <f>-'OddsRatio_working_3-way'!U116/(3*'OddsRatio_working_3-way'!X116^(1/3))*COS(('OddsRatio_working_3-way'!Y116+2*PI())/3)</f>
        <v>-0.30128155195274792</v>
      </c>
      <c r="AH116" s="11">
        <f>-'OddsRatio_working_3-way'!U116/(3*'OddsRatio_working_3-way'!X116^(1/3))*COS(('OddsRatio_working_3-way'!Y116+4*PI())/3)</f>
        <v>-0.2239815542569244</v>
      </c>
      <c r="AI116" s="11">
        <f>'OddsRatio_working_3-way'!U116/(3*'OddsRatio_working_3-way'!X116^(1/3))*SIN(('OddsRatio_working_3-way'!Y116)/3)</f>
        <v>-4.4629174478041322E-2</v>
      </c>
      <c r="AJ116" s="11">
        <f>'OddsRatio_working_3-way'!U116/(3*'OddsRatio_working_3-way'!X116^(1/3))*SIN(('OddsRatio_working_3-way'!Y116+2*PI())/3)</f>
        <v>-0.43257660640927925</v>
      </c>
      <c r="AK116" s="11">
        <f>'OddsRatio_working_3-way'!U116/(3*'OddsRatio_working_3-way'!X116^(1/3))*SIN(('OddsRatio_working_3-way'!Y116+4*PI())/3)</f>
        <v>0.47720578088732046</v>
      </c>
      <c r="AL116" s="11">
        <f>'OddsRatio_working_3-way'!Z116+'OddsRatio_working_3-way'!AF116</f>
        <v>1.0505262124193444</v>
      </c>
      <c r="AM116" s="11">
        <f>'OddsRatio_working_3-way'!AA116+'OddsRatio_working_3-way'!AG116</f>
        <v>-0.60256310390549583</v>
      </c>
      <c r="AN116" s="11">
        <f>'OddsRatio_working_3-way'!AB116+'OddsRatio_working_3-way'!AH116</f>
        <v>-0.4479631085138488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1.0505262124193444</v>
      </c>
      <c r="AS116" s="11">
        <f>IF(('OddsRatio_working_3-way'!X116=0),IF(Q116&gt;0,-Q116^(1/3),(-Q116)^(1/3)),'OddsRatio_working_3-way'!AM116-'OddsRatio_working_3-way'!R116/3)</f>
        <v>-0.60256310390549583</v>
      </c>
      <c r="AT116" s="11">
        <f>IF(('OddsRatio_working_3-way'!X116=0),IF(Q116&gt;0,-Q116^(1/3),(-Q116)^(1/3)),'OddsRatio_working_3-way'!AN116-'OddsRatio_working_3-way'!R116/3)</f>
        <v>-0.4479631085138488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1.68</v>
      </c>
      <c r="B117" s="4">
        <f>IF('True_Odds_Calculator_3-way'!B118="","",'True_Odds_Calculator_3-way'!B118)</f>
        <v>3.82</v>
      </c>
      <c r="C117" s="4">
        <f>IF('True_Odds_Calculator_3-way'!C118="","",'True_Odds_Calculator_3-way'!C118)</f>
        <v>5.2</v>
      </c>
      <c r="D117" s="9">
        <f t="shared" si="26"/>
        <v>0.57471341141829335</v>
      </c>
      <c r="E117" s="9">
        <f t="shared" si="27"/>
        <v>0.24577187038897588</v>
      </c>
      <c r="F117" s="9">
        <f t="shared" si="28"/>
        <v>0.17951471819273063</v>
      </c>
      <c r="G117" s="9">
        <f t="shared" si="29"/>
        <v>1.0882318758721761</v>
      </c>
      <c r="H117" s="9">
        <f t="shared" si="30"/>
        <v>1.7399976755930802</v>
      </c>
      <c r="I117" s="9">
        <f t="shared" si="31"/>
        <v>4.0688138899595367</v>
      </c>
      <c r="J117" s="9">
        <f t="shared" si="32"/>
        <v>5.57057387866314</v>
      </c>
      <c r="K117" s="11">
        <f t="shared" si="33"/>
        <v>0.59523809523809523</v>
      </c>
      <c r="L117" s="11">
        <f t="shared" si="34"/>
        <v>0.26178010471204188</v>
      </c>
      <c r="M117" s="11">
        <f t="shared" si="35"/>
        <v>0.19230769230769229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-0.2413411196133709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0.23073566921734456</v>
      </c>
      <c r="Q117" s="11">
        <f>2*'OddsRatio_working_3-way'!K117*'OddsRatio_working_3-way'!L117*'OddsRatio_working_3-way'!M117</f>
        <v>5.9931342653855732E-2</v>
      </c>
      <c r="R117" s="11">
        <f t="shared" si="36"/>
        <v>0</v>
      </c>
      <c r="S117" s="11">
        <f t="shared" si="37"/>
        <v>-0.95605618133778325</v>
      </c>
      <c r="T117" s="11">
        <f t="shared" si="38"/>
        <v>-0.24832628086695668</v>
      </c>
      <c r="U117" s="11">
        <f>'OddsRatio_working_3-way'!S117-'OddsRatio_working_3-way'!R117^2/3</f>
        <v>-0.95605618133778325</v>
      </c>
      <c r="V117" s="11">
        <f>'OddsRatio_working_3-way'!S117*'OddsRatio_working_3-way'!R117/3-2*'OddsRatio_working_3-way'!R117^3/27-'OddsRatio_working_3-way'!T117</f>
        <v>0.24832628086695668</v>
      </c>
      <c r="W117" s="11">
        <f>'OddsRatio_working_3-way'!V117^2+4*'OddsRatio_working_3-way'!U117^3/27</f>
        <v>-6.7797297266926543E-2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0.17990500204006363</v>
      </c>
      <c r="Y117" s="11">
        <f>IF('OddsRatio_working_3-way'!W117&gt;=0,IF('OddsRatio_working_3-way'!V117+SQRT('OddsRatio_working_3-way'!W117)&gt;0,0,PI()),ACOS('OddsRatio_working_3-way'!V117/(2*'OddsRatio_working_3-way'!X117)))</f>
        <v>0.80908693372458707</v>
      </c>
      <c r="Z117" s="11">
        <f>'OddsRatio_working_3-way'!X117^(1/3)*COS('OddsRatio_working_3-way'!Y117/3)</f>
        <v>0.54411593793608803</v>
      </c>
      <c r="AA117" s="11">
        <f>'OddsRatio_working_3-way'!X117^(1/3)*COS(('OddsRatio_working_3-way'!Y117+2*PI())/3)</f>
        <v>-0.40231705654888883</v>
      </c>
      <c r="AB117" s="11">
        <f>'OddsRatio_working_3-way'!X117^(1/3)*COS(('OddsRatio_working_3-way'!Y117+4*PI())/3)</f>
        <v>-0.1417988813871994</v>
      </c>
      <c r="AC117" s="11">
        <f>'OddsRatio_working_3-way'!X117^(1/3)*SIN('OddsRatio_working_3-way'!Y117/3)</f>
        <v>0.15041023855839161</v>
      </c>
      <c r="AD117" s="11">
        <f>'OddsRatio_working_3-way'!X117^(1/3)*SIN(('OddsRatio_working_3-way'!Y117+2*PI())/3)</f>
        <v>0.39601310557745345</v>
      </c>
      <c r="AE117" s="11">
        <f>'OddsRatio_working_3-way'!X117^(1/3)*SIN(('OddsRatio_working_3-way'!Y117+4*PI())/3)</f>
        <v>-0.54642334413584492</v>
      </c>
      <c r="AF117" s="11">
        <f>-'OddsRatio_working_3-way'!U117/(3*'OddsRatio_working_3-way'!X117^(1/3))*COS(('OddsRatio_working_3-way'!Y117)/3)</f>
        <v>0.54411593793608803</v>
      </c>
      <c r="AG117" s="11">
        <f>-'OddsRatio_working_3-way'!U117/(3*'OddsRatio_working_3-way'!X117^(1/3))*COS(('OddsRatio_working_3-way'!Y117+2*PI())/3)</f>
        <v>-0.40231705654888883</v>
      </c>
      <c r="AH117" s="11">
        <f>-'OddsRatio_working_3-way'!U117/(3*'OddsRatio_working_3-way'!X117^(1/3))*COS(('OddsRatio_working_3-way'!Y117+4*PI())/3)</f>
        <v>-0.1417988813871994</v>
      </c>
      <c r="AI117" s="11">
        <f>'OddsRatio_working_3-way'!U117/(3*'OddsRatio_working_3-way'!X117^(1/3))*SIN(('OddsRatio_working_3-way'!Y117)/3)</f>
        <v>-0.15041023855839161</v>
      </c>
      <c r="AJ117" s="11">
        <f>'OddsRatio_working_3-way'!U117/(3*'OddsRatio_working_3-way'!X117^(1/3))*SIN(('OddsRatio_working_3-way'!Y117+2*PI())/3)</f>
        <v>-0.39601310557745345</v>
      </c>
      <c r="AK117" s="11">
        <f>'OddsRatio_working_3-way'!U117/(3*'OddsRatio_working_3-way'!X117^(1/3))*SIN(('OddsRatio_working_3-way'!Y117+4*PI())/3)</f>
        <v>0.54642334413584492</v>
      </c>
      <c r="AL117" s="11">
        <f>'OddsRatio_working_3-way'!Z117+'OddsRatio_working_3-way'!AF117</f>
        <v>1.0882318758721761</v>
      </c>
      <c r="AM117" s="11">
        <f>'OddsRatio_working_3-way'!AA117+'OddsRatio_working_3-way'!AG117</f>
        <v>-0.80463411309777766</v>
      </c>
      <c r="AN117" s="11">
        <f>'OddsRatio_working_3-way'!AB117+'OddsRatio_working_3-way'!AH117</f>
        <v>-0.2835977627743988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1.0882318758721761</v>
      </c>
      <c r="AS117" s="11">
        <f>IF(('OddsRatio_working_3-way'!X117=0),IF(Q117&gt;0,-Q117^(1/3),(-Q117)^(1/3)),'OddsRatio_working_3-way'!AM117-'OddsRatio_working_3-way'!R117/3)</f>
        <v>-0.80463411309777766</v>
      </c>
      <c r="AT117" s="11">
        <f>IF(('OddsRatio_working_3-way'!X117=0),IF(Q117&gt;0,-Q117^(1/3),(-Q117)^(1/3)),'OddsRatio_working_3-way'!AN117-'OddsRatio_working_3-way'!R117/3)</f>
        <v>-0.2835977627743988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1.27</v>
      </c>
      <c r="B118" s="4">
        <f>IF('True_Odds_Calculator_3-way'!B119="","",'True_Odds_Calculator_3-way'!B119)</f>
        <v>5.82</v>
      </c>
      <c r="C118" s="4">
        <f>IF('True_Odds_Calculator_3-way'!C119="","",'True_Odds_Calculator_3-way'!C119)</f>
        <v>9.9499999999999993</v>
      </c>
      <c r="D118" s="9">
        <f t="shared" si="26"/>
        <v>0.76099855582778986</v>
      </c>
      <c r="E118" s="9">
        <f t="shared" si="27"/>
        <v>0.15136367119621999</v>
      </c>
      <c r="F118" s="9">
        <f t="shared" si="28"/>
        <v>8.7637772975990083E-2</v>
      </c>
      <c r="G118" s="9">
        <f t="shared" si="29"/>
        <v>1.1631960759876432</v>
      </c>
      <c r="H118" s="9">
        <f t="shared" si="30"/>
        <v>1.3140629405166637</v>
      </c>
      <c r="I118" s="9">
        <f t="shared" si="31"/>
        <v>6.6066050862604406</v>
      </c>
      <c r="J118" s="9">
        <f t="shared" si="32"/>
        <v>11.410604880089407</v>
      </c>
      <c r="K118" s="11">
        <f t="shared" si="33"/>
        <v>0.78740157480314954</v>
      </c>
      <c r="L118" s="11">
        <f t="shared" si="34"/>
        <v>0.1718213058419244</v>
      </c>
      <c r="M118" s="11">
        <f t="shared" si="35"/>
        <v>0.10050251256281408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-0.15837406041490831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0.19090500803391908</v>
      </c>
      <c r="Q118" s="11">
        <f>2*'OddsRatio_working_3-way'!K118*'OddsRatio_working_3-way'!L118*'OddsRatio_working_3-way'!M118</f>
        <v>2.7194445588877361E-2</v>
      </c>
      <c r="R118" s="11">
        <f t="shared" si="36"/>
        <v>0</v>
      </c>
      <c r="S118" s="11">
        <f t="shared" si="37"/>
        <v>-1.2054057813115746</v>
      </c>
      <c r="T118" s="11">
        <f t="shared" si="38"/>
        <v>-0.17171022525805907</v>
      </c>
      <c r="U118" s="11">
        <f>'OddsRatio_working_3-way'!S118-'OddsRatio_working_3-way'!R118^2/3</f>
        <v>-1.2054057813115746</v>
      </c>
      <c r="V118" s="11">
        <f>'OddsRatio_working_3-way'!S118*'OddsRatio_working_3-way'!R118/3-2*'OddsRatio_working_3-way'!R118^3/27-'OddsRatio_working_3-way'!T118</f>
        <v>0.17171022525805907</v>
      </c>
      <c r="W118" s="11">
        <f>'OddsRatio_working_3-way'!V118^2+4*'OddsRatio_working_3-way'!U118^3/27</f>
        <v>-0.22999090730242094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0.25469359471755187</v>
      </c>
      <c r="Y118" s="11">
        <f>IF('OddsRatio_working_3-way'!W118&gt;=0,IF('OddsRatio_working_3-way'!V118+SQRT('OddsRatio_working_3-way'!W118)&gt;0,0,PI()),ACOS('OddsRatio_working_3-way'!V118/(2*'OddsRatio_working_3-way'!X118)))</f>
        <v>1.2269701778737234</v>
      </c>
      <c r="Z118" s="11">
        <f>'OddsRatio_working_3-way'!X118^(1/3)*COS('OddsRatio_working_3-way'!Y118/3)</f>
        <v>0.58159803799382159</v>
      </c>
      <c r="AA118" s="11">
        <f>'OddsRatio_working_3-way'!X118^(1/3)*COS(('OddsRatio_working_3-way'!Y118+2*PI())/3)</f>
        <v>-0.50910897520412679</v>
      </c>
      <c r="AB118" s="11">
        <f>'OddsRatio_working_3-way'!X118^(1/3)*COS(('OddsRatio_working_3-way'!Y118+4*PI())/3)</f>
        <v>-7.2489062789694997E-2</v>
      </c>
      <c r="AC118" s="11">
        <f>'OddsRatio_working_3-way'!X118^(1/3)*SIN('OddsRatio_working_3-way'!Y118/3)</f>
        <v>0.25208262396602305</v>
      </c>
      <c r="AD118" s="11">
        <f>'OddsRatio_working_3-way'!X118^(1/3)*SIN(('OddsRatio_working_3-way'!Y118+2*PI())/3)</f>
        <v>0.37763736371082507</v>
      </c>
      <c r="AE118" s="11">
        <f>'OddsRatio_working_3-way'!X118^(1/3)*SIN(('OddsRatio_working_3-way'!Y118+4*PI())/3)</f>
        <v>-0.62971998767684823</v>
      </c>
      <c r="AF118" s="11">
        <f>-'OddsRatio_working_3-way'!U118/(3*'OddsRatio_working_3-way'!X118^(1/3))*COS(('OddsRatio_working_3-way'!Y118)/3)</f>
        <v>0.58159803799382159</v>
      </c>
      <c r="AG118" s="11">
        <f>-'OddsRatio_working_3-way'!U118/(3*'OddsRatio_working_3-way'!X118^(1/3))*COS(('OddsRatio_working_3-way'!Y118+2*PI())/3)</f>
        <v>-0.50910897520412679</v>
      </c>
      <c r="AH118" s="11">
        <f>-'OddsRatio_working_3-way'!U118/(3*'OddsRatio_working_3-way'!X118^(1/3))*COS(('OddsRatio_working_3-way'!Y118+4*PI())/3)</f>
        <v>-7.2489062789694997E-2</v>
      </c>
      <c r="AI118" s="11">
        <f>'OddsRatio_working_3-way'!U118/(3*'OddsRatio_working_3-way'!X118^(1/3))*SIN(('OddsRatio_working_3-way'!Y118)/3)</f>
        <v>-0.25208262396602305</v>
      </c>
      <c r="AJ118" s="11">
        <f>'OddsRatio_working_3-way'!U118/(3*'OddsRatio_working_3-way'!X118^(1/3))*SIN(('OddsRatio_working_3-way'!Y118+2*PI())/3)</f>
        <v>-0.37763736371082507</v>
      </c>
      <c r="AK118" s="11">
        <f>'OddsRatio_working_3-way'!U118/(3*'OddsRatio_working_3-way'!X118^(1/3))*SIN(('OddsRatio_working_3-way'!Y118+4*PI())/3)</f>
        <v>0.62971998767684823</v>
      </c>
      <c r="AL118" s="11">
        <f>'OddsRatio_working_3-way'!Z118+'OddsRatio_working_3-way'!AF118</f>
        <v>1.1631960759876432</v>
      </c>
      <c r="AM118" s="11">
        <f>'OddsRatio_working_3-way'!AA118+'OddsRatio_working_3-way'!AG118</f>
        <v>-1.0182179504082536</v>
      </c>
      <c r="AN118" s="11">
        <f>'OddsRatio_working_3-way'!AB118+'OddsRatio_working_3-way'!AH118</f>
        <v>-0.14497812557938999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1.1631960759876432</v>
      </c>
      <c r="AS118" s="11">
        <f>IF(('OddsRatio_working_3-way'!X118=0),IF(Q118&gt;0,-Q118^(1/3),(-Q118)^(1/3)),'OddsRatio_working_3-way'!AM118-'OddsRatio_working_3-way'!R118/3)</f>
        <v>-1.0182179504082536</v>
      </c>
      <c r="AT118" s="11">
        <f>IF(('OddsRatio_working_3-way'!X118=0),IF(Q118&gt;0,-Q118^(1/3),(-Q118)^(1/3)),'OddsRatio_working_3-way'!AN118-'OddsRatio_working_3-way'!R118/3)</f>
        <v>-0.14497812557938999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1.59</v>
      </c>
      <c r="B119" s="4">
        <f>IF('True_Odds_Calculator_3-way'!B120="","",'True_Odds_Calculator_3-way'!B120)</f>
        <v>4.3499999999999996</v>
      </c>
      <c r="C119" s="4">
        <f>IF('True_Odds_Calculator_3-way'!C120="","",'True_Odds_Calculator_3-way'!C120)</f>
        <v>5.25</v>
      </c>
      <c r="D119" s="9">
        <f t="shared" si="26"/>
        <v>0.60811819851453852</v>
      </c>
      <c r="E119" s="9">
        <f t="shared" si="27"/>
        <v>0.21463931196205788</v>
      </c>
      <c r="F119" s="9">
        <f t="shared" si="28"/>
        <v>0.17724248952340349</v>
      </c>
      <c r="G119" s="9">
        <f t="shared" si="29"/>
        <v>1.0922324719407617</v>
      </c>
      <c r="H119" s="9">
        <f t="shared" si="30"/>
        <v>1.6444171584450495</v>
      </c>
      <c r="I119" s="9">
        <f t="shared" si="31"/>
        <v>4.6589787810015508</v>
      </c>
      <c r="J119" s="9">
        <f t="shared" si="32"/>
        <v>5.641988005748237</v>
      </c>
      <c r="K119" s="11">
        <f t="shared" si="33"/>
        <v>0.62893081761006286</v>
      </c>
      <c r="L119" s="11">
        <f t="shared" si="34"/>
        <v>0.22988505747126439</v>
      </c>
      <c r="M119" s="11">
        <f t="shared" si="35"/>
        <v>0.19047619047619047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-0.23133431786652348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0.22554760355671225</v>
      </c>
      <c r="Q119" s="11">
        <f>2*'OddsRatio_working_3-way'!K119*'OddsRatio_working_3-way'!L119*'OddsRatio_working_3-way'!M119</f>
        <v>5.5078779867328988E-2</v>
      </c>
      <c r="R119" s="11">
        <f t="shared" si="36"/>
        <v>0</v>
      </c>
      <c r="S119" s="11">
        <f t="shared" si="37"/>
        <v>-0.97498549128733214</v>
      </c>
      <c r="T119" s="11">
        <f t="shared" si="38"/>
        <v>-0.23809169506406153</v>
      </c>
      <c r="U119" s="11">
        <f>'OddsRatio_working_3-way'!S119-'OddsRatio_working_3-way'!R119^2/3</f>
        <v>-0.97498549128733214</v>
      </c>
      <c r="V119" s="11">
        <f>'OddsRatio_working_3-way'!S119*'OddsRatio_working_3-way'!R119/3-2*'OddsRatio_working_3-way'!R119^3/27-'OddsRatio_working_3-way'!T119</f>
        <v>0.23809169506406153</v>
      </c>
      <c r="W119" s="11">
        <f>'OddsRatio_working_3-way'!V119^2+4*'OddsRatio_working_3-way'!U119^3/27</f>
        <v>-8.0618714901637176E-2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0.18527437097458679</v>
      </c>
      <c r="Y119" s="11">
        <f>IF('OddsRatio_working_3-way'!W119&gt;=0,IF('OddsRatio_working_3-way'!V119+SQRT('OddsRatio_working_3-way'!W119)&gt;0,0,PI()),ACOS('OddsRatio_working_3-way'!V119/(2*'OddsRatio_working_3-way'!X119)))</f>
        <v>0.87299025644872696</v>
      </c>
      <c r="Z119" s="11">
        <f>'OddsRatio_working_3-way'!X119^(1/3)*COS('OddsRatio_working_3-way'!Y119/3)</f>
        <v>0.54611623597038073</v>
      </c>
      <c r="AA119" s="11">
        <f>'OddsRatio_working_3-way'!X119^(1/3)*COS(('OddsRatio_working_3-way'!Y119+2*PI())/3)</f>
        <v>-0.41470615160723034</v>
      </c>
      <c r="AB119" s="11">
        <f>'OddsRatio_working_3-way'!X119^(1/3)*COS(('OddsRatio_working_3-way'!Y119+4*PI())/3)</f>
        <v>-0.1314100843631503</v>
      </c>
      <c r="AC119" s="11">
        <f>'OddsRatio_working_3-way'!X119^(1/3)*SIN('OddsRatio_working_3-way'!Y119/3)</f>
        <v>0.16356106068373194</v>
      </c>
      <c r="AD119" s="11">
        <f>'OddsRatio_working_3-way'!X119^(1/3)*SIN(('OddsRatio_working_3-way'!Y119+2*PI())/3)</f>
        <v>0.39117000342762082</v>
      </c>
      <c r="AE119" s="11">
        <f>'OddsRatio_working_3-way'!X119^(1/3)*SIN(('OddsRatio_working_3-way'!Y119+4*PI())/3)</f>
        <v>-0.55473106411135276</v>
      </c>
      <c r="AF119" s="11">
        <f>-'OddsRatio_working_3-way'!U119/(3*'OddsRatio_working_3-way'!X119^(1/3))*COS(('OddsRatio_working_3-way'!Y119)/3)</f>
        <v>0.54611623597038084</v>
      </c>
      <c r="AG119" s="11">
        <f>-'OddsRatio_working_3-way'!U119/(3*'OddsRatio_working_3-way'!X119^(1/3))*COS(('OddsRatio_working_3-way'!Y119+2*PI())/3)</f>
        <v>-0.41470615160723046</v>
      </c>
      <c r="AH119" s="11">
        <f>-'OddsRatio_working_3-way'!U119/(3*'OddsRatio_working_3-way'!X119^(1/3))*COS(('OddsRatio_working_3-way'!Y119+4*PI())/3)</f>
        <v>-0.13141008436315033</v>
      </c>
      <c r="AI119" s="11">
        <f>'OddsRatio_working_3-way'!U119/(3*'OddsRatio_working_3-way'!X119^(1/3))*SIN(('OddsRatio_working_3-way'!Y119)/3)</f>
        <v>-0.16356106068373197</v>
      </c>
      <c r="AJ119" s="11">
        <f>'OddsRatio_working_3-way'!U119/(3*'OddsRatio_working_3-way'!X119^(1/3))*SIN(('OddsRatio_working_3-way'!Y119+2*PI())/3)</f>
        <v>-0.39117000342762087</v>
      </c>
      <c r="AK119" s="11">
        <f>'OddsRatio_working_3-way'!U119/(3*'OddsRatio_working_3-way'!X119^(1/3))*SIN(('OddsRatio_working_3-way'!Y119+4*PI())/3)</f>
        <v>0.55473106411135287</v>
      </c>
      <c r="AL119" s="11">
        <f>'OddsRatio_working_3-way'!Z119+'OddsRatio_working_3-way'!AF119</f>
        <v>1.0922324719407617</v>
      </c>
      <c r="AM119" s="11">
        <f>'OddsRatio_working_3-way'!AA119+'OddsRatio_working_3-way'!AG119</f>
        <v>-0.8294123032144608</v>
      </c>
      <c r="AN119" s="11">
        <f>'OddsRatio_working_3-way'!AB119+'OddsRatio_working_3-way'!AH119</f>
        <v>-0.26282016872630065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1.0922324719407617</v>
      </c>
      <c r="AS119" s="11">
        <f>IF(('OddsRatio_working_3-way'!X119=0),IF(Q119&gt;0,-Q119^(1/3),(-Q119)^(1/3)),'OddsRatio_working_3-way'!AM119-'OddsRatio_working_3-way'!R119/3)</f>
        <v>-0.8294123032144608</v>
      </c>
      <c r="AT119" s="11">
        <f>IF(('OddsRatio_working_3-way'!X119=0),IF(Q119&gt;0,-Q119^(1/3),(-Q119)^(1/3)),'OddsRatio_working_3-way'!AN119-'OddsRatio_working_3-way'!R119/3)</f>
        <v>-0.26282016872630065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4.4400000000000004</v>
      </c>
      <c r="B120" s="4">
        <f>IF('True_Odds_Calculator_3-way'!B121="","",'True_Odds_Calculator_3-way'!B121)</f>
        <v>4.12</v>
      </c>
      <c r="C120" s="4">
        <f>IF('True_Odds_Calculator_3-way'!C121="","",'True_Odds_Calculator_3-way'!C121)</f>
        <v>1.8</v>
      </c>
      <c r="D120" s="9">
        <f t="shared" si="26"/>
        <v>0.21848674736579368</v>
      </c>
      <c r="E120" s="9">
        <f t="shared" si="27"/>
        <v>0.23561575530036613</v>
      </c>
      <c r="F120" s="9">
        <f t="shared" si="28"/>
        <v>0.54589749733384019</v>
      </c>
      <c r="G120" s="9">
        <f t="shared" si="29"/>
        <v>1.0398071636250246</v>
      </c>
      <c r="H120" s="9">
        <f t="shared" si="30"/>
        <v>4.5769366428700842</v>
      </c>
      <c r="I120" s="9">
        <f t="shared" si="31"/>
        <v>4.2441983505100778</v>
      </c>
      <c r="J120" s="9">
        <f t="shared" si="32"/>
        <v>1.8318457309000196</v>
      </c>
      <c r="K120" s="11">
        <f t="shared" si="33"/>
        <v>0.2252252252252252</v>
      </c>
      <c r="L120" s="11">
        <f t="shared" si="34"/>
        <v>0.24271844660194175</v>
      </c>
      <c r="M120" s="11">
        <f t="shared" si="35"/>
        <v>0.55555555555555558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-0.26076561998892089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0.22352449536915553</v>
      </c>
      <c r="Q120" s="11">
        <f>2*'OddsRatio_working_3-way'!K120*'OddsRatio_working_3-way'!L120*'OddsRatio_working_3-way'!M120</f>
        <v>6.0740352002487924E-2</v>
      </c>
      <c r="R120" s="11">
        <f t="shared" si="36"/>
        <v>0</v>
      </c>
      <c r="S120" s="11">
        <f t="shared" si="37"/>
        <v>-0.85718545020870607</v>
      </c>
      <c r="T120" s="11">
        <f t="shared" si="38"/>
        <v>-0.23293082886106148</v>
      </c>
      <c r="U120" s="11">
        <f>'OddsRatio_working_3-way'!S120-'OddsRatio_working_3-way'!R120^2/3</f>
        <v>-0.85718545020870607</v>
      </c>
      <c r="V120" s="11">
        <f>'OddsRatio_working_3-way'!S120*'OddsRatio_working_3-way'!R120/3-2*'OddsRatio_working_3-way'!R120^3/27-'OddsRatio_working_3-way'!T120</f>
        <v>0.23293082886106148</v>
      </c>
      <c r="W120" s="11">
        <f>'OddsRatio_working_3-way'!V120^2+4*'OddsRatio_working_3-way'!U120^3/27</f>
        <v>-3.9051598238490887E-2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0.15273209328133364</v>
      </c>
      <c r="Y120" s="11">
        <f>IF('OddsRatio_working_3-way'!W120&gt;=0,IF('OddsRatio_working_3-way'!V120+SQRT('OddsRatio_working_3-way'!W120)&gt;0,0,PI()),ACOS('OddsRatio_working_3-way'!V120/(2*'OddsRatio_working_3-way'!X120)))</f>
        <v>0.7035551045912074</v>
      </c>
      <c r="Z120" s="11">
        <f>'OddsRatio_working_3-way'!X120^(1/3)*COS('OddsRatio_working_3-way'!Y120/3)</f>
        <v>0.51990358181251239</v>
      </c>
      <c r="AA120" s="11">
        <f>'OddsRatio_working_3-way'!X120^(1/3)*COS(('OddsRatio_working_3-way'!Y120+2*PI())/3)</f>
        <v>-0.36752298484806722</v>
      </c>
      <c r="AB120" s="11">
        <f>'OddsRatio_working_3-way'!X120^(1/3)*COS(('OddsRatio_working_3-way'!Y120+4*PI())/3)</f>
        <v>-0.1523805969644455</v>
      </c>
      <c r="AC120" s="11">
        <f>'OddsRatio_working_3-way'!X120^(1/3)*SIN('OddsRatio_working_3-way'!Y120/3)</f>
        <v>0.12421251555870816</v>
      </c>
      <c r="AD120" s="11">
        <f>'OddsRatio_working_3-way'!X120^(1/3)*SIN(('OddsRatio_working_3-way'!Y120+2*PI())/3)</f>
        <v>0.38814345158880292</v>
      </c>
      <c r="AE120" s="11">
        <f>'OddsRatio_working_3-way'!X120^(1/3)*SIN(('OddsRatio_working_3-way'!Y120+4*PI())/3)</f>
        <v>-0.51235596714751097</v>
      </c>
      <c r="AF120" s="11">
        <f>-'OddsRatio_working_3-way'!U120/(3*'OddsRatio_working_3-way'!X120^(1/3))*COS(('OddsRatio_working_3-way'!Y120)/3)</f>
        <v>0.51990358181251217</v>
      </c>
      <c r="AG120" s="11">
        <f>-'OddsRatio_working_3-way'!U120/(3*'OddsRatio_working_3-way'!X120^(1/3))*COS(('OddsRatio_working_3-way'!Y120+2*PI())/3)</f>
        <v>-0.36752298484806711</v>
      </c>
      <c r="AH120" s="11">
        <f>-'OddsRatio_working_3-way'!U120/(3*'OddsRatio_working_3-way'!X120^(1/3))*COS(('OddsRatio_working_3-way'!Y120+4*PI())/3)</f>
        <v>-0.15238059696444545</v>
      </c>
      <c r="AI120" s="11">
        <f>'OddsRatio_working_3-way'!U120/(3*'OddsRatio_working_3-way'!X120^(1/3))*SIN(('OddsRatio_working_3-way'!Y120)/3)</f>
        <v>-0.1242125155587081</v>
      </c>
      <c r="AJ120" s="11">
        <f>'OddsRatio_working_3-way'!U120/(3*'OddsRatio_working_3-way'!X120^(1/3))*SIN(('OddsRatio_working_3-way'!Y120+2*PI())/3)</f>
        <v>-0.38814345158880276</v>
      </c>
      <c r="AK120" s="11">
        <f>'OddsRatio_working_3-way'!U120/(3*'OddsRatio_working_3-way'!X120^(1/3))*SIN(('OddsRatio_working_3-way'!Y120+4*PI())/3)</f>
        <v>0.51235596714751075</v>
      </c>
      <c r="AL120" s="11">
        <f>'OddsRatio_working_3-way'!Z120+'OddsRatio_working_3-way'!AF120</f>
        <v>1.0398071636250246</v>
      </c>
      <c r="AM120" s="11">
        <f>'OddsRatio_working_3-way'!AA120+'OddsRatio_working_3-way'!AG120</f>
        <v>-0.73504596969613434</v>
      </c>
      <c r="AN120" s="11">
        <f>'OddsRatio_working_3-way'!AB120+'OddsRatio_working_3-way'!AH120</f>
        <v>-0.30476119392889095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1.0398071636250246</v>
      </c>
      <c r="AS120" s="11">
        <f>IF(('OddsRatio_working_3-way'!X120=0),IF(Q120&gt;0,-Q120^(1/3),(-Q120)^(1/3)),'OddsRatio_working_3-way'!AM120-'OddsRatio_working_3-way'!R120/3)</f>
        <v>-0.73504596969613434</v>
      </c>
      <c r="AT120" s="11">
        <f>IF(('OddsRatio_working_3-way'!X120=0),IF(Q120&gt;0,-Q120^(1/3),(-Q120)^(1/3)),'OddsRatio_working_3-way'!AN120-'OddsRatio_working_3-way'!R120/3)</f>
        <v>-0.30476119392889095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1.75</v>
      </c>
      <c r="B121" s="4">
        <f>IF('True_Odds_Calculator_3-way'!B122="","",'True_Odds_Calculator_3-way'!B122)</f>
        <v>4.28</v>
      </c>
      <c r="C121" s="4">
        <f>IF('True_Odds_Calculator_3-way'!C122="","",'True_Odds_Calculator_3-way'!C122)</f>
        <v>4.58</v>
      </c>
      <c r="D121" s="9">
        <f t="shared" si="26"/>
        <v>0.5617080807290139</v>
      </c>
      <c r="E121" s="9">
        <f t="shared" si="27"/>
        <v>0.22663183629848196</v>
      </c>
      <c r="F121" s="9">
        <f t="shared" si="28"/>
        <v>0.21166008297250419</v>
      </c>
      <c r="G121" s="9">
        <f t="shared" si="29"/>
        <v>1.040378883166853</v>
      </c>
      <c r="H121" s="9">
        <f t="shared" si="30"/>
        <v>1.78028416237514</v>
      </c>
      <c r="I121" s="9">
        <f t="shared" si="31"/>
        <v>4.4124427367872778</v>
      </c>
      <c r="J121" s="9">
        <f t="shared" si="32"/>
        <v>4.7245564017373347</v>
      </c>
      <c r="K121" s="11">
        <f t="shared" si="33"/>
        <v>0.5714285714285714</v>
      </c>
      <c r="L121" s="11">
        <f t="shared" si="34"/>
        <v>0.23364485981308411</v>
      </c>
      <c r="M121" s="11">
        <f t="shared" si="35"/>
        <v>0.2183406113537118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-0.25672658158476225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0.2218387252872826</v>
      </c>
      <c r="Q121" s="11">
        <f>2*'OddsRatio_working_3-way'!K121*'OddsRatio_working_3-way'!L121*'OddsRatio_working_3-way'!M121</f>
        <v>5.830189889284694E-2</v>
      </c>
      <c r="R121" s="11">
        <f t="shared" si="36"/>
        <v>0</v>
      </c>
      <c r="S121" s="11">
        <f t="shared" si="37"/>
        <v>-0.86410500976518134</v>
      </c>
      <c r="T121" s="11">
        <f t="shared" si="38"/>
        <v>-0.22709724303946946</v>
      </c>
      <c r="U121" s="11">
        <f>'OddsRatio_working_3-way'!S121-'OddsRatio_working_3-way'!R121^2/3</f>
        <v>-0.86410500976518134</v>
      </c>
      <c r="V121" s="11">
        <f>'OddsRatio_working_3-way'!S121*'OddsRatio_working_3-way'!R121/3-2*'OddsRatio_working_3-way'!R121^3/27-'OddsRatio_working_3-way'!T121</f>
        <v>0.22709724303946946</v>
      </c>
      <c r="W121" s="11">
        <f>'OddsRatio_working_3-way'!V121^2+4*'OddsRatio_working_3-way'!U121^3/27</f>
        <v>-4.4013174158283992E-2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0.15458519653771174</v>
      </c>
      <c r="Y121" s="11">
        <f>IF('OddsRatio_working_3-way'!W121&gt;=0,IF('OddsRatio_working_3-way'!V121+SQRT('OddsRatio_working_3-way'!W121)&gt;0,0,PI()),ACOS('OddsRatio_working_3-way'!V121/(2*'OddsRatio_working_3-way'!X121)))</f>
        <v>0.745811501533587</v>
      </c>
      <c r="Z121" s="11">
        <f>'OddsRatio_working_3-way'!X121^(1/3)*COS('OddsRatio_working_3-way'!Y121/3)</f>
        <v>0.52018944158342661</v>
      </c>
      <c r="AA121" s="11">
        <f>'OddsRatio_working_3-way'!X121^(1/3)*COS(('OddsRatio_working_3-way'!Y121+2*PI())/3)</f>
        <v>-0.37445582034106822</v>
      </c>
      <c r="AB121" s="11">
        <f>'OddsRatio_working_3-way'!X121^(1/3)*COS(('OddsRatio_working_3-way'!Y121+4*PI())/3)</f>
        <v>-0.14573362124235836</v>
      </c>
      <c r="AC121" s="11">
        <f>'OddsRatio_working_3-way'!X121^(1/3)*SIN('OddsRatio_working_3-way'!Y121/3)</f>
        <v>0.13205282321928327</v>
      </c>
      <c r="AD121" s="11">
        <f>'OddsRatio_working_3-way'!X121^(1/3)*SIN(('OddsRatio_working_3-way'!Y121+2*PI())/3)</f>
        <v>0.38447085958204713</v>
      </c>
      <c r="AE121" s="11">
        <f>'OddsRatio_working_3-way'!X121^(1/3)*SIN(('OddsRatio_working_3-way'!Y121+4*PI())/3)</f>
        <v>-0.51652368280133032</v>
      </c>
      <c r="AF121" s="11">
        <f>-'OddsRatio_working_3-way'!U121/(3*'OddsRatio_working_3-way'!X121^(1/3))*COS(('OddsRatio_working_3-way'!Y121)/3)</f>
        <v>0.5201894415834265</v>
      </c>
      <c r="AG121" s="11">
        <f>-'OddsRatio_working_3-way'!U121/(3*'OddsRatio_working_3-way'!X121^(1/3))*COS(('OddsRatio_working_3-way'!Y121+2*PI())/3)</f>
        <v>-0.37445582034106811</v>
      </c>
      <c r="AH121" s="11">
        <f>-'OddsRatio_working_3-way'!U121/(3*'OddsRatio_working_3-way'!X121^(1/3))*COS(('OddsRatio_working_3-way'!Y121+4*PI())/3)</f>
        <v>-0.14573362124235834</v>
      </c>
      <c r="AI121" s="11">
        <f>'OddsRatio_working_3-way'!U121/(3*'OddsRatio_working_3-way'!X121^(1/3))*SIN(('OddsRatio_working_3-way'!Y121)/3)</f>
        <v>-0.13205282321928324</v>
      </c>
      <c r="AJ121" s="11">
        <f>'OddsRatio_working_3-way'!U121/(3*'OddsRatio_working_3-way'!X121^(1/3))*SIN(('OddsRatio_working_3-way'!Y121+2*PI())/3)</f>
        <v>-0.38447085958204702</v>
      </c>
      <c r="AK121" s="11">
        <f>'OddsRatio_working_3-way'!U121/(3*'OddsRatio_working_3-way'!X121^(1/3))*SIN(('OddsRatio_working_3-way'!Y121+4*PI())/3)</f>
        <v>0.51652368280133021</v>
      </c>
      <c r="AL121" s="11">
        <f>'OddsRatio_working_3-way'!Z121+'OddsRatio_working_3-way'!AF121</f>
        <v>1.040378883166853</v>
      </c>
      <c r="AM121" s="11">
        <f>'OddsRatio_working_3-way'!AA121+'OddsRatio_working_3-way'!AG121</f>
        <v>-0.74891164068213634</v>
      </c>
      <c r="AN121" s="11">
        <f>'OddsRatio_working_3-way'!AB121+'OddsRatio_working_3-way'!AH121</f>
        <v>-0.29146724248471667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1.040378883166853</v>
      </c>
      <c r="AS121" s="11">
        <f>IF(('OddsRatio_working_3-way'!X121=0),IF(Q121&gt;0,-Q121^(1/3),(-Q121)^(1/3)),'OddsRatio_working_3-way'!AM121-'OddsRatio_working_3-way'!R121/3)</f>
        <v>-0.74891164068213634</v>
      </c>
      <c r="AT121" s="11">
        <f>IF(('OddsRatio_working_3-way'!X121=0),IF(Q121&gt;0,-Q121^(1/3),(-Q121)^(1/3)),'OddsRatio_working_3-way'!AN121-'OddsRatio_working_3-way'!R121/3)</f>
        <v>-0.29146724248471667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3.29</v>
      </c>
      <c r="B122" s="4">
        <f>IF('True_Odds_Calculator_3-way'!B123="","",'True_Odds_Calculator_3-way'!B123)</f>
        <v>3.65</v>
      </c>
      <c r="C122" s="4">
        <f>IF('True_Odds_Calculator_3-way'!C123="","",'True_Odds_Calculator_3-way'!C123)</f>
        <v>2.2200000000000002</v>
      </c>
      <c r="D122" s="9">
        <f t="shared" si="26"/>
        <v>0.29484669953338954</v>
      </c>
      <c r="E122" s="9">
        <f t="shared" si="27"/>
        <v>0.26542349779655622</v>
      </c>
      <c r="F122" s="9">
        <f t="shared" si="28"/>
        <v>0.4397298026700544</v>
      </c>
      <c r="G122" s="9">
        <f t="shared" si="29"/>
        <v>1.0443637521845957</v>
      </c>
      <c r="H122" s="9">
        <f t="shared" si="30"/>
        <v>3.3915929925027233</v>
      </c>
      <c r="I122" s="9">
        <f t="shared" si="31"/>
        <v>3.7675639432891788</v>
      </c>
      <c r="J122" s="9">
        <f t="shared" si="32"/>
        <v>2.2741237776652068</v>
      </c>
      <c r="K122" s="11">
        <f t="shared" si="33"/>
        <v>0.303951367781155</v>
      </c>
      <c r="L122" s="11">
        <f t="shared" si="34"/>
        <v>0.27397260273972601</v>
      </c>
      <c r="M122" s="11">
        <f t="shared" si="35"/>
        <v>0.4504504504504504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-0.27771507194415967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0.23106755837738052</v>
      </c>
      <c r="Q122" s="11">
        <f>2*'OddsRatio_working_3-way'!K122*'OddsRatio_working_3-way'!L122*'OddsRatio_working_3-way'!M122</f>
        <v>7.5021934538110568E-2</v>
      </c>
      <c r="R122" s="11">
        <f t="shared" si="36"/>
        <v>0</v>
      </c>
      <c r="S122" s="11">
        <f t="shared" si="37"/>
        <v>-0.83203103367699616</v>
      </c>
      <c r="T122" s="11">
        <f t="shared" si="38"/>
        <v>-0.27013994599902474</v>
      </c>
      <c r="U122" s="11">
        <f>'OddsRatio_working_3-way'!S122-'OddsRatio_working_3-way'!R122^2/3</f>
        <v>-0.83203103367699616</v>
      </c>
      <c r="V122" s="11">
        <f>'OddsRatio_working_3-way'!S122*'OddsRatio_working_3-way'!R122/3-2*'OddsRatio_working_3-way'!R122^3/27-'OddsRatio_working_3-way'!T122</f>
        <v>0.27013994599902474</v>
      </c>
      <c r="W122" s="11">
        <f>'OddsRatio_working_3-way'!V122^2+4*'OddsRatio_working_3-way'!U122^3/27</f>
        <v>-1.2356975082603305E-2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0.14605869154808906</v>
      </c>
      <c r="Y122" s="11">
        <f>IF('OddsRatio_working_3-way'!W122&gt;=0,IF('OddsRatio_working_3-way'!V122+SQRT('OddsRatio_working_3-way'!W122)&gt;0,0,PI()),ACOS('OddsRatio_working_3-way'!V122/(2*'OddsRatio_working_3-way'!X122)))</f>
        <v>0.39037861461123069</v>
      </c>
      <c r="Z122" s="11">
        <f>'OddsRatio_working_3-way'!X122^(1/3)*COS('OddsRatio_working_3-way'!Y122/3)</f>
        <v>0.52218187609229783</v>
      </c>
      <c r="AA122" s="11">
        <f>'OddsRatio_working_3-way'!X122^(1/3)*COS(('OddsRatio_working_3-way'!Y122+2*PI())/3)</f>
        <v>-0.32027137932361044</v>
      </c>
      <c r="AB122" s="11">
        <f>'OddsRatio_working_3-way'!X122^(1/3)*COS(('OddsRatio_working_3-way'!Y122+4*PI())/3)</f>
        <v>-0.20191049676868711</v>
      </c>
      <c r="AC122" s="11">
        <f>'OddsRatio_working_3-way'!X122^(1/3)*SIN('OddsRatio_working_3-way'!Y122/3)</f>
        <v>6.8335687404606646E-2</v>
      </c>
      <c r="AD122" s="11">
        <f>'OddsRatio_working_3-way'!X122^(1/3)*SIN(('OddsRatio_working_3-way'!Y122+2*PI())/3)</f>
        <v>0.41805492638944475</v>
      </c>
      <c r="AE122" s="11">
        <f>'OddsRatio_working_3-way'!X122^(1/3)*SIN(('OddsRatio_working_3-way'!Y122+4*PI())/3)</f>
        <v>-0.48639061379405141</v>
      </c>
      <c r="AF122" s="11">
        <f>-'OddsRatio_working_3-way'!U122/(3*'OddsRatio_working_3-way'!X122^(1/3))*COS(('OddsRatio_working_3-way'!Y122)/3)</f>
        <v>0.52218187609229783</v>
      </c>
      <c r="AG122" s="11">
        <f>-'OddsRatio_working_3-way'!U122/(3*'OddsRatio_working_3-way'!X122^(1/3))*COS(('OddsRatio_working_3-way'!Y122+2*PI())/3)</f>
        <v>-0.32027137932361044</v>
      </c>
      <c r="AH122" s="11">
        <f>-'OddsRatio_working_3-way'!U122/(3*'OddsRatio_working_3-way'!X122^(1/3))*COS(('OddsRatio_working_3-way'!Y122+4*PI())/3)</f>
        <v>-0.20191049676868711</v>
      </c>
      <c r="AI122" s="11">
        <f>'OddsRatio_working_3-way'!U122/(3*'OddsRatio_working_3-way'!X122^(1/3))*SIN(('OddsRatio_working_3-way'!Y122)/3)</f>
        <v>-6.8335687404606646E-2</v>
      </c>
      <c r="AJ122" s="11">
        <f>'OddsRatio_working_3-way'!U122/(3*'OddsRatio_working_3-way'!X122^(1/3))*SIN(('OddsRatio_working_3-way'!Y122+2*PI())/3)</f>
        <v>-0.41805492638944475</v>
      </c>
      <c r="AK122" s="11">
        <f>'OddsRatio_working_3-way'!U122/(3*'OddsRatio_working_3-way'!X122^(1/3))*SIN(('OddsRatio_working_3-way'!Y122+4*PI())/3)</f>
        <v>0.48639061379405141</v>
      </c>
      <c r="AL122" s="11">
        <f>'OddsRatio_working_3-way'!Z122+'OddsRatio_working_3-way'!AF122</f>
        <v>1.0443637521845957</v>
      </c>
      <c r="AM122" s="11">
        <f>'OddsRatio_working_3-way'!AA122+'OddsRatio_working_3-way'!AG122</f>
        <v>-0.64054275864722088</v>
      </c>
      <c r="AN122" s="11">
        <f>'OddsRatio_working_3-way'!AB122+'OddsRatio_working_3-way'!AH122</f>
        <v>-0.40382099353737422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1.0443637521845957</v>
      </c>
      <c r="AS122" s="11">
        <f>IF(('OddsRatio_working_3-way'!X122=0),IF(Q122&gt;0,-Q122^(1/3),(-Q122)^(1/3)),'OddsRatio_working_3-way'!AM122-'OddsRatio_working_3-way'!R122/3)</f>
        <v>-0.64054275864722088</v>
      </c>
      <c r="AT122" s="11">
        <f>IF(('OddsRatio_working_3-way'!X122=0),IF(Q122&gt;0,-Q122^(1/3),(-Q122)^(1/3)),'OddsRatio_working_3-way'!AN122-'OddsRatio_working_3-way'!R122/3)</f>
        <v>-0.40382099353737422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2.58</v>
      </c>
      <c r="B123" s="4">
        <f>IF('True_Odds_Calculator_3-way'!B124="","",'True_Odds_Calculator_3-way'!B124)</f>
        <v>3.65</v>
      </c>
      <c r="C123" s="4">
        <f>IF('True_Odds_Calculator_3-way'!C124="","",'True_Odds_Calculator_3-way'!C124)</f>
        <v>2.73</v>
      </c>
      <c r="D123" s="9">
        <f t="shared" si="26"/>
        <v>0.3776826397584484</v>
      </c>
      <c r="E123" s="9">
        <f t="shared" si="27"/>
        <v>0.2657037257647859</v>
      </c>
      <c r="F123" s="9">
        <f t="shared" si="28"/>
        <v>0.35661363447676558</v>
      </c>
      <c r="G123" s="9">
        <f t="shared" si="29"/>
        <v>1.0428643139124139</v>
      </c>
      <c r="H123" s="9">
        <f t="shared" si="30"/>
        <v>2.6477256159816145</v>
      </c>
      <c r="I123" s="9">
        <f t="shared" si="31"/>
        <v>3.7635904318678977</v>
      </c>
      <c r="J123" s="9">
        <f t="shared" si="32"/>
        <v>2.8041552630684761</v>
      </c>
      <c r="K123" s="11">
        <f t="shared" si="33"/>
        <v>0.38759689922480617</v>
      </c>
      <c r="L123" s="11">
        <f t="shared" si="34"/>
        <v>0.27397260273972601</v>
      </c>
      <c r="M123" s="11">
        <f t="shared" si="35"/>
        <v>0.36630036630036628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-0.28175643690138752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0.2318307511044051</v>
      </c>
      <c r="Q123" s="11">
        <f>2*'OddsRatio_working_3-way'!K123*'OddsRatio_working_3-way'!L123*'OddsRatio_working_3-way'!M123</f>
        <v>7.7795554061880906E-2</v>
      </c>
      <c r="R123" s="11">
        <f t="shared" si="36"/>
        <v>0</v>
      </c>
      <c r="S123" s="11">
        <f t="shared" si="37"/>
        <v>-0.82280551831915727</v>
      </c>
      <c r="T123" s="11">
        <f t="shared" si="38"/>
        <v>-0.27610923433528767</v>
      </c>
      <c r="U123" s="11">
        <f>'OddsRatio_working_3-way'!S123-'OddsRatio_working_3-way'!R123^2/3</f>
        <v>-0.82280551831915727</v>
      </c>
      <c r="V123" s="11">
        <f>'OddsRatio_working_3-way'!S123*'OddsRatio_working_3-way'!R123/3-2*'OddsRatio_working_3-way'!R123^3/27-'OddsRatio_working_3-way'!T123</f>
        <v>0.27610923433528767</v>
      </c>
      <c r="W123" s="11">
        <f>'OddsRatio_working_3-way'!V123^2+4*'OddsRatio_working_3-way'!U123^3/27</f>
        <v>-6.2891242156296601E-3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0.14363620147863879</v>
      </c>
      <c r="Y123" s="11">
        <f>IF('OddsRatio_working_3-way'!W123&gt;=0,IF('OddsRatio_working_3-way'!V123+SQRT('OddsRatio_working_3-way'!W123)&gt;0,0,PI()),ACOS('OddsRatio_working_3-way'!V123/(2*'OddsRatio_working_3-way'!X123)))</f>
        <v>0.27969086043741531</v>
      </c>
      <c r="Z123" s="11">
        <f>'OddsRatio_working_3-way'!X123^(1/3)*COS('OddsRatio_working_3-way'!Y123/3)</f>
        <v>0.52143215695620693</v>
      </c>
      <c r="AA123" s="11">
        <f>'OddsRatio_working_3-way'!X123^(1/3)*COS(('OddsRatio_working_3-way'!Y123+2*PI())/3)</f>
        <v>-0.30293880753234026</v>
      </c>
      <c r="AB123" s="11">
        <f>'OddsRatio_working_3-way'!X123^(1/3)*COS(('OddsRatio_working_3-way'!Y123+4*PI())/3)</f>
        <v>-0.21849334942386636</v>
      </c>
      <c r="AC123" s="11">
        <f>'OddsRatio_working_3-way'!X123^(1/3)*SIN('OddsRatio_working_3-way'!Y123/3)</f>
        <v>4.8754607970768658E-2</v>
      </c>
      <c r="AD123" s="11">
        <f>'OddsRatio_working_3-way'!X123^(1/3)*SIN(('OddsRatio_working_3-way'!Y123+2*PI())/3)</f>
        <v>0.42719619028880562</v>
      </c>
      <c r="AE123" s="11">
        <f>'OddsRatio_working_3-way'!X123^(1/3)*SIN(('OddsRatio_working_3-way'!Y123+4*PI())/3)</f>
        <v>-0.47595079825957431</v>
      </c>
      <c r="AF123" s="11">
        <f>-'OddsRatio_working_3-way'!U123/(3*'OddsRatio_working_3-way'!X123^(1/3))*COS(('OddsRatio_working_3-way'!Y123)/3)</f>
        <v>0.52143215695620693</v>
      </c>
      <c r="AG123" s="11">
        <f>-'OddsRatio_working_3-way'!U123/(3*'OddsRatio_working_3-way'!X123^(1/3))*COS(('OddsRatio_working_3-way'!Y123+2*PI())/3)</f>
        <v>-0.30293880753234026</v>
      </c>
      <c r="AH123" s="11">
        <f>-'OddsRatio_working_3-way'!U123/(3*'OddsRatio_working_3-way'!X123^(1/3))*COS(('OddsRatio_working_3-way'!Y123+4*PI())/3)</f>
        <v>-0.21849334942386636</v>
      </c>
      <c r="AI123" s="11">
        <f>'OddsRatio_working_3-way'!U123/(3*'OddsRatio_working_3-way'!X123^(1/3))*SIN(('OddsRatio_working_3-way'!Y123)/3)</f>
        <v>-4.8754607970768658E-2</v>
      </c>
      <c r="AJ123" s="11">
        <f>'OddsRatio_working_3-way'!U123/(3*'OddsRatio_working_3-way'!X123^(1/3))*SIN(('OddsRatio_working_3-way'!Y123+2*PI())/3)</f>
        <v>-0.42719619028880562</v>
      </c>
      <c r="AK123" s="11">
        <f>'OddsRatio_working_3-way'!U123/(3*'OddsRatio_working_3-way'!X123^(1/3))*SIN(('OddsRatio_working_3-way'!Y123+4*PI())/3)</f>
        <v>0.47595079825957431</v>
      </c>
      <c r="AL123" s="11">
        <f>'OddsRatio_working_3-way'!Z123+'OddsRatio_working_3-way'!AF123</f>
        <v>1.0428643139124139</v>
      </c>
      <c r="AM123" s="11">
        <f>'OddsRatio_working_3-way'!AA123+'OddsRatio_working_3-way'!AG123</f>
        <v>-0.60587761506468052</v>
      </c>
      <c r="AN123" s="11">
        <f>'OddsRatio_working_3-way'!AB123+'OddsRatio_working_3-way'!AH123</f>
        <v>-0.43698669884773272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1.0428643139124139</v>
      </c>
      <c r="AS123" s="11">
        <f>IF(('OddsRatio_working_3-way'!X123=0),IF(Q123&gt;0,-Q123^(1/3),(-Q123)^(1/3)),'OddsRatio_working_3-way'!AM123-'OddsRatio_working_3-way'!R123/3)</f>
        <v>-0.60587761506468052</v>
      </c>
      <c r="AT123" s="11">
        <f>IF(('OddsRatio_working_3-way'!X123=0),IF(Q123&gt;0,-Q123^(1/3),(-Q123)^(1/3)),'OddsRatio_working_3-way'!AN123-'OddsRatio_working_3-way'!R123/3)</f>
        <v>-0.43698669884773272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2.14</v>
      </c>
      <c r="B124" s="4">
        <f>IF('True_Odds_Calculator_3-way'!B125="","",'True_Odds_Calculator_3-way'!B125)</f>
        <v>3.95</v>
      </c>
      <c r="C124" s="4">
        <f>IF('True_Odds_Calculator_3-way'!C125="","",'True_Odds_Calculator_3-way'!C125)</f>
        <v>3.26</v>
      </c>
      <c r="D124" s="9">
        <f t="shared" si="26"/>
        <v>0.45683242428526882</v>
      </c>
      <c r="E124" s="9">
        <f t="shared" si="27"/>
        <v>0.24529263458445325</v>
      </c>
      <c r="F124" s="9">
        <f t="shared" si="28"/>
        <v>0.29787494113027796</v>
      </c>
      <c r="G124" s="9">
        <f t="shared" si="29"/>
        <v>1.0429705957498969</v>
      </c>
      <c r="H124" s="9">
        <f t="shared" si="30"/>
        <v>2.1889864791548823</v>
      </c>
      <c r="I124" s="9">
        <f t="shared" si="31"/>
        <v>4.076763257462197</v>
      </c>
      <c r="J124" s="9">
        <f t="shared" si="32"/>
        <v>3.3571135463947672</v>
      </c>
      <c r="K124" s="11">
        <f t="shared" si="33"/>
        <v>0.46728971962616822</v>
      </c>
      <c r="L124" s="11">
        <f t="shared" si="34"/>
        <v>0.25316455696202528</v>
      </c>
      <c r="M124" s="11">
        <f t="shared" si="35"/>
        <v>0.30674846625766872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-0.27580798627415848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0.23043330897151265</v>
      </c>
      <c r="Q124" s="11">
        <f>2*'OddsRatio_working_3-way'!K124*'OddsRatio_working_3-way'!L124*'OddsRatio_working_3-way'!M124</f>
        <v>7.2577420148507904E-2</v>
      </c>
      <c r="R124" s="11">
        <f t="shared" si="36"/>
        <v>0</v>
      </c>
      <c r="S124" s="11">
        <f t="shared" si="37"/>
        <v>-0.83548454156239504</v>
      </c>
      <c r="T124" s="11">
        <f t="shared" si="38"/>
        <v>-0.26314473749996686</v>
      </c>
      <c r="U124" s="11">
        <f>'OddsRatio_working_3-way'!S124-'OddsRatio_working_3-way'!R124^2/3</f>
        <v>-0.83548454156239504</v>
      </c>
      <c r="V124" s="11">
        <f>'OddsRatio_working_3-way'!S124*'OddsRatio_working_3-way'!R124/3-2*'OddsRatio_working_3-way'!R124^3/27-'OddsRatio_working_3-way'!T124</f>
        <v>0.26314473749996686</v>
      </c>
      <c r="W124" s="11">
        <f>'OddsRatio_working_3-way'!V124^2+4*'OddsRatio_working_3-way'!U124^3/27</f>
        <v>-1.7154397749999536E-2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0.14696900236438123</v>
      </c>
      <c r="Y124" s="11">
        <f>IF('OddsRatio_working_3-way'!W124&gt;=0,IF('OddsRatio_working_3-way'!V124+SQRT('OddsRatio_working_3-way'!W124)&gt;0,0,PI()),ACOS('OddsRatio_working_3-way'!V124/(2*'OddsRatio_working_3-way'!X124)))</f>
        <v>0.46182925383547491</v>
      </c>
      <c r="Z124" s="11">
        <f>'OddsRatio_working_3-way'!X124^(1/3)*COS('OddsRatio_working_3-way'!Y124/3)</f>
        <v>0.52148529787494835</v>
      </c>
      <c r="AA124" s="11">
        <f>'OddsRatio_working_3-way'!X124^(1/3)*COS(('OddsRatio_working_3-way'!Y124+2*PI())/3)</f>
        <v>-0.33082080862939256</v>
      </c>
      <c r="AB124" s="11">
        <f>'OddsRatio_working_3-way'!X124^(1/3)*COS(('OddsRatio_working_3-way'!Y124+4*PI())/3)</f>
        <v>-0.1906644892455559</v>
      </c>
      <c r="AC124" s="11">
        <f>'OddsRatio_working_3-way'!X124^(1/3)*SIN('OddsRatio_working_3-way'!Y124/3)</f>
        <v>8.0919288724885394E-2</v>
      </c>
      <c r="AD124" s="11">
        <f>'OddsRatio_working_3-way'!X124^(1/3)*SIN(('OddsRatio_working_3-way'!Y124+2*PI())/3)</f>
        <v>0.41115987129735776</v>
      </c>
      <c r="AE124" s="11">
        <f>'OddsRatio_working_3-way'!X124^(1/3)*SIN(('OddsRatio_working_3-way'!Y124+4*PI())/3)</f>
        <v>-0.49207916002224306</v>
      </c>
      <c r="AF124" s="11">
        <f>-'OddsRatio_working_3-way'!U124/(3*'OddsRatio_working_3-way'!X124^(1/3))*COS(('OddsRatio_working_3-way'!Y124)/3)</f>
        <v>0.52148529787494846</v>
      </c>
      <c r="AG124" s="11">
        <f>-'OddsRatio_working_3-way'!U124/(3*'OddsRatio_working_3-way'!X124^(1/3))*COS(('OddsRatio_working_3-way'!Y124+2*PI())/3)</f>
        <v>-0.33082080862939267</v>
      </c>
      <c r="AH124" s="11">
        <f>-'OddsRatio_working_3-way'!U124/(3*'OddsRatio_working_3-way'!X124^(1/3))*COS(('OddsRatio_working_3-way'!Y124+4*PI())/3)</f>
        <v>-0.19066448924555596</v>
      </c>
      <c r="AI124" s="11">
        <f>'OddsRatio_working_3-way'!U124/(3*'OddsRatio_working_3-way'!X124^(1/3))*SIN(('OddsRatio_working_3-way'!Y124)/3)</f>
        <v>-8.0919288724885421E-2</v>
      </c>
      <c r="AJ124" s="11">
        <f>'OddsRatio_working_3-way'!U124/(3*'OddsRatio_working_3-way'!X124^(1/3))*SIN(('OddsRatio_working_3-way'!Y124+2*PI())/3)</f>
        <v>-0.41115987129735787</v>
      </c>
      <c r="AK124" s="11">
        <f>'OddsRatio_working_3-way'!U124/(3*'OddsRatio_working_3-way'!X124^(1/3))*SIN(('OddsRatio_working_3-way'!Y124+4*PI())/3)</f>
        <v>0.49207916002224317</v>
      </c>
      <c r="AL124" s="11">
        <f>'OddsRatio_working_3-way'!Z124+'OddsRatio_working_3-way'!AF124</f>
        <v>1.0429705957498969</v>
      </c>
      <c r="AM124" s="11">
        <f>'OddsRatio_working_3-way'!AA124+'OddsRatio_working_3-way'!AG124</f>
        <v>-0.66164161725878523</v>
      </c>
      <c r="AN124" s="11">
        <f>'OddsRatio_working_3-way'!AB124+'OddsRatio_working_3-way'!AH124</f>
        <v>-0.38132897849111186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1.0429705957498969</v>
      </c>
      <c r="AS124" s="11">
        <f>IF(('OddsRatio_working_3-way'!X124=0),IF(Q124&gt;0,-Q124^(1/3),(-Q124)^(1/3)),'OddsRatio_working_3-way'!AM124-'OddsRatio_working_3-way'!R124/3)</f>
        <v>-0.66164161725878523</v>
      </c>
      <c r="AT124" s="11">
        <f>IF(('OddsRatio_working_3-way'!X124=0),IF(Q124&gt;0,-Q124^(1/3),(-Q124)^(1/3)),'OddsRatio_working_3-way'!AN124-'OddsRatio_working_3-way'!R124/3)</f>
        <v>-0.38132897849111186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2.0699999999999998</v>
      </c>
      <c r="B125" s="4">
        <f>IF('True_Odds_Calculator_3-way'!B126="","",'True_Odds_Calculator_3-way'!B126)</f>
        <v>3.69</v>
      </c>
      <c r="C125" s="4">
        <f>IF('True_Odds_Calculator_3-way'!C126="","",'True_Odds_Calculator_3-way'!C126)</f>
        <v>3.74</v>
      </c>
      <c r="D125" s="9">
        <f t="shared" si="26"/>
        <v>0.4747177416279818</v>
      </c>
      <c r="E125" s="9">
        <f t="shared" si="27"/>
        <v>0.2644244067783193</v>
      </c>
      <c r="F125" s="9">
        <f t="shared" si="28"/>
        <v>0.26085785159369901</v>
      </c>
      <c r="G125" s="9">
        <f t="shared" si="29"/>
        <v>1.0341260825748444</v>
      </c>
      <c r="H125" s="9">
        <f t="shared" si="30"/>
        <v>2.1065149083550829</v>
      </c>
      <c r="I125" s="9">
        <f t="shared" si="31"/>
        <v>3.7817991621263309</v>
      </c>
      <c r="J125" s="9">
        <f t="shared" si="32"/>
        <v>3.8335054662550738</v>
      </c>
      <c r="K125" s="11">
        <f t="shared" si="33"/>
        <v>0.48309178743961356</v>
      </c>
      <c r="L125" s="11">
        <f t="shared" si="34"/>
        <v>0.2710027100271003</v>
      </c>
      <c r="M125" s="11">
        <f t="shared" si="35"/>
        <v>0.26737967914438499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-0.2760694224524719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0.22753334046037765</v>
      </c>
      <c r="Q125" s="11">
        <f>2*'OddsRatio_working_3-way'!K125*'OddsRatio_working_3-way'!L125*'OddsRatio_working_3-way'!M125</f>
        <v>7.0010258603193126E-2</v>
      </c>
      <c r="R125" s="11">
        <f t="shared" si="36"/>
        <v>0</v>
      </c>
      <c r="S125" s="11">
        <f t="shared" si="37"/>
        <v>-0.82418885235125883</v>
      </c>
      <c r="T125" s="11">
        <f t="shared" si="38"/>
        <v>-0.25359656995423346</v>
      </c>
      <c r="U125" s="11">
        <f>'OddsRatio_working_3-way'!S125-'OddsRatio_working_3-way'!R125^2/3</f>
        <v>-0.82418885235125883</v>
      </c>
      <c r="V125" s="11">
        <f>'OddsRatio_working_3-way'!S125*'OddsRatio_working_3-way'!R125/3-2*'OddsRatio_working_3-way'!R125^3/27-'OddsRatio_working_3-way'!T125</f>
        <v>0.25359656995423346</v>
      </c>
      <c r="W125" s="11">
        <f>'OddsRatio_working_3-way'!V125^2+4*'OddsRatio_working_3-way'!U125^3/27</f>
        <v>-1.8631148716822532E-2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0.14399858420256686</v>
      </c>
      <c r="Y125" s="11">
        <f>IF('OddsRatio_working_3-way'!W125&gt;=0,IF('OddsRatio_working_3-way'!V125+SQRT('OddsRatio_working_3-way'!W125)&gt;0,0,PI()),ACOS('OddsRatio_working_3-way'!V125/(2*'OddsRatio_working_3-way'!X125)))</f>
        <v>0.49377006280769464</v>
      </c>
      <c r="Z125" s="11">
        <f>'OddsRatio_working_3-way'!X125^(1/3)*COS('OddsRatio_working_3-way'!Y125/3)</f>
        <v>0.5170630412874222</v>
      </c>
      <c r="AA125" s="11">
        <f>'OddsRatio_working_3-way'!X125^(1/3)*COS(('OddsRatio_working_3-way'!Y125+2*PI())/3)</f>
        <v>-0.33290605653312583</v>
      </c>
      <c r="AB125" s="11">
        <f>'OddsRatio_working_3-way'!X125^(1/3)*COS(('OddsRatio_working_3-way'!Y125+4*PI())/3)</f>
        <v>-0.18415698475429623</v>
      </c>
      <c r="AC125" s="11">
        <f>'OddsRatio_working_3-way'!X125^(1/3)*SIN('OddsRatio_working_3-way'!Y125/3)</f>
        <v>8.5880316633214243E-2</v>
      </c>
      <c r="AD125" s="11">
        <f>'OddsRatio_working_3-way'!X125^(1/3)*SIN(('OddsRatio_working_3-way'!Y125+2*PI())/3)</f>
        <v>0.40484957079634254</v>
      </c>
      <c r="AE125" s="11">
        <f>'OddsRatio_working_3-way'!X125^(1/3)*SIN(('OddsRatio_working_3-way'!Y125+4*PI())/3)</f>
        <v>-0.49072988742955681</v>
      </c>
      <c r="AF125" s="11">
        <f>-'OddsRatio_working_3-way'!U125/(3*'OddsRatio_working_3-way'!X125^(1/3))*COS(('OddsRatio_working_3-way'!Y125)/3)</f>
        <v>0.5170630412874222</v>
      </c>
      <c r="AG125" s="11">
        <f>-'OddsRatio_working_3-way'!U125/(3*'OddsRatio_working_3-way'!X125^(1/3))*COS(('OddsRatio_working_3-way'!Y125+2*PI())/3)</f>
        <v>-0.33290605653312583</v>
      </c>
      <c r="AH125" s="11">
        <f>-'OddsRatio_working_3-way'!U125/(3*'OddsRatio_working_3-way'!X125^(1/3))*COS(('OddsRatio_working_3-way'!Y125+4*PI())/3)</f>
        <v>-0.18415698475429623</v>
      </c>
      <c r="AI125" s="11">
        <f>'OddsRatio_working_3-way'!U125/(3*'OddsRatio_working_3-way'!X125^(1/3))*SIN(('OddsRatio_working_3-way'!Y125)/3)</f>
        <v>-8.5880316633214243E-2</v>
      </c>
      <c r="AJ125" s="11">
        <f>'OddsRatio_working_3-way'!U125/(3*'OddsRatio_working_3-way'!X125^(1/3))*SIN(('OddsRatio_working_3-way'!Y125+2*PI())/3)</f>
        <v>-0.40484957079634254</v>
      </c>
      <c r="AK125" s="11">
        <f>'OddsRatio_working_3-way'!U125/(3*'OddsRatio_working_3-way'!X125^(1/3))*SIN(('OddsRatio_working_3-way'!Y125+4*PI())/3)</f>
        <v>0.49072988742955681</v>
      </c>
      <c r="AL125" s="11">
        <f>'OddsRatio_working_3-way'!Z125+'OddsRatio_working_3-way'!AF125</f>
        <v>1.0341260825748444</v>
      </c>
      <c r="AM125" s="11">
        <f>'OddsRatio_working_3-way'!AA125+'OddsRatio_working_3-way'!AG125</f>
        <v>-0.66581211306625165</v>
      </c>
      <c r="AN125" s="11">
        <f>'OddsRatio_working_3-way'!AB125+'OddsRatio_working_3-way'!AH125</f>
        <v>-0.36831396950859246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1.0341260825748444</v>
      </c>
      <c r="AS125" s="11">
        <f>IF(('OddsRatio_working_3-way'!X125=0),IF(Q125&gt;0,-Q125^(1/3),(-Q125)^(1/3)),'OddsRatio_working_3-way'!AM125-'OddsRatio_working_3-way'!R125/3)</f>
        <v>-0.66581211306625165</v>
      </c>
      <c r="AT125" s="11">
        <f>IF(('OddsRatio_working_3-way'!X125=0),IF(Q125&gt;0,-Q125^(1/3),(-Q125)^(1/3)),'OddsRatio_working_3-way'!AN125-'OddsRatio_working_3-way'!R125/3)</f>
        <v>-0.36831396950859246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1.65</v>
      </c>
      <c r="B126" s="4">
        <f>IF('True_Odds_Calculator_3-way'!B127="","",'True_Odds_Calculator_3-way'!B127)</f>
        <v>4.1399999999999997</v>
      </c>
      <c r="C126" s="4">
        <f>IF('True_Odds_Calculator_3-way'!C127="","",'True_Odds_Calculator_3-way'!C127)</f>
        <v>5.68</v>
      </c>
      <c r="D126" s="9">
        <f t="shared" si="26"/>
        <v>0.59600199606276116</v>
      </c>
      <c r="E126" s="9">
        <f t="shared" si="27"/>
        <v>0.23394433451898292</v>
      </c>
      <c r="F126" s="9">
        <f t="shared" si="28"/>
        <v>0.17005366941825564</v>
      </c>
      <c r="G126" s="9">
        <f t="shared" si="29"/>
        <v>1.0428411226448728</v>
      </c>
      <c r="H126" s="9">
        <f t="shared" si="30"/>
        <v>1.6778467297191675</v>
      </c>
      <c r="I126" s="9">
        <f t="shared" si="31"/>
        <v>4.2745211251048998</v>
      </c>
      <c r="J126" s="9">
        <f t="shared" si="32"/>
        <v>5.8804964539780036</v>
      </c>
      <c r="K126" s="11">
        <f t="shared" si="33"/>
        <v>0.60606060606060608</v>
      </c>
      <c r="L126" s="11">
        <f t="shared" si="34"/>
        <v>0.24154589371980678</v>
      </c>
      <c r="M126" s="11">
        <f t="shared" si="35"/>
        <v>0.17605633802816903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-0.24618196663512015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0.21829851897212588</v>
      </c>
      <c r="Q126" s="11">
        <f>2*'OddsRatio_working_3-way'!K126*'OddsRatio_working_3-way'!L126*'OddsRatio_working_3-way'!M126</f>
        <v>5.1546285471576359E-2</v>
      </c>
      <c r="R126" s="11">
        <f t="shared" si="36"/>
        <v>0</v>
      </c>
      <c r="S126" s="11">
        <f t="shared" si="37"/>
        <v>-0.88673643303726679</v>
      </c>
      <c r="T126" s="11">
        <f t="shared" si="38"/>
        <v>-0.20938286494386465</v>
      </c>
      <c r="U126" s="11">
        <f>'OddsRatio_working_3-way'!S126-'OddsRatio_working_3-way'!R126^2/3</f>
        <v>-0.88673643303726679</v>
      </c>
      <c r="V126" s="11">
        <f>'OddsRatio_working_3-way'!S126*'OddsRatio_working_3-way'!R126/3-2*'OddsRatio_working_3-way'!R126^3/27-'OddsRatio_working_3-way'!T126</f>
        <v>0.20938286494386465</v>
      </c>
      <c r="W126" s="11">
        <f>'OddsRatio_working_3-way'!V126^2+4*'OddsRatio_working_3-way'!U126^3/27</f>
        <v>-5.9453954962375918E-2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0.16069780575234729</v>
      </c>
      <c r="Y126" s="11">
        <f>IF('OddsRatio_working_3-way'!W126&gt;=0,IF('OddsRatio_working_3-way'!V126+SQRT('OddsRatio_working_3-way'!W126)&gt;0,0,PI()),ACOS('OddsRatio_working_3-way'!V126/(2*'OddsRatio_working_3-way'!X126)))</f>
        <v>0.86126251390361774</v>
      </c>
      <c r="Z126" s="11">
        <f>'OddsRatio_working_3-way'!X126^(1/3)*COS('OddsRatio_working_3-way'!Y126/3)</f>
        <v>0.52142056132243642</v>
      </c>
      <c r="AA126" s="11">
        <f>'OddsRatio_working_3-way'!X126^(1/3)*COS(('OddsRatio_working_3-way'!Y126+2*PI())/3)</f>
        <v>-0.39403153527563878</v>
      </c>
      <c r="AB126" s="11">
        <f>'OddsRatio_working_3-way'!X126^(1/3)*COS(('OddsRatio_working_3-way'!Y126+4*PI())/3)</f>
        <v>-0.1273890260467973</v>
      </c>
      <c r="AC126" s="11">
        <f>'OddsRatio_working_3-way'!X126^(1/3)*SIN('OddsRatio_working_3-way'!Y126/3)</f>
        <v>0.15394612448066888</v>
      </c>
      <c r="AD126" s="11">
        <f>'OddsRatio_working_3-way'!X126^(1/3)*SIN(('OddsRatio_working_3-way'!Y126+2*PI())/3)</f>
        <v>0.37459038992043736</v>
      </c>
      <c r="AE126" s="11">
        <f>'OddsRatio_working_3-way'!X126^(1/3)*SIN(('OddsRatio_working_3-way'!Y126+4*PI())/3)</f>
        <v>-0.52853651440110616</v>
      </c>
      <c r="AF126" s="11">
        <f>-'OddsRatio_working_3-way'!U126/(3*'OddsRatio_working_3-way'!X126^(1/3))*COS(('OddsRatio_working_3-way'!Y126)/3)</f>
        <v>0.52142056132243642</v>
      </c>
      <c r="AG126" s="11">
        <f>-'OddsRatio_working_3-way'!U126/(3*'OddsRatio_working_3-way'!X126^(1/3))*COS(('OddsRatio_working_3-way'!Y126+2*PI())/3)</f>
        <v>-0.39403153527563878</v>
      </c>
      <c r="AH126" s="11">
        <f>-'OddsRatio_working_3-way'!U126/(3*'OddsRatio_working_3-way'!X126^(1/3))*COS(('OddsRatio_working_3-way'!Y126+4*PI())/3)</f>
        <v>-0.1273890260467973</v>
      </c>
      <c r="AI126" s="11">
        <f>'OddsRatio_working_3-way'!U126/(3*'OddsRatio_working_3-way'!X126^(1/3))*SIN(('OddsRatio_working_3-way'!Y126)/3)</f>
        <v>-0.15394612448066888</v>
      </c>
      <c r="AJ126" s="11">
        <f>'OddsRatio_working_3-way'!U126/(3*'OddsRatio_working_3-way'!X126^(1/3))*SIN(('OddsRatio_working_3-way'!Y126+2*PI())/3)</f>
        <v>-0.37459038992043736</v>
      </c>
      <c r="AK126" s="11">
        <f>'OddsRatio_working_3-way'!U126/(3*'OddsRatio_working_3-way'!X126^(1/3))*SIN(('OddsRatio_working_3-way'!Y126+4*PI())/3)</f>
        <v>0.52853651440110616</v>
      </c>
      <c r="AL126" s="11">
        <f>'OddsRatio_working_3-way'!Z126+'OddsRatio_working_3-way'!AF126</f>
        <v>1.0428411226448728</v>
      </c>
      <c r="AM126" s="11">
        <f>'OddsRatio_working_3-way'!AA126+'OddsRatio_working_3-way'!AG126</f>
        <v>-0.78806307055127756</v>
      </c>
      <c r="AN126" s="11">
        <f>'OddsRatio_working_3-way'!AB126+'OddsRatio_working_3-way'!AH126</f>
        <v>-0.25477805209359461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1.0428411226448728</v>
      </c>
      <c r="AS126" s="11">
        <f>IF(('OddsRatio_working_3-way'!X126=0),IF(Q126&gt;0,-Q126^(1/3),(-Q126)^(1/3)),'OddsRatio_working_3-way'!AM126-'OddsRatio_working_3-way'!R126/3)</f>
        <v>-0.78806307055127756</v>
      </c>
      <c r="AT126" s="11">
        <f>IF(('OddsRatio_working_3-way'!X126=0),IF(Q126&gt;0,-Q126^(1/3),(-Q126)^(1/3)),'OddsRatio_working_3-way'!AN126-'OddsRatio_working_3-way'!R126/3)</f>
        <v>-0.25477805209359461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8.58</v>
      </c>
      <c r="B127" s="4">
        <f>IF('True_Odds_Calculator_3-way'!B128="","",'True_Odds_Calculator_3-way'!B128)</f>
        <v>5.48</v>
      </c>
      <c r="C127" s="4">
        <f>IF('True_Odds_Calculator_3-way'!C128="","",'True_Odds_Calculator_3-way'!C128)</f>
        <v>1.38</v>
      </c>
      <c r="D127" s="9">
        <f t="shared" si="26"/>
        <v>0.11123645800108428</v>
      </c>
      <c r="E127" s="9">
        <f t="shared" si="27"/>
        <v>0.17475679431546065</v>
      </c>
      <c r="F127" s="9">
        <f t="shared" si="28"/>
        <v>0.71400674768345496</v>
      </c>
      <c r="G127" s="9">
        <f t="shared" si="29"/>
        <v>1.0540710214958731</v>
      </c>
      <c r="H127" s="9">
        <f t="shared" si="30"/>
        <v>8.9898583429387191</v>
      </c>
      <c r="I127" s="9">
        <f t="shared" si="31"/>
        <v>5.722238176301512</v>
      </c>
      <c r="J127" s="9">
        <f t="shared" si="32"/>
        <v>1.4005469881684314</v>
      </c>
      <c r="K127" s="11">
        <f t="shared" si="33"/>
        <v>0.11655011655011654</v>
      </c>
      <c r="L127" s="11">
        <f t="shared" si="34"/>
        <v>0.18248175182481752</v>
      </c>
      <c r="M127" s="11">
        <f t="shared" si="35"/>
        <v>0.7246376811594204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-0.19887669014930187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0.19172266078010286</v>
      </c>
      <c r="Q127" s="11">
        <f>2*'OddsRatio_working_3-way'!K127*'OddsRatio_working_3-way'!L127*'OddsRatio_working_3-way'!M127</f>
        <v>3.0823578903553518E-2</v>
      </c>
      <c r="R127" s="11">
        <f t="shared" si="36"/>
        <v>0</v>
      </c>
      <c r="S127" s="11">
        <f t="shared" si="37"/>
        <v>-0.96402781359731848</v>
      </c>
      <c r="T127" s="11">
        <f t="shared" si="38"/>
        <v>-0.15498839446902229</v>
      </c>
      <c r="U127" s="11">
        <f>'OddsRatio_working_3-way'!S127-'OddsRatio_working_3-way'!R127^2/3</f>
        <v>-0.96402781359731848</v>
      </c>
      <c r="V127" s="11">
        <f>'OddsRatio_working_3-way'!S127*'OddsRatio_working_3-way'!R127/3-2*'OddsRatio_working_3-way'!R127^3/27-'OddsRatio_working_3-way'!T127</f>
        <v>0.15498839446902229</v>
      </c>
      <c r="W127" s="11">
        <f>'OddsRatio_working_3-way'!V127^2+4*'OddsRatio_working_3-way'!U127^3/27</f>
        <v>-0.10870732164383516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0.18215976783027613</v>
      </c>
      <c r="Y127" s="11">
        <f>IF('OddsRatio_working_3-way'!W127&gt;=0,IF('OddsRatio_working_3-way'!V127+SQRT('OddsRatio_working_3-way'!W127)&gt;0,0,PI()),ACOS('OddsRatio_working_3-way'!V127/(2*'OddsRatio_working_3-way'!X127)))</f>
        <v>1.131371682458322</v>
      </c>
      <c r="Z127" s="11">
        <f>'OddsRatio_working_3-way'!X127^(1/3)*COS('OddsRatio_working_3-way'!Y127/3)</f>
        <v>0.52703551074793653</v>
      </c>
      <c r="AA127" s="11">
        <f>'OddsRatio_working_3-way'!X127^(1/3)*COS(('OddsRatio_working_3-way'!Y127+2*PI())/3)</f>
        <v>-0.44429975449812315</v>
      </c>
      <c r="AB127" s="11">
        <f>'OddsRatio_working_3-way'!X127^(1/3)*COS(('OddsRatio_working_3-way'!Y127+4*PI())/3)</f>
        <v>-8.2735756249813455E-2</v>
      </c>
      <c r="AC127" s="11">
        <f>'OddsRatio_working_3-way'!X127^(1/3)*SIN('OddsRatio_working_3-way'!Y127/3)</f>
        <v>0.20874907171793911</v>
      </c>
      <c r="AD127" s="11">
        <f>'OddsRatio_working_3-way'!X127^(1/3)*SIN(('OddsRatio_working_3-way'!Y127+2*PI())/3)</f>
        <v>0.35205160514525002</v>
      </c>
      <c r="AE127" s="11">
        <f>'OddsRatio_working_3-way'!X127^(1/3)*SIN(('OddsRatio_working_3-way'!Y127+4*PI())/3)</f>
        <v>-0.56080067686318902</v>
      </c>
      <c r="AF127" s="11">
        <f>-'OddsRatio_working_3-way'!U127/(3*'OddsRatio_working_3-way'!X127^(1/3))*COS(('OddsRatio_working_3-way'!Y127)/3)</f>
        <v>0.52703551074793642</v>
      </c>
      <c r="AG127" s="11">
        <f>-'OddsRatio_working_3-way'!U127/(3*'OddsRatio_working_3-way'!X127^(1/3))*COS(('OddsRatio_working_3-way'!Y127+2*PI())/3)</f>
        <v>-0.44429975449812309</v>
      </c>
      <c r="AH127" s="11">
        <f>-'OddsRatio_working_3-way'!U127/(3*'OddsRatio_working_3-way'!X127^(1/3))*COS(('OddsRatio_working_3-way'!Y127+4*PI())/3)</f>
        <v>-8.2735756249813441E-2</v>
      </c>
      <c r="AI127" s="11">
        <f>'OddsRatio_working_3-way'!U127/(3*'OddsRatio_working_3-way'!X127^(1/3))*SIN(('OddsRatio_working_3-way'!Y127)/3)</f>
        <v>-0.20874907171793905</v>
      </c>
      <c r="AJ127" s="11">
        <f>'OddsRatio_working_3-way'!U127/(3*'OddsRatio_working_3-way'!X127^(1/3))*SIN(('OddsRatio_working_3-way'!Y127+2*PI())/3)</f>
        <v>-0.35205160514524991</v>
      </c>
      <c r="AK127" s="11">
        <f>'OddsRatio_working_3-way'!U127/(3*'OddsRatio_working_3-way'!X127^(1/3))*SIN(('OddsRatio_working_3-way'!Y127+4*PI())/3)</f>
        <v>0.56080067686318891</v>
      </c>
      <c r="AL127" s="11">
        <f>'OddsRatio_working_3-way'!Z127+'OddsRatio_working_3-way'!AF127</f>
        <v>1.0540710214958731</v>
      </c>
      <c r="AM127" s="11">
        <f>'OddsRatio_working_3-way'!AA127+'OddsRatio_working_3-way'!AG127</f>
        <v>-0.88859950899624618</v>
      </c>
      <c r="AN127" s="11">
        <f>'OddsRatio_working_3-way'!AB127+'OddsRatio_working_3-way'!AH127</f>
        <v>-0.16547151249962688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1.0540710214958731</v>
      </c>
      <c r="AS127" s="11">
        <f>IF(('OddsRatio_working_3-way'!X127=0),IF(Q127&gt;0,-Q127^(1/3),(-Q127)^(1/3)),'OddsRatio_working_3-way'!AM127-'OddsRatio_working_3-way'!R127/3)</f>
        <v>-0.88859950899624618</v>
      </c>
      <c r="AT127" s="11">
        <f>IF(('OddsRatio_working_3-way'!X127=0),IF(Q127&gt;0,-Q127^(1/3),(-Q127)^(1/3)),'OddsRatio_working_3-way'!AN127-'OddsRatio_working_3-way'!R127/3)</f>
        <v>-0.16547151249962688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1.8</v>
      </c>
      <c r="B128" s="4">
        <f>IF('True_Odds_Calculator_3-way'!B129="","",'True_Odds_Calculator_3-way'!B129)</f>
        <v>3.53</v>
      </c>
      <c r="C128" s="4">
        <f>IF('True_Odds_Calculator_3-way'!C129="","",'True_Odds_Calculator_3-way'!C129)</f>
        <v>5.24</v>
      </c>
      <c r="D128" s="9">
        <f t="shared" si="26"/>
        <v>0.54331905557485005</v>
      </c>
      <c r="E128" s="9">
        <f t="shared" si="27"/>
        <v>0.27335810090273577</v>
      </c>
      <c r="F128" s="9">
        <f t="shared" si="28"/>
        <v>0.18332284352241399</v>
      </c>
      <c r="G128" s="9">
        <f t="shared" si="29"/>
        <v>1.0506739542338663</v>
      </c>
      <c r="H128" s="9">
        <f t="shared" si="30"/>
        <v>1.8405391633870929</v>
      </c>
      <c r="I128" s="9">
        <f t="shared" si="31"/>
        <v>3.6582051042116821</v>
      </c>
      <c r="J128" s="9">
        <f t="shared" si="32"/>
        <v>5.4548575659515937</v>
      </c>
      <c r="K128" s="11">
        <f t="shared" si="33"/>
        <v>0.55555555555555558</v>
      </c>
      <c r="L128" s="11">
        <f t="shared" si="34"/>
        <v>0.28328611898016998</v>
      </c>
      <c r="M128" s="11">
        <f t="shared" si="35"/>
        <v>0.19083969465648853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-0.25774952124886152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0.22736173883374539</v>
      </c>
      <c r="Q128" s="11">
        <f>2*'OddsRatio_working_3-way'!K128*'OddsRatio_working_3-way'!L128*'OddsRatio_working_3-way'!M128</f>
        <v>6.0069151607330354E-2</v>
      </c>
      <c r="R128" s="11">
        <f t="shared" si="36"/>
        <v>0</v>
      </c>
      <c r="S128" s="11">
        <f t="shared" si="37"/>
        <v>-0.8821034379894106</v>
      </c>
      <c r="T128" s="11">
        <f t="shared" si="38"/>
        <v>-0.23305242747408469</v>
      </c>
      <c r="U128" s="11">
        <f>'OddsRatio_working_3-way'!S128-'OddsRatio_working_3-way'!R128^2/3</f>
        <v>-0.8821034379894106</v>
      </c>
      <c r="V128" s="11">
        <f>'OddsRatio_working_3-way'!S128*'OddsRatio_working_3-way'!R128/3-2*'OddsRatio_working_3-way'!R128^3/27-'OddsRatio_working_3-way'!T128</f>
        <v>0.23305242747408469</v>
      </c>
      <c r="W128" s="11">
        <f>'OddsRatio_working_3-way'!V128^2+4*'OddsRatio_working_3-way'!U128^3/27</f>
        <v>-4.7371069306982934E-2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0.15944003830480163</v>
      </c>
      <c r="Y128" s="11">
        <f>IF('OddsRatio_working_3-way'!W128&gt;=0,IF('OddsRatio_working_3-way'!V128+SQRT('OddsRatio_working_3-way'!W128)&gt;0,0,PI()),ACOS('OddsRatio_working_3-way'!V128/(2*'OddsRatio_working_3-way'!X128)))</f>
        <v>0.75123479950203265</v>
      </c>
      <c r="Z128" s="11">
        <f>'OddsRatio_working_3-way'!X128^(1/3)*COS('OddsRatio_working_3-way'!Y128/3)</f>
        <v>0.52533697711693317</v>
      </c>
      <c r="AA128" s="11">
        <f>'OddsRatio_working_3-way'!X128^(1/3)*COS(('OddsRatio_working_3-way'!Y128+2*PI())/3)</f>
        <v>-0.37903710482842484</v>
      </c>
      <c r="AB128" s="11">
        <f>'OddsRatio_working_3-way'!X128^(1/3)*COS(('OddsRatio_working_3-way'!Y128+4*PI())/3)</f>
        <v>-0.14629987228850816</v>
      </c>
      <c r="AC128" s="11">
        <f>'OddsRatio_working_3-way'!X128^(1/3)*SIN('OddsRatio_working_3-way'!Y128/3)</f>
        <v>0.13437090385736938</v>
      </c>
      <c r="AD128" s="11">
        <f>'OddsRatio_working_3-way'!X128^(1/3)*SIN(('OddsRatio_working_3-way'!Y128+2*PI())/3)</f>
        <v>0.38776971580190378</v>
      </c>
      <c r="AE128" s="11">
        <f>'OddsRatio_working_3-way'!X128^(1/3)*SIN(('OddsRatio_working_3-way'!Y128+4*PI())/3)</f>
        <v>-0.52214061965927316</v>
      </c>
      <c r="AF128" s="11">
        <f>-'OddsRatio_working_3-way'!U128/(3*'OddsRatio_working_3-way'!X128^(1/3))*COS(('OddsRatio_working_3-way'!Y128)/3)</f>
        <v>0.52533697711693317</v>
      </c>
      <c r="AG128" s="11">
        <f>-'OddsRatio_working_3-way'!U128/(3*'OddsRatio_working_3-way'!X128^(1/3))*COS(('OddsRatio_working_3-way'!Y128+2*PI())/3)</f>
        <v>-0.37903710482842484</v>
      </c>
      <c r="AH128" s="11">
        <f>-'OddsRatio_working_3-way'!U128/(3*'OddsRatio_working_3-way'!X128^(1/3))*COS(('OddsRatio_working_3-way'!Y128+4*PI())/3)</f>
        <v>-0.14629987228850816</v>
      </c>
      <c r="AI128" s="11">
        <f>'OddsRatio_working_3-way'!U128/(3*'OddsRatio_working_3-way'!X128^(1/3))*SIN(('OddsRatio_working_3-way'!Y128)/3)</f>
        <v>-0.13437090385736938</v>
      </c>
      <c r="AJ128" s="11">
        <f>'OddsRatio_working_3-way'!U128/(3*'OddsRatio_working_3-way'!X128^(1/3))*SIN(('OddsRatio_working_3-way'!Y128+2*PI())/3)</f>
        <v>-0.38776971580190378</v>
      </c>
      <c r="AK128" s="11">
        <f>'OddsRatio_working_3-way'!U128/(3*'OddsRatio_working_3-way'!X128^(1/3))*SIN(('OddsRatio_working_3-way'!Y128+4*PI())/3)</f>
        <v>0.52214061965927316</v>
      </c>
      <c r="AL128" s="11">
        <f>'OddsRatio_working_3-way'!Z128+'OddsRatio_working_3-way'!AF128</f>
        <v>1.0506739542338663</v>
      </c>
      <c r="AM128" s="11">
        <f>'OddsRatio_working_3-way'!AA128+'OddsRatio_working_3-way'!AG128</f>
        <v>-0.75807420965684968</v>
      </c>
      <c r="AN128" s="11">
        <f>'OddsRatio_working_3-way'!AB128+'OddsRatio_working_3-way'!AH128</f>
        <v>-0.29259974457701632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1.0506739542338663</v>
      </c>
      <c r="AS128" s="11">
        <f>IF(('OddsRatio_working_3-way'!X128=0),IF(Q128&gt;0,-Q128^(1/3),(-Q128)^(1/3)),'OddsRatio_working_3-way'!AM128-'OddsRatio_working_3-way'!R128/3)</f>
        <v>-0.75807420965684968</v>
      </c>
      <c r="AT128" s="11">
        <f>IF(('OddsRatio_working_3-way'!X128=0),IF(Q128&gt;0,-Q128^(1/3),(-Q128)^(1/3)),'OddsRatio_working_3-way'!AN128-'OddsRatio_working_3-way'!R128/3)</f>
        <v>-0.29259974457701632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2.93</v>
      </c>
      <c r="B129" s="4">
        <f>IF('True_Odds_Calculator_3-way'!B130="","",'True_Odds_Calculator_3-way'!B130)</f>
        <v>3.43</v>
      </c>
      <c r="C129" s="4">
        <f>IF('True_Odds_Calculator_3-way'!C130="","",'True_Odds_Calculator_3-way'!C130)</f>
        <v>2.57</v>
      </c>
      <c r="D129" s="9">
        <f t="shared" si="26"/>
        <v>0.33392280669161634</v>
      </c>
      <c r="E129" s="9">
        <f t="shared" si="27"/>
        <v>0.28478127499356082</v>
      </c>
      <c r="F129" s="9">
        <f t="shared" si="28"/>
        <v>0.38129591831482296</v>
      </c>
      <c r="G129" s="9">
        <f t="shared" si="29"/>
        <v>1.0335254430788776</v>
      </c>
      <c r="H129" s="9">
        <f t="shared" si="30"/>
        <v>2.9947041051422336</v>
      </c>
      <c r="I129" s="9">
        <f t="shared" si="31"/>
        <v>3.5114668266816733</v>
      </c>
      <c r="J129" s="9">
        <f t="shared" si="32"/>
        <v>2.622634945633838</v>
      </c>
      <c r="K129" s="11">
        <f t="shared" si="33"/>
        <v>0.34129692832764502</v>
      </c>
      <c r="L129" s="11">
        <f t="shared" si="34"/>
        <v>0.29154518950437314</v>
      </c>
      <c r="M129" s="11">
        <f t="shared" si="35"/>
        <v>0.38910505836575876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-0.2850810641668502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0.22959362741011841</v>
      </c>
      <c r="Q129" s="11">
        <f>2*'OddsRatio_working_3-way'!K129*'OddsRatio_working_3-way'!L129*'OddsRatio_working_3-way'!M129</f>
        <v>7.7434612954508736E-2</v>
      </c>
      <c r="R129" s="11">
        <f t="shared" si="36"/>
        <v>0</v>
      </c>
      <c r="S129" s="11">
        <f t="shared" si="37"/>
        <v>-0.80536260126959358</v>
      </c>
      <c r="T129" s="11">
        <f t="shared" si="38"/>
        <v>-0.27162313702178537</v>
      </c>
      <c r="U129" s="11">
        <f>'OddsRatio_working_3-way'!S129-'OddsRatio_working_3-way'!R129^2/3</f>
        <v>-0.80536260126959358</v>
      </c>
      <c r="V129" s="11">
        <f>'OddsRatio_working_3-way'!S129*'OddsRatio_working_3-way'!R129/3-2*'OddsRatio_working_3-way'!R129^3/27-'OddsRatio_working_3-way'!T129</f>
        <v>0.27162313702178537</v>
      </c>
      <c r="W129" s="11">
        <f>'OddsRatio_working_3-way'!V129^2+4*'OddsRatio_working_3-way'!U129^3/27</f>
        <v>-3.6083331580427508E-3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0.13909301000014193</v>
      </c>
      <c r="Y129" s="11">
        <f>IF('OddsRatio_working_3-way'!W129&gt;=0,IF('OddsRatio_working_3-way'!V129+SQRT('OddsRatio_working_3-way'!W129)&gt;0,0,PI()),ACOS('OddsRatio_working_3-way'!V129/(2*'OddsRatio_working_3-way'!X129)))</f>
        <v>0.21764676025713969</v>
      </c>
      <c r="Z129" s="11">
        <f>'OddsRatio_working_3-way'!X129^(1/3)*COS('OddsRatio_working_3-way'!Y129/3)</f>
        <v>0.51676272153943892</v>
      </c>
      <c r="AA129" s="11">
        <f>'OddsRatio_working_3-way'!X129^(1/3)*COS(('OddsRatio_working_3-way'!Y129+2*PI())/3)</f>
        <v>-0.29090623644607877</v>
      </c>
      <c r="AB129" s="11">
        <f>'OddsRatio_working_3-way'!X129^(1/3)*COS(('OddsRatio_working_3-way'!Y129+4*PI())/3)</f>
        <v>-0.22585648509336007</v>
      </c>
      <c r="AC129" s="11">
        <f>'OddsRatio_working_3-way'!X129^(1/3)*SIN('OddsRatio_working_3-way'!Y129/3)</f>
        <v>3.7556491454210431E-2</v>
      </c>
      <c r="AD129" s="11">
        <f>'OddsRatio_working_3-way'!X129^(1/3)*SIN(('OddsRatio_working_3-way'!Y129+2*PI())/3)</f>
        <v>0.42875139885483293</v>
      </c>
      <c r="AE129" s="11">
        <f>'OddsRatio_working_3-way'!X129^(1/3)*SIN(('OddsRatio_working_3-way'!Y129+4*PI())/3)</f>
        <v>-0.46630789030904324</v>
      </c>
      <c r="AF129" s="11">
        <f>-'OddsRatio_working_3-way'!U129/(3*'OddsRatio_working_3-way'!X129^(1/3))*COS(('OddsRatio_working_3-way'!Y129)/3)</f>
        <v>0.51676272153943881</v>
      </c>
      <c r="AG129" s="11">
        <f>-'OddsRatio_working_3-way'!U129/(3*'OddsRatio_working_3-way'!X129^(1/3))*COS(('OddsRatio_working_3-way'!Y129+2*PI())/3)</f>
        <v>-0.29090623644607871</v>
      </c>
      <c r="AH129" s="11">
        <f>-'OddsRatio_working_3-way'!U129/(3*'OddsRatio_working_3-way'!X129^(1/3))*COS(('OddsRatio_working_3-way'!Y129+4*PI())/3)</f>
        <v>-0.22585648509336001</v>
      </c>
      <c r="AI129" s="11">
        <f>'OddsRatio_working_3-way'!U129/(3*'OddsRatio_working_3-way'!X129^(1/3))*SIN(('OddsRatio_working_3-way'!Y129)/3)</f>
        <v>-3.7556491454210417E-2</v>
      </c>
      <c r="AJ129" s="11">
        <f>'OddsRatio_working_3-way'!U129/(3*'OddsRatio_working_3-way'!X129^(1/3))*SIN(('OddsRatio_working_3-way'!Y129+2*PI())/3)</f>
        <v>-0.42875139885483282</v>
      </c>
      <c r="AK129" s="11">
        <f>'OddsRatio_working_3-way'!U129/(3*'OddsRatio_working_3-way'!X129^(1/3))*SIN(('OddsRatio_working_3-way'!Y129+4*PI())/3)</f>
        <v>0.46630789030904313</v>
      </c>
      <c r="AL129" s="11">
        <f>'OddsRatio_working_3-way'!Z129+'OddsRatio_working_3-way'!AF129</f>
        <v>1.0335254430788776</v>
      </c>
      <c r="AM129" s="11">
        <f>'OddsRatio_working_3-way'!AA129+'OddsRatio_working_3-way'!AG129</f>
        <v>-0.58181247289215743</v>
      </c>
      <c r="AN129" s="11">
        <f>'OddsRatio_working_3-way'!AB129+'OddsRatio_working_3-way'!AH129</f>
        <v>-0.45171297018672008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1.0335254430788776</v>
      </c>
      <c r="AS129" s="11">
        <f>IF(('OddsRatio_working_3-way'!X129=0),IF(Q129&gt;0,-Q129^(1/3),(-Q129)^(1/3)),'OddsRatio_working_3-way'!AM129-'OddsRatio_working_3-way'!R129/3)</f>
        <v>-0.58181247289215743</v>
      </c>
      <c r="AT129" s="11">
        <f>IF(('OddsRatio_working_3-way'!X129=0),IF(Q129&gt;0,-Q129^(1/3),(-Q129)^(1/3)),'OddsRatio_working_3-way'!AN129-'OddsRatio_working_3-way'!R129/3)</f>
        <v>-0.45171297018672008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2.82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2.75</v>
      </c>
      <c r="D130" s="9">
        <f t="shared" si="26"/>
        <v>0.34704501577086178</v>
      </c>
      <c r="E130" s="9">
        <f t="shared" si="27"/>
        <v>0.29696988204353025</v>
      </c>
      <c r="F130" s="9">
        <f t="shared" si="28"/>
        <v>0.35598510218560825</v>
      </c>
      <c r="G130" s="9">
        <f t="shared" si="29"/>
        <v>1.0337750393973453</v>
      </c>
      <c r="H130" s="9">
        <f t="shared" si="30"/>
        <v>2.8814705717031681</v>
      </c>
      <c r="I130" s="9">
        <f t="shared" si="31"/>
        <v>3.3673448402199204</v>
      </c>
      <c r="J130" s="9">
        <f t="shared" si="32"/>
        <v>2.8091063189453549</v>
      </c>
      <c r="K130" s="11">
        <f t="shared" si="33"/>
        <v>0.3546099290780142</v>
      </c>
      <c r="L130" s="11">
        <f t="shared" si="34"/>
        <v>0.303951367781155</v>
      </c>
      <c r="M130" s="11">
        <f t="shared" si="35"/>
        <v>0.36363636363636365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-0.2858691029809185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0.22967827404223967</v>
      </c>
      <c r="Q130" s="11">
        <f>2*'OddsRatio_working_3-way'!K130*'OddsRatio_working_3-way'!L130*'OddsRatio_working_3-way'!M130</f>
        <v>7.8388489434211478E-2</v>
      </c>
      <c r="R130" s="11">
        <f t="shared" si="36"/>
        <v>0</v>
      </c>
      <c r="S130" s="11">
        <f t="shared" si="37"/>
        <v>-0.80343860755588714</v>
      </c>
      <c r="T130" s="11">
        <f t="shared" si="38"/>
        <v>-0.2742111288586645</v>
      </c>
      <c r="U130" s="11">
        <f>'OddsRatio_working_3-way'!S130-'OddsRatio_working_3-way'!R130^2/3</f>
        <v>-0.80343860755588714</v>
      </c>
      <c r="V130" s="11">
        <f>'OddsRatio_working_3-way'!S130*'OddsRatio_working_3-way'!R130/3-2*'OddsRatio_working_3-way'!R130^3/27-'OddsRatio_working_3-way'!T130</f>
        <v>0.2742111288586645</v>
      </c>
      <c r="W130" s="11">
        <f>'OddsRatio_working_3-way'!V130^2+4*'OddsRatio_working_3-way'!U130^3/27</f>
        <v>-1.6424115979221665E-3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0.13859487254933467</v>
      </c>
      <c r="Y130" s="11">
        <f>IF('OddsRatio_working_3-way'!W130&gt;=0,IF('OddsRatio_working_3-way'!V130+SQRT('OddsRatio_working_3-way'!W130)&gt;0,0,PI()),ACOS('OddsRatio_working_3-way'!V130/(2*'OddsRatio_working_3-way'!X130)))</f>
        <v>0.14673150278503644</v>
      </c>
      <c r="Z130" s="11">
        <f>'OddsRatio_working_3-way'!X130^(1/3)*COS('OddsRatio_working_3-way'!Y130/3)</f>
        <v>0.51688751969867275</v>
      </c>
      <c r="AA130" s="11">
        <f>'OddsRatio_working_3-way'!X130^(1/3)*COS(('OddsRatio_working_3-way'!Y130+2*PI())/3)</f>
        <v>-0.28035542053006679</v>
      </c>
      <c r="AB130" s="11">
        <f>'OddsRatio_working_3-way'!X130^(1/3)*COS(('OddsRatio_working_3-way'!Y130+4*PI())/3)</f>
        <v>-0.23653209916860626</v>
      </c>
      <c r="AC130" s="11">
        <f>'OddsRatio_working_3-way'!X130^(1/3)*SIN('OddsRatio_working_3-way'!Y130/3)</f>
        <v>2.5301406384822919E-2</v>
      </c>
      <c r="AD130" s="11">
        <f>'OddsRatio_working_3-way'!X130^(1/3)*SIN(('OddsRatio_working_3-way'!Y130+2*PI())/3)</f>
        <v>0.43498701976576859</v>
      </c>
      <c r="AE130" s="11">
        <f>'OddsRatio_working_3-way'!X130^(1/3)*SIN(('OddsRatio_working_3-way'!Y130+4*PI())/3)</f>
        <v>-0.46028842615059135</v>
      </c>
      <c r="AF130" s="11">
        <f>-'OddsRatio_working_3-way'!U130/(3*'OddsRatio_working_3-way'!X130^(1/3))*COS(('OddsRatio_working_3-way'!Y130)/3)</f>
        <v>0.51688751969867264</v>
      </c>
      <c r="AG130" s="11">
        <f>-'OddsRatio_working_3-way'!U130/(3*'OddsRatio_working_3-way'!X130^(1/3))*COS(('OddsRatio_working_3-way'!Y130+2*PI())/3)</f>
        <v>-0.28035542053006673</v>
      </c>
      <c r="AH130" s="11">
        <f>-'OddsRatio_working_3-way'!U130/(3*'OddsRatio_working_3-way'!X130^(1/3))*COS(('OddsRatio_working_3-way'!Y130+4*PI())/3)</f>
        <v>-0.23653209916860621</v>
      </c>
      <c r="AI130" s="11">
        <f>'OddsRatio_working_3-way'!U130/(3*'OddsRatio_working_3-way'!X130^(1/3))*SIN(('OddsRatio_working_3-way'!Y130)/3)</f>
        <v>-2.5301406384822915E-2</v>
      </c>
      <c r="AJ130" s="11">
        <f>'OddsRatio_working_3-way'!U130/(3*'OddsRatio_working_3-way'!X130^(1/3))*SIN(('OddsRatio_working_3-way'!Y130+2*PI())/3)</f>
        <v>-0.43498701976576853</v>
      </c>
      <c r="AK130" s="11">
        <f>'OddsRatio_working_3-way'!U130/(3*'OddsRatio_working_3-way'!X130^(1/3))*SIN(('OddsRatio_working_3-way'!Y130+4*PI())/3)</f>
        <v>0.46028842615059129</v>
      </c>
      <c r="AL130" s="11">
        <f>'OddsRatio_working_3-way'!Z130+'OddsRatio_working_3-way'!AF130</f>
        <v>1.0337750393973453</v>
      </c>
      <c r="AM130" s="11">
        <f>'OddsRatio_working_3-way'!AA130+'OddsRatio_working_3-way'!AG130</f>
        <v>-0.56071084106013358</v>
      </c>
      <c r="AN130" s="11">
        <f>'OddsRatio_working_3-way'!AB130+'OddsRatio_working_3-way'!AH130</f>
        <v>-0.47306419833721247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1.0337750393973453</v>
      </c>
      <c r="AS130" s="11">
        <f>IF(('OddsRatio_working_3-way'!X130=0),IF(Q130&gt;0,-Q130^(1/3),(-Q130)^(1/3)),'OddsRatio_working_3-way'!AM130-'OddsRatio_working_3-way'!R130/3)</f>
        <v>-0.56071084106013358</v>
      </c>
      <c r="AT130" s="11">
        <f>IF(('OddsRatio_working_3-way'!X130=0),IF(Q130&gt;0,-Q130^(1/3),(-Q130)^(1/3)),'OddsRatio_working_3-way'!AN130-'OddsRatio_working_3-way'!R130/3)</f>
        <v>-0.47306419833721247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1.6</v>
      </c>
      <c r="B131" s="4">
        <f>IF('True_Odds_Calculator_3-way'!B132="","",'True_Odds_Calculator_3-way'!B132)</f>
        <v>4.5999999999999996</v>
      </c>
      <c r="C131" s="4">
        <f>IF('True_Odds_Calculator_3-way'!C132="","",'True_Odds_Calculator_3-way'!C132)</f>
        <v>5.51</v>
      </c>
      <c r="D131" s="9">
        <f t="shared" si="26"/>
        <v>0.61477320527566404</v>
      </c>
      <c r="E131" s="9">
        <f t="shared" si="27"/>
        <v>0.21009742233871762</v>
      </c>
      <c r="F131" s="9">
        <f t="shared" si="28"/>
        <v>0.17512937238561813</v>
      </c>
      <c r="G131" s="9">
        <f t="shared" si="29"/>
        <v>1.0443601841527896</v>
      </c>
      <c r="H131" s="9">
        <f t="shared" si="30"/>
        <v>1.6266161104916739</v>
      </c>
      <c r="I131" s="9">
        <f t="shared" si="31"/>
        <v>4.7596966629500423</v>
      </c>
      <c r="J131" s="9">
        <f t="shared" si="32"/>
        <v>5.7100644305290817</v>
      </c>
      <c r="K131" s="11">
        <f t="shared" si="33"/>
        <v>0.625</v>
      </c>
      <c r="L131" s="11">
        <f t="shared" si="34"/>
        <v>0.21739130434782611</v>
      </c>
      <c r="M131" s="11">
        <f t="shared" si="35"/>
        <v>0.18148820326678766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-0.2402154186064861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0.21477747968121205</v>
      </c>
      <c r="Q131" s="11">
        <f>2*'OddsRatio_working_3-way'!K131*'OddsRatio_working_3-way'!L131*'OddsRatio_working_3-way'!M131</f>
        <v>4.9317446539887962E-2</v>
      </c>
      <c r="R131" s="11">
        <f t="shared" si="36"/>
        <v>0</v>
      </c>
      <c r="S131" s="11">
        <f t="shared" si="37"/>
        <v>-0.89410363800607762</v>
      </c>
      <c r="T131" s="11">
        <f t="shared" si="38"/>
        <v>-0.20530508335386399</v>
      </c>
      <c r="U131" s="11">
        <f>'OddsRatio_working_3-way'!S131-'OddsRatio_working_3-way'!R131^2/3</f>
        <v>-0.89410363800607762</v>
      </c>
      <c r="V131" s="11">
        <f>'OddsRatio_working_3-way'!S131*'OddsRatio_working_3-way'!R131/3-2*'OddsRatio_working_3-way'!R131^3/27-'OddsRatio_working_3-way'!T131</f>
        <v>0.20530508335386399</v>
      </c>
      <c r="W131" s="11">
        <f>'OddsRatio_working_3-way'!V131^2+4*'OddsRatio_working_3-way'!U131^3/27</f>
        <v>-6.3741008894887041E-2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0.16270462973270311</v>
      </c>
      <c r="Y131" s="11">
        <f>IF('OddsRatio_working_3-way'!W131&gt;=0,IF('OddsRatio_working_3-way'!V131+SQRT('OddsRatio_working_3-way'!W131)&gt;0,0,PI()),ACOS('OddsRatio_working_3-way'!V131/(2*'OddsRatio_working_3-way'!X131)))</f>
        <v>0.88806631001453606</v>
      </c>
      <c r="Z131" s="11">
        <f>'OddsRatio_working_3-way'!X131^(1/3)*COS('OddsRatio_working_3-way'!Y131/3)</f>
        <v>0.52218009207639471</v>
      </c>
      <c r="AA131" s="11">
        <f>'OddsRatio_working_3-way'!X131^(1/3)*COS(('OddsRatio_working_3-way'!Y131+2*PI())/3)</f>
        <v>-0.399009852740626</v>
      </c>
      <c r="AB131" s="11">
        <f>'OddsRatio_working_3-way'!X131^(1/3)*COS(('OddsRatio_working_3-way'!Y131+4*PI())/3)</f>
        <v>-0.12317023933576846</v>
      </c>
      <c r="AC131" s="11">
        <f>'OddsRatio_working_3-way'!X131^(1/3)*SIN('OddsRatio_working_3-way'!Y131/3)</f>
        <v>0.15925607505245673</v>
      </c>
      <c r="AD131" s="11">
        <f>'OddsRatio_working_3-way'!X131^(1/3)*SIN(('OddsRatio_working_3-way'!Y131+2*PI())/3)</f>
        <v>0.37259318756242688</v>
      </c>
      <c r="AE131" s="11">
        <f>'OddsRatio_working_3-way'!X131^(1/3)*SIN(('OddsRatio_working_3-way'!Y131+4*PI())/3)</f>
        <v>-0.53184926261488352</v>
      </c>
      <c r="AF131" s="11">
        <f>-'OddsRatio_working_3-way'!U131/(3*'OddsRatio_working_3-way'!X131^(1/3))*COS(('OddsRatio_working_3-way'!Y131)/3)</f>
        <v>0.52218009207639482</v>
      </c>
      <c r="AG131" s="11">
        <f>-'OddsRatio_working_3-way'!U131/(3*'OddsRatio_working_3-way'!X131^(1/3))*COS(('OddsRatio_working_3-way'!Y131+2*PI())/3)</f>
        <v>-0.39900985274062606</v>
      </c>
      <c r="AH131" s="11">
        <f>-'OddsRatio_working_3-way'!U131/(3*'OddsRatio_working_3-way'!X131^(1/3))*COS(('OddsRatio_working_3-way'!Y131+4*PI())/3)</f>
        <v>-0.12317023933576847</v>
      </c>
      <c r="AI131" s="11">
        <f>'OddsRatio_working_3-way'!U131/(3*'OddsRatio_working_3-way'!X131^(1/3))*SIN(('OddsRatio_working_3-way'!Y131)/3)</f>
        <v>-0.15925607505245676</v>
      </c>
      <c r="AJ131" s="11">
        <f>'OddsRatio_working_3-way'!U131/(3*'OddsRatio_working_3-way'!X131^(1/3))*SIN(('OddsRatio_working_3-way'!Y131+2*PI())/3)</f>
        <v>-0.37259318756242693</v>
      </c>
      <c r="AK131" s="11">
        <f>'OddsRatio_working_3-way'!U131/(3*'OddsRatio_working_3-way'!X131^(1/3))*SIN(('OddsRatio_working_3-way'!Y131+4*PI())/3)</f>
        <v>0.53184926261488363</v>
      </c>
      <c r="AL131" s="11">
        <f>'OddsRatio_working_3-way'!Z131+'OddsRatio_working_3-way'!AF131</f>
        <v>1.0443601841527896</v>
      </c>
      <c r="AM131" s="11">
        <f>'OddsRatio_working_3-way'!AA131+'OddsRatio_working_3-way'!AG131</f>
        <v>-0.79801970548125212</v>
      </c>
      <c r="AN131" s="11">
        <f>'OddsRatio_working_3-way'!AB131+'OddsRatio_working_3-way'!AH131</f>
        <v>-0.24634047867153691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1.0443601841527896</v>
      </c>
      <c r="AS131" s="11">
        <f>IF(('OddsRatio_working_3-way'!X131=0),IF(Q131&gt;0,-Q131^(1/3),(-Q131)^(1/3)),'OddsRatio_working_3-way'!AM131-'OddsRatio_working_3-way'!R131/3)</f>
        <v>-0.79801970548125212</v>
      </c>
      <c r="AT131" s="11">
        <f>IF(('OddsRatio_working_3-way'!X131=0),IF(Q131&gt;0,-Q131^(1/3),(-Q131)^(1/3)),'OddsRatio_working_3-way'!AN131-'OddsRatio_working_3-way'!R131/3)</f>
        <v>-0.24634047867153691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1.73</v>
      </c>
      <c r="B132" s="4">
        <f>IF('True_Odds_Calculator_3-way'!B133="","",'True_Odds_Calculator_3-way'!B133)</f>
        <v>4.05</v>
      </c>
      <c r="C132" s="4">
        <f>IF('True_Odds_Calculator_3-way'!C133="","",'True_Odds_Calculator_3-way'!C133)</f>
        <v>5.04</v>
      </c>
      <c r="D132" s="9">
        <f t="shared" ref="D132:D195" si="39">(K132/(AR132+K132-(AR132*K132)))</f>
        <v>0.56827942604744597</v>
      </c>
      <c r="E132" s="9">
        <f t="shared" ref="E132:E195" si="40">(L132/(AR132+L132-(AR132*L132)))</f>
        <v>0.2395737825789469</v>
      </c>
      <c r="F132" s="9">
        <f t="shared" ref="F132:F195" si="41">(M132/(AR132+M132-(AR132*M132)))</f>
        <v>0.19214679137360718</v>
      </c>
      <c r="G132" s="9">
        <f t="shared" ref="G132:G195" si="42">AR132</f>
        <v>1.0406817832975217</v>
      </c>
      <c r="H132" s="9">
        <f t="shared" ref="H132:H195" si="43">IF(A132="","",1/D132)</f>
        <v>1.7596977018071907</v>
      </c>
      <c r="I132" s="9">
        <f t="shared" ref="I132:I195" si="44">IF(B132="","",1/E132)</f>
        <v>4.1740794390574409</v>
      </c>
      <c r="J132" s="9">
        <f t="shared" ref="J132:J195" si="45">IF(C132="","",1/F132)</f>
        <v>5.2043544045219878</v>
      </c>
      <c r="K132" s="11">
        <f t="shared" ref="K132:K195" si="46">1/A132</f>
        <v>0.5780346820809249</v>
      </c>
      <c r="L132" s="11">
        <f t="shared" ref="L132:L195" si="47">1/B132</f>
        <v>0.24691358024691359</v>
      </c>
      <c r="M132" s="11">
        <f t="shared" ref="M132:M195" si="48">1/C132</f>
        <v>0.1984126984126984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-0.25472548733092515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0.22144969693674474</v>
      </c>
      <c r="Q132" s="11">
        <f>2*'OddsRatio_working_3-way'!K132*'OddsRatio_working_3-way'!L132*'OddsRatio_working_3-way'!M132</f>
        <v>5.663675113471732E-2</v>
      </c>
      <c r="R132" s="11">
        <f t="shared" ref="R132:R195" si="49">O132/N132</f>
        <v>0</v>
      </c>
      <c r="S132" s="11">
        <f t="shared" ref="S132:S195" si="50">P132/N132</f>
        <v>-0.8693660742674314</v>
      </c>
      <c r="T132" s="11">
        <f t="shared" ref="T132:T195" si="51">Q132/N132</f>
        <v>-0.22234426451852465</v>
      </c>
      <c r="U132" s="11">
        <f>'OddsRatio_working_3-way'!S132-'OddsRatio_working_3-way'!R132^2/3</f>
        <v>-0.8693660742674314</v>
      </c>
      <c r="V132" s="11">
        <f>'OddsRatio_working_3-way'!S132*'OddsRatio_working_3-way'!R132/3-2*'OddsRatio_working_3-way'!R132^3/27-'OddsRatio_working_3-way'!T132</f>
        <v>0.22234426451852465</v>
      </c>
      <c r="W132" s="11">
        <f>'OddsRatio_working_3-way'!V132^2+4*'OddsRatio_working_3-way'!U132^3/27</f>
        <v>-4.7905930768115404E-2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0.15599912077668826</v>
      </c>
      <c r="Y132" s="11">
        <f>IF('OddsRatio_working_3-way'!W132&gt;=0,IF('OddsRatio_working_3-way'!V132+SQRT('OddsRatio_working_3-way'!W132)&gt;0,0,PI()),ACOS('OddsRatio_working_3-way'!V132/(2*'OddsRatio_working_3-way'!X132)))</f>
        <v>0.77753367464104295</v>
      </c>
      <c r="Z132" s="11">
        <f>'OddsRatio_working_3-way'!X132^(1/3)*COS('OddsRatio_working_3-way'!Y132/3)</f>
        <v>0.52034089164876085</v>
      </c>
      <c r="AA132" s="11">
        <f>'OddsRatio_working_3-way'!X132^(1/3)*COS(('OddsRatio_working_3-way'!Y132+2*PI())/3)</f>
        <v>-0.37965072003517725</v>
      </c>
      <c r="AB132" s="11">
        <f>'OddsRatio_working_3-way'!X132^(1/3)*COS(('OddsRatio_working_3-way'!Y132+4*PI())/3)</f>
        <v>-0.14069017161358327</v>
      </c>
      <c r="AC132" s="11">
        <f>'OddsRatio_working_3-way'!X132^(1/3)*SIN('OddsRatio_working_3-way'!Y132/3)</f>
        <v>0.13796393695690784</v>
      </c>
      <c r="AD132" s="11">
        <f>'OddsRatio_working_3-way'!X132^(1/3)*SIN(('OddsRatio_working_3-way'!Y132+2*PI())/3)</f>
        <v>0.38164646231721916</v>
      </c>
      <c r="AE132" s="11">
        <f>'OddsRatio_working_3-way'!X132^(1/3)*SIN(('OddsRatio_working_3-way'!Y132+4*PI())/3)</f>
        <v>-0.51961039927412689</v>
      </c>
      <c r="AF132" s="11">
        <f>-'OddsRatio_working_3-way'!U132/(3*'OddsRatio_working_3-way'!X132^(1/3))*COS(('OddsRatio_working_3-way'!Y132)/3)</f>
        <v>0.52034089164876085</v>
      </c>
      <c r="AG132" s="11">
        <f>-'OddsRatio_working_3-way'!U132/(3*'OddsRatio_working_3-way'!X132^(1/3))*COS(('OddsRatio_working_3-way'!Y132+2*PI())/3)</f>
        <v>-0.37965072003517725</v>
      </c>
      <c r="AH132" s="11">
        <f>-'OddsRatio_working_3-way'!U132/(3*'OddsRatio_working_3-way'!X132^(1/3))*COS(('OddsRatio_working_3-way'!Y132+4*PI())/3)</f>
        <v>-0.14069017161358327</v>
      </c>
      <c r="AI132" s="11">
        <f>'OddsRatio_working_3-way'!U132/(3*'OddsRatio_working_3-way'!X132^(1/3))*SIN(('OddsRatio_working_3-way'!Y132)/3)</f>
        <v>-0.13796393695690784</v>
      </c>
      <c r="AJ132" s="11">
        <f>'OddsRatio_working_3-way'!U132/(3*'OddsRatio_working_3-way'!X132^(1/3))*SIN(('OddsRatio_working_3-way'!Y132+2*PI())/3)</f>
        <v>-0.38164646231721916</v>
      </c>
      <c r="AK132" s="11">
        <f>'OddsRatio_working_3-way'!U132/(3*'OddsRatio_working_3-way'!X132^(1/3))*SIN(('OddsRatio_working_3-way'!Y132+4*PI())/3)</f>
        <v>0.51961039927412689</v>
      </c>
      <c r="AL132" s="11">
        <f>'OddsRatio_working_3-way'!Z132+'OddsRatio_working_3-way'!AF132</f>
        <v>1.0406817832975217</v>
      </c>
      <c r="AM132" s="11">
        <f>'OddsRatio_working_3-way'!AA132+'OddsRatio_working_3-way'!AG132</f>
        <v>-0.75930144007035449</v>
      </c>
      <c r="AN132" s="11">
        <f>'OddsRatio_working_3-way'!AB132+'OddsRatio_working_3-way'!AH132</f>
        <v>-0.28138034322716654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1.0406817832975217</v>
      </c>
      <c r="AS132" s="11">
        <f>IF(('OddsRatio_working_3-way'!X132=0),IF(Q132&gt;0,-Q132^(1/3),(-Q132)^(1/3)),'OddsRatio_working_3-way'!AM132-'OddsRatio_working_3-way'!R132/3)</f>
        <v>-0.75930144007035449</v>
      </c>
      <c r="AT132" s="11">
        <f>IF(('OddsRatio_working_3-way'!X132=0),IF(Q132&gt;0,-Q132^(1/3),(-Q132)^(1/3)),'OddsRatio_working_3-way'!AN132-'OddsRatio_working_3-way'!R132/3)</f>
        <v>-0.28138034322716654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2.21</v>
      </c>
      <c r="B133" s="4">
        <f>IF('True_Odds_Calculator_3-way'!B134="","",'True_Odds_Calculator_3-way'!B134)</f>
        <v>3.53</v>
      </c>
      <c r="C133" s="4">
        <f>IF('True_Odds_Calculator_3-way'!C134="","",'True_Odds_Calculator_3-way'!C134)</f>
        <v>3.49</v>
      </c>
      <c r="D133" s="9">
        <f t="shared" si="39"/>
        <v>0.44402388557842748</v>
      </c>
      <c r="E133" s="9">
        <f t="shared" si="40"/>
        <v>0.27638874840562588</v>
      </c>
      <c r="F133" s="9">
        <f t="shared" si="41"/>
        <v>0.27958736601594641</v>
      </c>
      <c r="G133" s="9">
        <f t="shared" si="42"/>
        <v>1.0348190874582714</v>
      </c>
      <c r="H133" s="9">
        <f t="shared" si="43"/>
        <v>2.2521310958245082</v>
      </c>
      <c r="I133" s="9">
        <f t="shared" si="44"/>
        <v>3.6180922912694267</v>
      </c>
      <c r="J133" s="9">
        <f t="shared" si="45"/>
        <v>3.5766995277710958</v>
      </c>
      <c r="K133" s="11">
        <f t="shared" si="46"/>
        <v>0.45248868778280543</v>
      </c>
      <c r="L133" s="11">
        <f t="shared" si="47"/>
        <v>0.28328611898016998</v>
      </c>
      <c r="M133" s="11">
        <f t="shared" si="48"/>
        <v>0.28653295128939826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-0.2799708607818906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0.22882087428158782</v>
      </c>
      <c r="Q133" s="11">
        <f>2*'OddsRatio_working_3-way'!K133*'OddsRatio_working_3-way'!L133*'OddsRatio_working_3-way'!M133</f>
        <v>7.3457744552676674E-2</v>
      </c>
      <c r="R133" s="11">
        <f t="shared" si="49"/>
        <v>0</v>
      </c>
      <c r="S133" s="11">
        <f t="shared" si="50"/>
        <v>-0.81730246370121051</v>
      </c>
      <c r="T133" s="11">
        <f t="shared" si="51"/>
        <v>-0.26237639284148012</v>
      </c>
      <c r="U133" s="11">
        <f>'OddsRatio_working_3-way'!S133-'OddsRatio_working_3-way'!R133^2/3</f>
        <v>-0.81730246370121051</v>
      </c>
      <c r="V133" s="11">
        <f>'OddsRatio_working_3-way'!S133*'OddsRatio_working_3-way'!R133/3-2*'OddsRatio_working_3-way'!R133^3/27-'OddsRatio_working_3-way'!T133</f>
        <v>0.26237639284148012</v>
      </c>
      <c r="W133" s="11">
        <f>'OddsRatio_working_3-way'!V133^2+4*'OddsRatio_working_3-way'!U133^3/27</f>
        <v>-1.2039281936684215E-2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0.14219762081096057</v>
      </c>
      <c r="Y133" s="11">
        <f>IF('OddsRatio_working_3-way'!W133&gt;=0,IF('OddsRatio_working_3-way'!V133+SQRT('OddsRatio_working_3-way'!W133)&gt;0,0,PI()),ACOS('OddsRatio_working_3-way'!V133/(2*'OddsRatio_working_3-way'!X133)))</f>
        <v>0.3960899560834974</v>
      </c>
      <c r="Z133" s="11">
        <f>'OddsRatio_working_3-way'!X133^(1/3)*COS('OddsRatio_working_3-way'!Y133/3)</f>
        <v>0.51740954372913572</v>
      </c>
      <c r="AA133" s="11">
        <f>'OddsRatio_working_3-way'!X133^(1/3)*COS(('OddsRatio_working_3-way'!Y133+2*PI())/3)</f>
        <v>-0.31821224172179141</v>
      </c>
      <c r="AB133" s="11">
        <f>'OddsRatio_working_3-way'!X133^(1/3)*COS(('OddsRatio_working_3-way'!Y133+4*PI())/3)</f>
        <v>-0.1991973020073444</v>
      </c>
      <c r="AC133" s="11">
        <f>'OddsRatio_working_3-way'!X133^(1/3)*SIN('OddsRatio_working_3-way'!Y133/3)</f>
        <v>6.8713307481723052E-2</v>
      </c>
      <c r="AD133" s="11">
        <f>'OddsRatio_working_3-way'!X133^(1/3)*SIN(('OddsRatio_working_3-way'!Y133+2*PI())/3)</f>
        <v>0.41373315528908527</v>
      </c>
      <c r="AE133" s="11">
        <f>'OddsRatio_working_3-way'!X133^(1/3)*SIN(('OddsRatio_working_3-way'!Y133+4*PI())/3)</f>
        <v>-0.48244646277080838</v>
      </c>
      <c r="AF133" s="11">
        <f>-'OddsRatio_working_3-way'!U133/(3*'OddsRatio_working_3-way'!X133^(1/3))*COS(('OddsRatio_working_3-way'!Y133)/3)</f>
        <v>0.51740954372913572</v>
      </c>
      <c r="AG133" s="11">
        <f>-'OddsRatio_working_3-way'!U133/(3*'OddsRatio_working_3-way'!X133^(1/3))*COS(('OddsRatio_working_3-way'!Y133+2*PI())/3)</f>
        <v>-0.31821224172179141</v>
      </c>
      <c r="AH133" s="11">
        <f>-'OddsRatio_working_3-way'!U133/(3*'OddsRatio_working_3-way'!X133^(1/3))*COS(('OddsRatio_working_3-way'!Y133+4*PI())/3)</f>
        <v>-0.1991973020073444</v>
      </c>
      <c r="AI133" s="11">
        <f>'OddsRatio_working_3-way'!U133/(3*'OddsRatio_working_3-way'!X133^(1/3))*SIN(('OddsRatio_working_3-way'!Y133)/3)</f>
        <v>-6.8713307481723052E-2</v>
      </c>
      <c r="AJ133" s="11">
        <f>'OddsRatio_working_3-way'!U133/(3*'OddsRatio_working_3-way'!X133^(1/3))*SIN(('OddsRatio_working_3-way'!Y133+2*PI())/3)</f>
        <v>-0.41373315528908527</v>
      </c>
      <c r="AK133" s="11">
        <f>'OddsRatio_working_3-way'!U133/(3*'OddsRatio_working_3-way'!X133^(1/3))*SIN(('OddsRatio_working_3-way'!Y133+4*PI())/3)</f>
        <v>0.48244646277080838</v>
      </c>
      <c r="AL133" s="11">
        <f>'OddsRatio_working_3-way'!Z133+'OddsRatio_working_3-way'!AF133</f>
        <v>1.0348190874582714</v>
      </c>
      <c r="AM133" s="11">
        <f>'OddsRatio_working_3-way'!AA133+'OddsRatio_working_3-way'!AG133</f>
        <v>-0.63642448344358282</v>
      </c>
      <c r="AN133" s="11">
        <f>'OddsRatio_working_3-way'!AB133+'OddsRatio_working_3-way'!AH133</f>
        <v>-0.39839460401468879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1.0348190874582714</v>
      </c>
      <c r="AS133" s="11">
        <f>IF(('OddsRatio_working_3-way'!X133=0),IF(Q133&gt;0,-Q133^(1/3),(-Q133)^(1/3)),'OddsRatio_working_3-way'!AM133-'OddsRatio_working_3-way'!R133/3)</f>
        <v>-0.63642448344358282</v>
      </c>
      <c r="AT133" s="11">
        <f>IF(('OddsRatio_working_3-way'!X133=0),IF(Q133&gt;0,-Q133^(1/3),(-Q133)^(1/3)),'OddsRatio_working_3-way'!AN133-'OddsRatio_working_3-way'!R133/3)</f>
        <v>-0.39839460401468879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1.36</v>
      </c>
      <c r="B134" s="4">
        <f>IF('True_Odds_Calculator_3-way'!B135="","",'True_Odds_Calculator_3-way'!B135)</f>
        <v>5.56</v>
      </c>
      <c r="C134" s="4">
        <f>IF('True_Odds_Calculator_3-way'!C135="","",'True_Odds_Calculator_3-way'!C135)</f>
        <v>9.19</v>
      </c>
      <c r="D134" s="9">
        <f t="shared" si="39"/>
        <v>0.72448316316567973</v>
      </c>
      <c r="E134" s="9">
        <f t="shared" si="40"/>
        <v>0.17190810250414357</v>
      </c>
      <c r="F134" s="9">
        <f t="shared" si="41"/>
        <v>0.10360873433017644</v>
      </c>
      <c r="G134" s="9">
        <f t="shared" si="42"/>
        <v>1.0563731300778074</v>
      </c>
      <c r="H134" s="9">
        <f t="shared" si="43"/>
        <v>1.380294326828011</v>
      </c>
      <c r="I134" s="9">
        <f t="shared" si="44"/>
        <v>5.8170614731548014</v>
      </c>
      <c r="J134" s="9">
        <f t="shared" si="45"/>
        <v>9.6516959353372407</v>
      </c>
      <c r="K134" s="11">
        <f t="shared" si="46"/>
        <v>0.73529411764705876</v>
      </c>
      <c r="L134" s="11">
        <f t="shared" si="47"/>
        <v>0.17985611510791369</v>
      </c>
      <c r="M134" s="11">
        <f t="shared" si="48"/>
        <v>0.1088139281828074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-0.19347374305637732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0.18865724165211134</v>
      </c>
      <c r="Q134" s="11">
        <f>2*'OddsRatio_working_3-way'!K134*'OddsRatio_working_3-way'!L134*'OddsRatio_working_3-way'!M134</f>
        <v>2.8780662342045973E-2</v>
      </c>
      <c r="R134" s="11">
        <f t="shared" si="49"/>
        <v>0</v>
      </c>
      <c r="S134" s="11">
        <f t="shared" si="50"/>
        <v>-0.97510514177180896</v>
      </c>
      <c r="T134" s="11">
        <f t="shared" si="51"/>
        <v>-0.14875745869897924</v>
      </c>
      <c r="U134" s="11">
        <f>'OddsRatio_working_3-way'!S134-'OddsRatio_working_3-way'!R134^2/3</f>
        <v>-0.97510514177180896</v>
      </c>
      <c r="V134" s="11">
        <f>'OddsRatio_working_3-way'!S134*'OddsRatio_working_3-way'!R134/3-2*'OddsRatio_working_3-way'!R134^3/27-'OddsRatio_working_3-way'!T134</f>
        <v>0.14875745869897924</v>
      </c>
      <c r="W134" s="11">
        <f>'OddsRatio_working_3-way'!V134^2+4*'OddsRatio_working_3-way'!U134^3/27</f>
        <v>-0.11522814567059293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0.1853084774026619</v>
      </c>
      <c r="Y134" s="11">
        <f>IF('OddsRatio_working_3-way'!W134&gt;=0,IF('OddsRatio_working_3-way'!V134+SQRT('OddsRatio_working_3-way'!W134)&gt;0,0,PI()),ACOS('OddsRatio_working_3-way'!V134/(2*'OddsRatio_working_3-way'!X134)))</f>
        <v>1.1577755636292464</v>
      </c>
      <c r="Z134" s="11">
        <f>'OddsRatio_working_3-way'!X134^(1/3)*COS('OddsRatio_working_3-way'!Y134/3)</f>
        <v>0.52818656503890371</v>
      </c>
      <c r="AA134" s="11">
        <f>'OddsRatio_working_3-way'!X134^(1/3)*COS(('OddsRatio_working_3-way'!Y134+2*PI())/3)</f>
        <v>-0.44994402862302596</v>
      </c>
      <c r="AB134" s="11">
        <f>'OddsRatio_working_3-way'!X134^(1/3)*COS(('OddsRatio_working_3-way'!Y134+4*PI())/3)</f>
        <v>-7.8242536415877653E-2</v>
      </c>
      <c r="AC134" s="11">
        <f>'OddsRatio_working_3-way'!X134^(1/3)*SIN('OddsRatio_working_3-way'!Y134/3)</f>
        <v>0.21460195658398262</v>
      </c>
      <c r="AD134" s="11">
        <f>'OddsRatio_working_3-way'!X134^(1/3)*SIN(('OddsRatio_working_3-way'!Y134+2*PI())/3)</f>
        <v>0.35012200496934098</v>
      </c>
      <c r="AE134" s="11">
        <f>'OddsRatio_working_3-way'!X134^(1/3)*SIN(('OddsRatio_working_3-way'!Y134+4*PI())/3)</f>
        <v>-0.56472396155332361</v>
      </c>
      <c r="AF134" s="11">
        <f>-'OddsRatio_working_3-way'!U134/(3*'OddsRatio_working_3-way'!X134^(1/3))*COS(('OddsRatio_working_3-way'!Y134)/3)</f>
        <v>0.52818656503890382</v>
      </c>
      <c r="AG134" s="11">
        <f>-'OddsRatio_working_3-way'!U134/(3*'OddsRatio_working_3-way'!X134^(1/3))*COS(('OddsRatio_working_3-way'!Y134+2*PI())/3)</f>
        <v>-0.44994402862302607</v>
      </c>
      <c r="AH134" s="11">
        <f>-'OddsRatio_working_3-way'!U134/(3*'OddsRatio_working_3-way'!X134^(1/3))*COS(('OddsRatio_working_3-way'!Y134+4*PI())/3)</f>
        <v>-7.8242536415877667E-2</v>
      </c>
      <c r="AI134" s="11">
        <f>'OddsRatio_working_3-way'!U134/(3*'OddsRatio_working_3-way'!X134^(1/3))*SIN(('OddsRatio_working_3-way'!Y134)/3)</f>
        <v>-0.21460195658398268</v>
      </c>
      <c r="AJ134" s="11">
        <f>'OddsRatio_working_3-way'!U134/(3*'OddsRatio_working_3-way'!X134^(1/3))*SIN(('OddsRatio_working_3-way'!Y134+2*PI())/3)</f>
        <v>-0.35012200496934104</v>
      </c>
      <c r="AK134" s="11">
        <f>'OddsRatio_working_3-way'!U134/(3*'OddsRatio_working_3-way'!X134^(1/3))*SIN(('OddsRatio_working_3-way'!Y134+4*PI())/3)</f>
        <v>0.56472396155332372</v>
      </c>
      <c r="AL134" s="11">
        <f>'OddsRatio_working_3-way'!Z134+'OddsRatio_working_3-way'!AF134</f>
        <v>1.0563731300778074</v>
      </c>
      <c r="AM134" s="11">
        <f>'OddsRatio_working_3-way'!AA134+'OddsRatio_working_3-way'!AG134</f>
        <v>-0.89988805724605203</v>
      </c>
      <c r="AN134" s="11">
        <f>'OddsRatio_working_3-way'!AB134+'OddsRatio_working_3-way'!AH134</f>
        <v>-0.15648507283175533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1.0563731300778074</v>
      </c>
      <c r="AS134" s="11">
        <f>IF(('OddsRatio_working_3-way'!X134=0),IF(Q134&gt;0,-Q134^(1/3),(-Q134)^(1/3)),'OddsRatio_working_3-way'!AM134-'OddsRatio_working_3-way'!R134/3)</f>
        <v>-0.89988805724605203</v>
      </c>
      <c r="AT134" s="11">
        <f>IF(('OddsRatio_working_3-way'!X134=0),IF(Q134&gt;0,-Q134^(1/3),(-Q134)^(1/3)),'OddsRatio_working_3-way'!AN134-'OddsRatio_working_3-way'!R134/3)</f>
        <v>-0.15648507283175533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1.61</v>
      </c>
      <c r="B135" s="4">
        <f>IF('True_Odds_Calculator_3-way'!B136="","",'True_Odds_Calculator_3-way'!B136)</f>
        <v>4.0999999999999996</v>
      </c>
      <c r="C135" s="4">
        <f>IF('True_Odds_Calculator_3-way'!C136="","",'True_Odds_Calculator_3-way'!C136)</f>
        <v>6.32</v>
      </c>
      <c r="D135" s="9">
        <f t="shared" si="39"/>
        <v>0.61112454923897619</v>
      </c>
      <c r="E135" s="9">
        <f t="shared" si="40"/>
        <v>0.2361946430814198</v>
      </c>
      <c r="F135" s="9">
        <f t="shared" si="41"/>
        <v>0.15268080767960412</v>
      </c>
      <c r="G135" s="9">
        <f t="shared" si="42"/>
        <v>1.0431600886371983</v>
      </c>
      <c r="H135" s="9">
        <f t="shared" si="43"/>
        <v>1.6363276540686909</v>
      </c>
      <c r="I135" s="9">
        <f t="shared" si="44"/>
        <v>4.2337962747753135</v>
      </c>
      <c r="J135" s="9">
        <f t="shared" si="45"/>
        <v>6.5496116715498953</v>
      </c>
      <c r="K135" s="11">
        <f t="shared" si="46"/>
        <v>0.6211180124223602</v>
      </c>
      <c r="L135" s="11">
        <f t="shared" si="47"/>
        <v>0.24390243902439027</v>
      </c>
      <c r="M135" s="11">
        <f t="shared" si="48"/>
        <v>0.15822784810126581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-0.24114393868209449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0.21645166919473269</v>
      </c>
      <c r="Q135" s="11">
        <f>2*'OddsRatio_working_3-way'!K135*'OddsRatio_working_3-way'!L135*'OddsRatio_working_3-way'!M135</f>
        <v>4.7940569035378217E-2</v>
      </c>
      <c r="R135" s="11">
        <f t="shared" si="49"/>
        <v>0</v>
      </c>
      <c r="S135" s="11">
        <f t="shared" si="50"/>
        <v>-0.89760360711403087</v>
      </c>
      <c r="T135" s="11">
        <f t="shared" si="51"/>
        <v>-0.19880478562879969</v>
      </c>
      <c r="U135" s="11">
        <f>'OddsRatio_working_3-way'!S135-'OddsRatio_working_3-way'!R135^2/3</f>
        <v>-0.89760360711403087</v>
      </c>
      <c r="V135" s="11">
        <f>'OddsRatio_working_3-way'!S135*'OddsRatio_working_3-way'!R135/3-2*'OddsRatio_working_3-way'!R135^3/27-'OddsRatio_working_3-way'!T135</f>
        <v>0.19880478562879969</v>
      </c>
      <c r="W135" s="11">
        <f>'OddsRatio_working_3-way'!V135^2+4*'OddsRatio_working_3-way'!U135^3/27</f>
        <v>-6.7616250812904038E-2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0.16366092508737159</v>
      </c>
      <c r="Y135" s="11">
        <f>IF('OddsRatio_working_3-way'!W135&gt;=0,IF('OddsRatio_working_3-way'!V135+SQRT('OddsRatio_working_3-way'!W135)&gt;0,0,PI()),ACOS('OddsRatio_working_3-way'!V135/(2*'OddsRatio_working_3-way'!X135)))</f>
        <v>0.91805317762043848</v>
      </c>
      <c r="Z135" s="11">
        <f>'OddsRatio_working_3-way'!X135^(1/3)*COS('OddsRatio_working_3-way'!Y135/3)</f>
        <v>0.52158004431859917</v>
      </c>
      <c r="AA135" s="11">
        <f>'OddsRatio_working_3-way'!X135^(1/3)*COS(('OddsRatio_working_3-way'!Y135+2*PI())/3)</f>
        <v>-0.40350160124440315</v>
      </c>
      <c r="AB135" s="11">
        <f>'OddsRatio_working_3-way'!X135^(1/3)*COS(('OddsRatio_working_3-way'!Y135+4*PI())/3)</f>
        <v>-0.11807844307419643</v>
      </c>
      <c r="AC135" s="11">
        <f>'OddsRatio_working_3-way'!X135^(1/3)*SIN('OddsRatio_working_3-way'!Y135/3)</f>
        <v>0.1647891372025222</v>
      </c>
      <c r="AD135" s="11">
        <f>'OddsRatio_working_3-way'!X135^(1/3)*SIN(('OddsRatio_working_3-way'!Y135+2*PI())/3)</f>
        <v>0.36930699988565918</v>
      </c>
      <c r="AE135" s="11">
        <f>'OddsRatio_working_3-way'!X135^(1/3)*SIN(('OddsRatio_working_3-way'!Y135+4*PI())/3)</f>
        <v>-0.53409613708818127</v>
      </c>
      <c r="AF135" s="11">
        <f>-'OddsRatio_working_3-way'!U135/(3*'OddsRatio_working_3-way'!X135^(1/3))*COS(('OddsRatio_working_3-way'!Y135)/3)</f>
        <v>0.52158004431859917</v>
      </c>
      <c r="AG135" s="11">
        <f>-'OddsRatio_working_3-way'!U135/(3*'OddsRatio_working_3-way'!X135^(1/3))*COS(('OddsRatio_working_3-way'!Y135+2*PI())/3)</f>
        <v>-0.40350160124440315</v>
      </c>
      <c r="AH135" s="11">
        <f>-'OddsRatio_working_3-way'!U135/(3*'OddsRatio_working_3-way'!X135^(1/3))*COS(('OddsRatio_working_3-way'!Y135+4*PI())/3)</f>
        <v>-0.11807844307419643</v>
      </c>
      <c r="AI135" s="11">
        <f>'OddsRatio_working_3-way'!U135/(3*'OddsRatio_working_3-way'!X135^(1/3))*SIN(('OddsRatio_working_3-way'!Y135)/3)</f>
        <v>-0.1647891372025222</v>
      </c>
      <c r="AJ135" s="11">
        <f>'OddsRatio_working_3-way'!U135/(3*'OddsRatio_working_3-way'!X135^(1/3))*SIN(('OddsRatio_working_3-way'!Y135+2*PI())/3)</f>
        <v>-0.36930699988565918</v>
      </c>
      <c r="AK135" s="11">
        <f>'OddsRatio_working_3-way'!U135/(3*'OddsRatio_working_3-way'!X135^(1/3))*SIN(('OddsRatio_working_3-way'!Y135+4*PI())/3)</f>
        <v>0.53409613708818127</v>
      </c>
      <c r="AL135" s="11">
        <f>'OddsRatio_working_3-way'!Z135+'OddsRatio_working_3-way'!AF135</f>
        <v>1.0431600886371983</v>
      </c>
      <c r="AM135" s="11">
        <f>'OddsRatio_working_3-way'!AA135+'OddsRatio_working_3-way'!AG135</f>
        <v>-0.8070032024888063</v>
      </c>
      <c r="AN135" s="11">
        <f>'OddsRatio_working_3-way'!AB135+'OddsRatio_working_3-way'!AH135</f>
        <v>-0.23615688614839286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1.0431600886371983</v>
      </c>
      <c r="AS135" s="11">
        <f>IF(('OddsRatio_working_3-way'!X135=0),IF(Q135&gt;0,-Q135^(1/3),(-Q135)^(1/3)),'OddsRatio_working_3-way'!AM135-'OddsRatio_working_3-way'!R135/3)</f>
        <v>-0.8070032024888063</v>
      </c>
      <c r="AT135" s="11">
        <f>IF(('OddsRatio_working_3-way'!X135=0),IF(Q135&gt;0,-Q135^(1/3),(-Q135)^(1/3)),'OddsRatio_working_3-way'!AN135-'OddsRatio_working_3-way'!R135/3)</f>
        <v>-0.23615688614839286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1.71</v>
      </c>
      <c r="B136" s="4">
        <f>IF('True_Odds_Calculator_3-way'!B137="","",'True_Odds_Calculator_3-way'!B137)</f>
        <v>4.1399999999999997</v>
      </c>
      <c r="C136" s="4">
        <f>IF('True_Odds_Calculator_3-way'!C137="","",'True_Odds_Calculator_3-way'!C137)</f>
        <v>4.9000000000000004</v>
      </c>
      <c r="D136" s="9">
        <f t="shared" si="39"/>
        <v>0.57210393247467251</v>
      </c>
      <c r="E136" s="9">
        <f t="shared" si="40"/>
        <v>0.23213893403439406</v>
      </c>
      <c r="F136" s="9">
        <f t="shared" si="41"/>
        <v>0.19575713349093327</v>
      </c>
      <c r="G136" s="9">
        <f t="shared" si="42"/>
        <v>1.0534283780123934</v>
      </c>
      <c r="H136" s="9">
        <f t="shared" si="43"/>
        <v>1.7479341483887996</v>
      </c>
      <c r="I136" s="9">
        <f t="shared" si="44"/>
        <v>4.3077651069589145</v>
      </c>
      <c r="J136" s="9">
        <f t="shared" si="45"/>
        <v>5.1083706742483344</v>
      </c>
      <c r="K136" s="11">
        <f t="shared" si="46"/>
        <v>0.58479532163742687</v>
      </c>
      <c r="L136" s="11">
        <f t="shared" si="47"/>
        <v>0.24154589371980678</v>
      </c>
      <c r="M136" s="11">
        <f t="shared" si="48"/>
        <v>0.2040816326530612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-0.2506455925874036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0.22341337585970911</v>
      </c>
      <c r="Q136" s="11">
        <f>2*'OddsRatio_working_3-way'!K136*'OddsRatio_working_3-way'!L136*'OddsRatio_working_3-way'!M136</f>
        <v>5.7655064737989432E-2</v>
      </c>
      <c r="R136" s="11">
        <f t="shared" si="49"/>
        <v>0</v>
      </c>
      <c r="S136" s="11">
        <f t="shared" si="50"/>
        <v>-0.89135170322933865</v>
      </c>
      <c r="T136" s="11">
        <f t="shared" si="51"/>
        <v>-0.230026245994668</v>
      </c>
      <c r="U136" s="11">
        <f>'OddsRatio_working_3-way'!S136-'OddsRatio_working_3-way'!R136^2/3</f>
        <v>-0.89135170322933865</v>
      </c>
      <c r="V136" s="11">
        <f>'OddsRatio_working_3-way'!S136*'OddsRatio_working_3-way'!R136/3-2*'OddsRatio_working_3-way'!R136^3/27-'OddsRatio_working_3-way'!T136</f>
        <v>0.230026245994668</v>
      </c>
      <c r="W136" s="11">
        <f>'OddsRatio_working_3-way'!V136^2+4*'OddsRatio_working_3-way'!U136^3/27</f>
        <v>-5.2004360703956413E-2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0.16195403248326046</v>
      </c>
      <c r="Y136" s="11">
        <f>IF('OddsRatio_working_3-way'!W136&gt;=0,IF('OddsRatio_working_3-way'!V136+SQRT('OddsRatio_working_3-way'!W136)&gt;0,0,PI()),ACOS('OddsRatio_working_3-way'!V136/(2*'OddsRatio_working_3-way'!X136)))</f>
        <v>0.78107222308640001</v>
      </c>
      <c r="Z136" s="11">
        <f>'OddsRatio_working_3-way'!X136^(1/3)*COS('OddsRatio_working_3-way'!Y136/3)</f>
        <v>0.52671418900619671</v>
      </c>
      <c r="AA136" s="11">
        <f>'OddsRatio_working_3-way'!X136^(1/3)*COS(('OddsRatio_working_3-way'!Y136+2*PI())/3)</f>
        <v>-0.38487683829805969</v>
      </c>
      <c r="AB136" s="11">
        <f>'OddsRatio_working_3-way'!X136^(1/3)*COS(('OddsRatio_working_3-way'!Y136+4*PI())/3)</f>
        <v>-0.14183735070813669</v>
      </c>
      <c r="AC136" s="11">
        <f>'OddsRatio_working_3-way'!X136^(1/3)*SIN('OddsRatio_working_3-way'!Y136/3)</f>
        <v>0.14031891358375065</v>
      </c>
      <c r="AD136" s="11">
        <f>'OddsRatio_working_3-way'!X136^(1/3)*SIN(('OddsRatio_working_3-way'!Y136+2*PI())/3)</f>
        <v>0.38598841142120938</v>
      </c>
      <c r="AE136" s="11">
        <f>'OddsRatio_working_3-way'!X136^(1/3)*SIN(('OddsRatio_working_3-way'!Y136+4*PI())/3)</f>
        <v>-0.52630732500496002</v>
      </c>
      <c r="AF136" s="11">
        <f>-'OddsRatio_working_3-way'!U136/(3*'OddsRatio_working_3-way'!X136^(1/3))*COS(('OddsRatio_working_3-way'!Y136)/3)</f>
        <v>0.52671418900619671</v>
      </c>
      <c r="AG136" s="11">
        <f>-'OddsRatio_working_3-way'!U136/(3*'OddsRatio_working_3-way'!X136^(1/3))*COS(('OddsRatio_working_3-way'!Y136+2*PI())/3)</f>
        <v>-0.38487683829805969</v>
      </c>
      <c r="AH136" s="11">
        <f>-'OddsRatio_working_3-way'!U136/(3*'OddsRatio_working_3-way'!X136^(1/3))*COS(('OddsRatio_working_3-way'!Y136+4*PI())/3)</f>
        <v>-0.14183735070813669</v>
      </c>
      <c r="AI136" s="11">
        <f>'OddsRatio_working_3-way'!U136/(3*'OddsRatio_working_3-way'!X136^(1/3))*SIN(('OddsRatio_working_3-way'!Y136)/3)</f>
        <v>-0.14031891358375065</v>
      </c>
      <c r="AJ136" s="11">
        <f>'OddsRatio_working_3-way'!U136/(3*'OddsRatio_working_3-way'!X136^(1/3))*SIN(('OddsRatio_working_3-way'!Y136+2*PI())/3)</f>
        <v>-0.38598841142120938</v>
      </c>
      <c r="AK136" s="11">
        <f>'OddsRatio_working_3-way'!U136/(3*'OddsRatio_working_3-way'!X136^(1/3))*SIN(('OddsRatio_working_3-way'!Y136+4*PI())/3)</f>
        <v>0.52630732500496002</v>
      </c>
      <c r="AL136" s="11">
        <f>'OddsRatio_working_3-way'!Z136+'OddsRatio_working_3-way'!AF136</f>
        <v>1.0534283780123934</v>
      </c>
      <c r="AM136" s="11">
        <f>'OddsRatio_working_3-way'!AA136+'OddsRatio_working_3-way'!AG136</f>
        <v>-0.76975367659611937</v>
      </c>
      <c r="AN136" s="11">
        <f>'OddsRatio_working_3-way'!AB136+'OddsRatio_working_3-way'!AH136</f>
        <v>-0.28367470141627338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1.0534283780123934</v>
      </c>
      <c r="AS136" s="11">
        <f>IF(('OddsRatio_working_3-way'!X136=0),IF(Q136&gt;0,-Q136^(1/3),(-Q136)^(1/3)),'OddsRatio_working_3-way'!AM136-'OddsRatio_working_3-way'!R136/3)</f>
        <v>-0.76975367659611937</v>
      </c>
      <c r="AT136" s="11">
        <f>IF(('OddsRatio_working_3-way'!X136=0),IF(Q136&gt;0,-Q136^(1/3),(-Q136)^(1/3)),'OddsRatio_working_3-way'!AN136-'OddsRatio_working_3-way'!R136/3)</f>
        <v>-0.28367470141627338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3.43</v>
      </c>
      <c r="B137" s="4">
        <f>IF('True_Odds_Calculator_3-way'!B138="","",'True_Odds_Calculator_3-way'!B138)</f>
        <v>3.61</v>
      </c>
      <c r="C137" s="4">
        <f>IF('True_Odds_Calculator_3-way'!C138="","",'True_Odds_Calculator_3-way'!C138)</f>
        <v>2.1800000000000002</v>
      </c>
      <c r="D137" s="9">
        <f t="shared" si="39"/>
        <v>0.28296887215460576</v>
      </c>
      <c r="E137" s="9">
        <f t="shared" si="40"/>
        <v>0.26869743336252483</v>
      </c>
      <c r="F137" s="9">
        <f t="shared" si="41"/>
        <v>0.4483336944828693</v>
      </c>
      <c r="G137" s="9">
        <f t="shared" si="42"/>
        <v>1.0427809107100696</v>
      </c>
      <c r="H137" s="9">
        <f t="shared" si="43"/>
        <v>3.5339576130254704</v>
      </c>
      <c r="I137" s="9">
        <f t="shared" si="44"/>
        <v>3.7216581769532815</v>
      </c>
      <c r="J137" s="9">
        <f t="shared" si="45"/>
        <v>2.230481474637882</v>
      </c>
      <c r="K137" s="11">
        <f t="shared" si="46"/>
        <v>0.29154518950437314</v>
      </c>
      <c r="L137" s="11">
        <f t="shared" si="47"/>
        <v>0.2770083102493075</v>
      </c>
      <c r="M137" s="11">
        <f t="shared" si="48"/>
        <v>0.4587155963302752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-0.27724962837231326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0.23042657738661737</v>
      </c>
      <c r="Q137" s="11">
        <f>2*'OddsRatio_working_3-way'!K137*'OddsRatio_working_3-way'!L137*'OddsRatio_working_3-way'!M137</f>
        <v>7.4092147069651865E-2</v>
      </c>
      <c r="R137" s="11">
        <f t="shared" si="49"/>
        <v>0</v>
      </c>
      <c r="S137" s="11">
        <f t="shared" si="50"/>
        <v>-0.83111591073868596</v>
      </c>
      <c r="T137" s="11">
        <f t="shared" si="51"/>
        <v>-0.26723984268124945</v>
      </c>
      <c r="U137" s="11">
        <f>'OddsRatio_working_3-way'!S137-'OddsRatio_working_3-way'!R137^2/3</f>
        <v>-0.83111591073868596</v>
      </c>
      <c r="V137" s="11">
        <f>'OddsRatio_working_3-way'!S137*'OddsRatio_working_3-way'!R137/3-2*'OddsRatio_working_3-way'!R137^3/27-'OddsRatio_working_3-way'!T137</f>
        <v>0.26723984268124945</v>
      </c>
      <c r="W137" s="11">
        <f>'OddsRatio_working_3-way'!V137^2+4*'OddsRatio_working_3-way'!U137^3/27</f>
        <v>-1.3634178306310182E-2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0.14581779025774697</v>
      </c>
      <c r="Y137" s="11">
        <f>IF('OddsRatio_working_3-way'!W137&gt;=0,IF('OddsRatio_working_3-way'!V137+SQRT('OddsRatio_working_3-way'!W137)&gt;0,0,PI()),ACOS('OddsRatio_working_3-way'!V137/(2*'OddsRatio_working_3-way'!X137)))</f>
        <v>0.41193310849569853</v>
      </c>
      <c r="Z137" s="11">
        <f>'OddsRatio_working_3-way'!X137^(1/3)*COS('OddsRatio_working_3-way'!Y137/3)</f>
        <v>0.52139045535503492</v>
      </c>
      <c r="AA137" s="11">
        <f>'OddsRatio_working_3-way'!X137^(1/3)*COS(('OddsRatio_working_3-way'!Y137+2*PI())/3)</f>
        <v>-0.32308891712744148</v>
      </c>
      <c r="AB137" s="11">
        <f>'OddsRatio_working_3-way'!X137^(1/3)*COS(('OddsRatio_working_3-way'!Y137+4*PI())/3)</f>
        <v>-0.19830153822759353</v>
      </c>
      <c r="AC137" s="11">
        <f>'OddsRatio_working_3-way'!X137^(1/3)*SIN('OddsRatio_working_3-way'!Y137/3)</f>
        <v>7.2046026799295171E-2</v>
      </c>
      <c r="AD137" s="11">
        <f>'OddsRatio_working_3-way'!X137^(1/3)*SIN(('OddsRatio_working_3-way'!Y137+2*PI())/3)</f>
        <v>0.41551436622854887</v>
      </c>
      <c r="AE137" s="11">
        <f>'OddsRatio_working_3-way'!X137^(1/3)*SIN(('OddsRatio_working_3-way'!Y137+4*PI())/3)</f>
        <v>-0.48756039302784393</v>
      </c>
      <c r="AF137" s="11">
        <f>-'OddsRatio_working_3-way'!U137/(3*'OddsRatio_working_3-way'!X137^(1/3))*COS(('OddsRatio_working_3-way'!Y137)/3)</f>
        <v>0.52139045535503481</v>
      </c>
      <c r="AG137" s="11">
        <f>-'OddsRatio_working_3-way'!U137/(3*'OddsRatio_working_3-way'!X137^(1/3))*COS(('OddsRatio_working_3-way'!Y137+2*PI())/3)</f>
        <v>-0.32308891712744137</v>
      </c>
      <c r="AH137" s="11">
        <f>-'OddsRatio_working_3-way'!U137/(3*'OddsRatio_working_3-way'!X137^(1/3))*COS(('OddsRatio_working_3-way'!Y137+4*PI())/3)</f>
        <v>-0.19830153822759347</v>
      </c>
      <c r="AI137" s="11">
        <f>'OddsRatio_working_3-way'!U137/(3*'OddsRatio_working_3-way'!X137^(1/3))*SIN(('OddsRatio_working_3-way'!Y137)/3)</f>
        <v>-7.2046026799295157E-2</v>
      </c>
      <c r="AJ137" s="11">
        <f>'OddsRatio_working_3-way'!U137/(3*'OddsRatio_working_3-way'!X137^(1/3))*SIN(('OddsRatio_working_3-way'!Y137+2*PI())/3)</f>
        <v>-0.41551436622854876</v>
      </c>
      <c r="AK137" s="11">
        <f>'OddsRatio_working_3-way'!U137/(3*'OddsRatio_working_3-way'!X137^(1/3))*SIN(('OddsRatio_working_3-way'!Y137+4*PI())/3)</f>
        <v>0.48756039302784382</v>
      </c>
      <c r="AL137" s="11">
        <f>'OddsRatio_working_3-way'!Z137+'OddsRatio_working_3-way'!AF137</f>
        <v>1.0427809107100696</v>
      </c>
      <c r="AM137" s="11">
        <f>'OddsRatio_working_3-way'!AA137+'OddsRatio_working_3-way'!AG137</f>
        <v>-0.64617783425488284</v>
      </c>
      <c r="AN137" s="11">
        <f>'OddsRatio_working_3-way'!AB137+'OddsRatio_working_3-way'!AH137</f>
        <v>-0.396603076455187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1.0427809107100696</v>
      </c>
      <c r="AS137" s="11">
        <f>IF(('OddsRatio_working_3-way'!X137=0),IF(Q137&gt;0,-Q137^(1/3),(-Q137)^(1/3)),'OddsRatio_working_3-way'!AM137-'OddsRatio_working_3-way'!R137/3)</f>
        <v>-0.64617783425488284</v>
      </c>
      <c r="AT137" s="11">
        <f>IF(('OddsRatio_working_3-way'!X137=0),IF(Q137&gt;0,-Q137^(1/3),(-Q137)^(1/3)),'OddsRatio_working_3-way'!AN137-'OddsRatio_working_3-way'!R137/3)</f>
        <v>-0.396603076455187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3.97</v>
      </c>
      <c r="B138" s="4">
        <f>IF('True_Odds_Calculator_3-way'!B139="","",'True_Odds_Calculator_3-way'!B139)</f>
        <v>4.1399999999999997</v>
      </c>
      <c r="C138" s="4">
        <f>IF('True_Odds_Calculator_3-way'!C139="","",'True_Odds_Calculator_3-way'!C139)</f>
        <v>1.87</v>
      </c>
      <c r="D138" s="9">
        <f t="shared" si="39"/>
        <v>0.24336892339082536</v>
      </c>
      <c r="E138" s="9">
        <f t="shared" si="40"/>
        <v>0.23326642298374667</v>
      </c>
      <c r="F138" s="9">
        <f t="shared" si="41"/>
        <v>0.52336465362542817</v>
      </c>
      <c r="G138" s="9">
        <f t="shared" si="42"/>
        <v>1.0467973260625905</v>
      </c>
      <c r="H138" s="9">
        <f t="shared" si="43"/>
        <v>4.1089880584058927</v>
      </c>
      <c r="I138" s="9">
        <f t="shared" si="44"/>
        <v>4.2869436038365327</v>
      </c>
      <c r="J138" s="9">
        <f t="shared" si="45"/>
        <v>1.9107136736744541</v>
      </c>
      <c r="K138" s="11">
        <f t="shared" si="46"/>
        <v>0.25188916876574308</v>
      </c>
      <c r="L138" s="11">
        <f t="shared" si="47"/>
        <v>0.24154589371980678</v>
      </c>
      <c r="M138" s="11">
        <f t="shared" si="48"/>
        <v>0.53475935828876997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-0.26398113730214467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0.22710305070976861</v>
      </c>
      <c r="Q138" s="11">
        <f>2*'OddsRatio_working_3-way'!K138*'OddsRatio_working_3-way'!L138*'OddsRatio_working_3-way'!M138</f>
        <v>6.507250736669587E-2</v>
      </c>
      <c r="R138" s="11">
        <f t="shared" si="49"/>
        <v>0</v>
      </c>
      <c r="S138" s="11">
        <f t="shared" si="50"/>
        <v>-0.86030029656942286</v>
      </c>
      <c r="T138" s="11">
        <f t="shared" si="51"/>
        <v>-0.24650438297118132</v>
      </c>
      <c r="U138" s="11">
        <f>'OddsRatio_working_3-way'!S138-'OddsRatio_working_3-way'!R138^2/3</f>
        <v>-0.86030029656942286</v>
      </c>
      <c r="V138" s="11">
        <f>'OddsRatio_working_3-way'!S138*'OddsRatio_working_3-way'!R138/3-2*'OddsRatio_working_3-way'!R138^3/27-'OddsRatio_working_3-way'!T138</f>
        <v>0.24650438297118132</v>
      </c>
      <c r="W138" s="11">
        <f>'OddsRatio_working_3-way'!V138^2+4*'OddsRatio_working_3-way'!U138^3/27</f>
        <v>-3.3564852985572283E-2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0.15356534749869119</v>
      </c>
      <c r="Y138" s="11">
        <f>IF('OddsRatio_working_3-way'!W138&gt;=0,IF('OddsRatio_working_3-way'!V138+SQRT('OddsRatio_working_3-way'!W138)&gt;0,0,PI()),ACOS('OddsRatio_working_3-way'!V138/(2*'OddsRatio_working_3-way'!X138)))</f>
        <v>0.63914814463523739</v>
      </c>
      <c r="Z138" s="11">
        <f>'OddsRatio_working_3-way'!X138^(1/3)*COS('OddsRatio_working_3-way'!Y138/3)</f>
        <v>0.52339866303129534</v>
      </c>
      <c r="AA138" s="11">
        <f>'OddsRatio_working_3-way'!X138^(1/3)*COS(('OddsRatio_working_3-way'!Y138+2*PI())/3)</f>
        <v>-0.3597577518330542</v>
      </c>
      <c r="AB138" s="11">
        <f>'OddsRatio_working_3-way'!X138^(1/3)*COS(('OddsRatio_working_3-way'!Y138+4*PI())/3)</f>
        <v>-0.16364091119824103</v>
      </c>
      <c r="AC138" s="11">
        <f>'OddsRatio_working_3-way'!X138^(1/3)*SIN('OddsRatio_working_3-way'!Y138/3)</f>
        <v>0.11322811073312826</v>
      </c>
      <c r="AD138" s="11">
        <f>'OddsRatio_working_3-way'!X138^(1/3)*SIN(('OddsRatio_working_3-way'!Y138+2*PI())/3)</f>
        <v>0.39666248312534874</v>
      </c>
      <c r="AE138" s="11">
        <f>'OddsRatio_working_3-way'!X138^(1/3)*SIN(('OddsRatio_working_3-way'!Y138+4*PI())/3)</f>
        <v>-0.50989059385847701</v>
      </c>
      <c r="AF138" s="11">
        <f>-'OddsRatio_working_3-way'!U138/(3*'OddsRatio_working_3-way'!X138^(1/3))*COS(('OddsRatio_working_3-way'!Y138)/3)</f>
        <v>0.52339866303129523</v>
      </c>
      <c r="AG138" s="11">
        <f>-'OddsRatio_working_3-way'!U138/(3*'OddsRatio_working_3-way'!X138^(1/3))*COS(('OddsRatio_working_3-way'!Y138+2*PI())/3)</f>
        <v>-0.35975775183305414</v>
      </c>
      <c r="AH138" s="11">
        <f>-'OddsRatio_working_3-way'!U138/(3*'OddsRatio_working_3-way'!X138^(1/3))*COS(('OddsRatio_working_3-way'!Y138+4*PI())/3)</f>
        <v>-0.16364091119824098</v>
      </c>
      <c r="AI138" s="11">
        <f>'OddsRatio_working_3-way'!U138/(3*'OddsRatio_working_3-way'!X138^(1/3))*SIN(('OddsRatio_working_3-way'!Y138)/3)</f>
        <v>-0.11322811073312825</v>
      </c>
      <c r="AJ138" s="11">
        <f>'OddsRatio_working_3-way'!U138/(3*'OddsRatio_working_3-way'!X138^(1/3))*SIN(('OddsRatio_working_3-way'!Y138+2*PI())/3)</f>
        <v>-0.39666248312534863</v>
      </c>
      <c r="AK138" s="11">
        <f>'OddsRatio_working_3-way'!U138/(3*'OddsRatio_working_3-way'!X138^(1/3))*SIN(('OddsRatio_working_3-way'!Y138+4*PI())/3)</f>
        <v>0.5098905938584769</v>
      </c>
      <c r="AL138" s="11">
        <f>'OddsRatio_working_3-way'!Z138+'OddsRatio_working_3-way'!AF138</f>
        <v>1.0467973260625905</v>
      </c>
      <c r="AM138" s="11">
        <f>'OddsRatio_working_3-way'!AA138+'OddsRatio_working_3-way'!AG138</f>
        <v>-0.71951550366610828</v>
      </c>
      <c r="AN138" s="11">
        <f>'OddsRatio_working_3-way'!AB138+'OddsRatio_working_3-way'!AH138</f>
        <v>-0.32728182239648201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1.0467973260625905</v>
      </c>
      <c r="AS138" s="11">
        <f>IF(('OddsRatio_working_3-way'!X138=0),IF(Q138&gt;0,-Q138^(1/3),(-Q138)^(1/3)),'OddsRatio_working_3-way'!AM138-'OddsRatio_working_3-way'!R138/3)</f>
        <v>-0.71951550366610828</v>
      </c>
      <c r="AT138" s="11">
        <f>IF(('OddsRatio_working_3-way'!X138=0),IF(Q138&gt;0,-Q138^(1/3),(-Q138)^(1/3)),'OddsRatio_working_3-way'!AN138-'OddsRatio_working_3-way'!R138/3)</f>
        <v>-0.32728182239648201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1.42</v>
      </c>
      <c r="B139" s="4">
        <f>IF('True_Odds_Calculator_3-way'!B140="","",'True_Odds_Calculator_3-way'!B140)</f>
        <v>5.01</v>
      </c>
      <c r="C139" s="4">
        <f>IF('True_Odds_Calculator_3-way'!C140="","",'True_Odds_Calculator_3-way'!C140)</f>
        <v>7.91</v>
      </c>
      <c r="D139" s="9">
        <f t="shared" si="39"/>
        <v>0.69080569355811894</v>
      </c>
      <c r="E139" s="9">
        <f t="shared" si="40"/>
        <v>0.18963199846571296</v>
      </c>
      <c r="F139" s="9">
        <f t="shared" si="41"/>
        <v>0.119562307976168</v>
      </c>
      <c r="G139" s="9">
        <f t="shared" si="42"/>
        <v>1.0656787096063232</v>
      </c>
      <c r="H139" s="9">
        <f t="shared" si="43"/>
        <v>1.4475850580346554</v>
      </c>
      <c r="I139" s="9">
        <f t="shared" si="44"/>
        <v>5.2733716255213556</v>
      </c>
      <c r="J139" s="9">
        <f t="shared" si="45"/>
        <v>8.3638398833796934</v>
      </c>
      <c r="K139" s="11">
        <f t="shared" si="46"/>
        <v>0.70422535211267612</v>
      </c>
      <c r="L139" s="11">
        <f t="shared" si="47"/>
        <v>0.19960079840319361</v>
      </c>
      <c r="M139" s="11">
        <f t="shared" si="48"/>
        <v>0.12642225031605561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-0.20680886761936657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0.20151644859352716</v>
      </c>
      <c r="Q139" s="11">
        <f>2*'OddsRatio_working_3-way'!K139*'OddsRatio_working_3-way'!L139*'OddsRatio_working_3-way'!M139</f>
        <v>3.5540819857764923E-2</v>
      </c>
      <c r="R139" s="11">
        <f t="shared" si="49"/>
        <v>0</v>
      </c>
      <c r="S139" s="11">
        <f t="shared" si="50"/>
        <v>-0.97440912913086419</v>
      </c>
      <c r="T139" s="11">
        <f t="shared" si="51"/>
        <v>-0.17185346192784198</v>
      </c>
      <c r="U139" s="11">
        <f>'OddsRatio_working_3-way'!S139-'OddsRatio_working_3-way'!R139^2/3</f>
        <v>-0.97440912913086419</v>
      </c>
      <c r="V139" s="11">
        <f>'OddsRatio_working_3-way'!S139*'OddsRatio_working_3-way'!R139/3-2*'OddsRatio_working_3-way'!R139^3/27-'OddsRatio_working_3-way'!T139</f>
        <v>0.17185346192784198</v>
      </c>
      <c r="W139" s="11">
        <f>'OddsRatio_working_3-way'!V139^2+4*'OddsRatio_working_3-way'!U139^3/27</f>
        <v>-0.10752939593961085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0.18511010798724301</v>
      </c>
      <c r="Y139" s="11">
        <f>IF('OddsRatio_working_3-way'!W139&gt;=0,IF('OddsRatio_working_3-way'!V139+SQRT('OddsRatio_working_3-way'!W139)&gt;0,0,PI()),ACOS('OddsRatio_working_3-way'!V139/(2*'OddsRatio_working_3-way'!X139)))</f>
        <v>1.0880735628227911</v>
      </c>
      <c r="Z139" s="11">
        <f>'OddsRatio_working_3-way'!X139^(1/3)*COS('OddsRatio_working_3-way'!Y139/3)</f>
        <v>0.53283935480316158</v>
      </c>
      <c r="AA139" s="11">
        <f>'OddsRatio_working_3-way'!X139^(1/3)*COS(('OddsRatio_working_3-way'!Y139+2*PI())/3)</f>
        <v>-0.44153092422036416</v>
      </c>
      <c r="AB139" s="11">
        <f>'OddsRatio_working_3-way'!X139^(1/3)*COS(('OddsRatio_working_3-way'!Y139+4*PI())/3)</f>
        <v>-9.1308430582797612E-2</v>
      </c>
      <c r="AC139" s="11">
        <f>'OddsRatio_working_3-way'!X139^(1/3)*SIN('OddsRatio_working_3-way'!Y139/3)</f>
        <v>0.2022010509779113</v>
      </c>
      <c r="AD139" s="11">
        <f>'OddsRatio_working_3-way'!X139^(1/3)*SIN(('OddsRatio_working_3-way'!Y139+2*PI())/3)</f>
        <v>0.3603518919066922</v>
      </c>
      <c r="AE139" s="11">
        <f>'OddsRatio_working_3-way'!X139^(1/3)*SIN(('OddsRatio_working_3-way'!Y139+4*PI())/3)</f>
        <v>-0.56255294288460334</v>
      </c>
      <c r="AF139" s="11">
        <f>-'OddsRatio_working_3-way'!U139/(3*'OddsRatio_working_3-way'!X139^(1/3))*COS(('OddsRatio_working_3-way'!Y139)/3)</f>
        <v>0.53283935480316169</v>
      </c>
      <c r="AG139" s="11">
        <f>-'OddsRatio_working_3-way'!U139/(3*'OddsRatio_working_3-way'!X139^(1/3))*COS(('OddsRatio_working_3-way'!Y139+2*PI())/3)</f>
        <v>-0.44153092422036422</v>
      </c>
      <c r="AH139" s="11">
        <f>-'OddsRatio_working_3-way'!U139/(3*'OddsRatio_working_3-way'!X139^(1/3))*COS(('OddsRatio_working_3-way'!Y139+4*PI())/3)</f>
        <v>-9.1308430582797626E-2</v>
      </c>
      <c r="AI139" s="11">
        <f>'OddsRatio_working_3-way'!U139/(3*'OddsRatio_working_3-way'!X139^(1/3))*SIN(('OddsRatio_working_3-way'!Y139)/3)</f>
        <v>-0.20220105097791133</v>
      </c>
      <c r="AJ139" s="11">
        <f>'OddsRatio_working_3-way'!U139/(3*'OddsRatio_working_3-way'!X139^(1/3))*SIN(('OddsRatio_working_3-way'!Y139+2*PI())/3)</f>
        <v>-0.36035189190669231</v>
      </c>
      <c r="AK139" s="11">
        <f>'OddsRatio_working_3-way'!U139/(3*'OddsRatio_working_3-way'!X139^(1/3))*SIN(('OddsRatio_working_3-way'!Y139+4*PI())/3)</f>
        <v>0.56255294288460345</v>
      </c>
      <c r="AL139" s="11">
        <f>'OddsRatio_working_3-way'!Z139+'OddsRatio_working_3-way'!AF139</f>
        <v>1.0656787096063232</v>
      </c>
      <c r="AM139" s="11">
        <f>'OddsRatio_working_3-way'!AA139+'OddsRatio_working_3-way'!AG139</f>
        <v>-0.88306184844072844</v>
      </c>
      <c r="AN139" s="11">
        <f>'OddsRatio_working_3-way'!AB139+'OddsRatio_working_3-way'!AH139</f>
        <v>-0.18261686116559522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1.0656787096063232</v>
      </c>
      <c r="AS139" s="11">
        <f>IF(('OddsRatio_working_3-way'!X139=0),IF(Q139&gt;0,-Q139^(1/3),(-Q139)^(1/3)),'OddsRatio_working_3-way'!AM139-'OddsRatio_working_3-way'!R139/3)</f>
        <v>-0.88306184844072844</v>
      </c>
      <c r="AT139" s="11">
        <f>IF(('OddsRatio_working_3-way'!X139=0),IF(Q139&gt;0,-Q139^(1/3),(-Q139)^(1/3)),'OddsRatio_working_3-way'!AN139-'OddsRatio_working_3-way'!R139/3)</f>
        <v>-0.18261686116559522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2.1</v>
      </c>
      <c r="B140" s="4">
        <f>IF('True_Odds_Calculator_3-way'!B141="","",'True_Odds_Calculator_3-way'!B141)</f>
        <v>3.45</v>
      </c>
      <c r="C140" s="4">
        <f>IF('True_Odds_Calculator_3-way'!C141="","",'True_Odds_Calculator_3-way'!C141)</f>
        <v>3.83</v>
      </c>
      <c r="D140" s="9">
        <f t="shared" si="39"/>
        <v>0.4656919138530653</v>
      </c>
      <c r="E140" s="9">
        <f t="shared" si="40"/>
        <v>0.28125878693219253</v>
      </c>
      <c r="F140" s="9">
        <f t="shared" si="41"/>
        <v>0.25304929921474195</v>
      </c>
      <c r="G140" s="9">
        <f t="shared" si="42"/>
        <v>1.0430385611617021</v>
      </c>
      <c r="H140" s="9">
        <f t="shared" si="43"/>
        <v>2.1473424172778723</v>
      </c>
      <c r="I140" s="9">
        <f t="shared" si="44"/>
        <v>3.5554444748461695</v>
      </c>
      <c r="J140" s="9">
        <f t="shared" si="45"/>
        <v>3.9517991280876181</v>
      </c>
      <c r="K140" s="11">
        <f t="shared" si="46"/>
        <v>0.47619047619047616</v>
      </c>
      <c r="L140" s="11">
        <f t="shared" si="47"/>
        <v>0.28985507246376813</v>
      </c>
      <c r="M140" s="11">
        <f t="shared" si="48"/>
        <v>0.2610966057441253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-0.27485778433672625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0.22992358104175559</v>
      </c>
      <c r="Q140" s="11">
        <f>2*'OddsRatio_working_3-way'!K140*'OddsRatio_working_3-way'!L140*'OddsRatio_working_3-way'!M140</f>
        <v>7.2076357693340309E-2</v>
      </c>
      <c r="R140" s="11">
        <f t="shared" si="49"/>
        <v>0</v>
      </c>
      <c r="S140" s="11">
        <f t="shared" si="50"/>
        <v>-0.83651835292420862</v>
      </c>
      <c r="T140" s="11">
        <f t="shared" si="51"/>
        <v>-0.26223145859693059</v>
      </c>
      <c r="U140" s="11">
        <f>'OddsRatio_working_3-way'!S140-'OddsRatio_working_3-way'!R140^2/3</f>
        <v>-0.83651835292420862</v>
      </c>
      <c r="V140" s="11">
        <f>'OddsRatio_working_3-way'!S140*'OddsRatio_working_3-way'!R140/3-2*'OddsRatio_working_3-way'!R140^3/27-'OddsRatio_working_3-way'!T140</f>
        <v>0.26223145859693059</v>
      </c>
      <c r="W140" s="11">
        <f>'OddsRatio_working_3-way'!V140^2+4*'OddsRatio_working_3-way'!U140^3/27</f>
        <v>-1.7955336843479219E-2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0.14724187135573302</v>
      </c>
      <c r="Y140" s="11">
        <f>IF('OddsRatio_working_3-way'!W140&gt;=0,IF('OddsRatio_working_3-way'!V140+SQRT('OddsRatio_working_3-way'!W140)&gt;0,0,PI()),ACOS('OddsRatio_working_3-way'!V140/(2*'OddsRatio_working_3-way'!X140)))</f>
        <v>0.47240051937174221</v>
      </c>
      <c r="Z140" s="11">
        <f>'OddsRatio_working_3-way'!X140^(1/3)*COS('OddsRatio_working_3-way'!Y140/3)</f>
        <v>0.52151928058085095</v>
      </c>
      <c r="AA140" s="11">
        <f>'OddsRatio_working_3-way'!X140^(1/3)*COS(('OddsRatio_working_3-way'!Y140+2*PI())/3)</f>
        <v>-0.33247308545851023</v>
      </c>
      <c r="AB140" s="11">
        <f>'OddsRatio_working_3-way'!X140^(1/3)*COS(('OddsRatio_working_3-way'!Y140+4*PI())/3)</f>
        <v>-0.18904619512234058</v>
      </c>
      <c r="AC140" s="11">
        <f>'OddsRatio_working_3-way'!X140^(1/3)*SIN('OddsRatio_working_3-way'!Y140/3)</f>
        <v>8.2807553744618428E-2</v>
      </c>
      <c r="AD140" s="11">
        <f>'OddsRatio_working_3-way'!X140^(1/3)*SIN(('OddsRatio_working_3-way'!Y140+2*PI())/3)</f>
        <v>0.41024516867409216</v>
      </c>
      <c r="AE140" s="11">
        <f>'OddsRatio_working_3-way'!X140^(1/3)*SIN(('OddsRatio_working_3-way'!Y140+4*PI())/3)</f>
        <v>-0.49305272241871057</v>
      </c>
      <c r="AF140" s="11">
        <f>-'OddsRatio_working_3-way'!U140/(3*'OddsRatio_working_3-way'!X140^(1/3))*COS(('OddsRatio_working_3-way'!Y140)/3)</f>
        <v>0.52151928058085106</v>
      </c>
      <c r="AG140" s="11">
        <f>-'OddsRatio_working_3-way'!U140/(3*'OddsRatio_working_3-way'!X140^(1/3))*COS(('OddsRatio_working_3-way'!Y140+2*PI())/3)</f>
        <v>-0.33247308545851029</v>
      </c>
      <c r="AH140" s="11">
        <f>-'OddsRatio_working_3-way'!U140/(3*'OddsRatio_working_3-way'!X140^(1/3))*COS(('OddsRatio_working_3-way'!Y140+4*PI())/3)</f>
        <v>-0.18904619512234061</v>
      </c>
      <c r="AI140" s="11">
        <f>'OddsRatio_working_3-way'!U140/(3*'OddsRatio_working_3-way'!X140^(1/3))*SIN(('OddsRatio_working_3-way'!Y140)/3)</f>
        <v>-8.2807553744618442E-2</v>
      </c>
      <c r="AJ140" s="11">
        <f>'OddsRatio_working_3-way'!U140/(3*'OddsRatio_working_3-way'!X140^(1/3))*SIN(('OddsRatio_working_3-way'!Y140+2*PI())/3)</f>
        <v>-0.41024516867409222</v>
      </c>
      <c r="AK140" s="11">
        <f>'OddsRatio_working_3-way'!U140/(3*'OddsRatio_working_3-way'!X140^(1/3))*SIN(('OddsRatio_working_3-way'!Y140+4*PI())/3)</f>
        <v>0.49305272241871068</v>
      </c>
      <c r="AL140" s="11">
        <f>'OddsRatio_working_3-way'!Z140+'OddsRatio_working_3-way'!AF140</f>
        <v>1.0430385611617021</v>
      </c>
      <c r="AM140" s="11">
        <f>'OddsRatio_working_3-way'!AA140+'OddsRatio_working_3-way'!AG140</f>
        <v>-0.66494617091702057</v>
      </c>
      <c r="AN140" s="11">
        <f>'OddsRatio_working_3-way'!AB140+'OddsRatio_working_3-way'!AH140</f>
        <v>-0.37809239024468122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1.0430385611617021</v>
      </c>
      <c r="AS140" s="11">
        <f>IF(('OddsRatio_working_3-way'!X140=0),IF(Q140&gt;0,-Q140^(1/3),(-Q140)^(1/3)),'OddsRatio_working_3-way'!AM140-'OddsRatio_working_3-way'!R140/3)</f>
        <v>-0.66494617091702057</v>
      </c>
      <c r="AT140" s="11">
        <f>IF(('OddsRatio_working_3-way'!X140=0),IF(Q140&gt;0,-Q140^(1/3),(-Q140)^(1/3)),'OddsRatio_working_3-way'!AN140-'OddsRatio_working_3-way'!R140/3)</f>
        <v>-0.37809239024468122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3.79</v>
      </c>
      <c r="B141" s="4">
        <f>IF('True_Odds_Calculator_3-way'!B142="","",'True_Odds_Calculator_3-way'!B142)</f>
        <v>3.73</v>
      </c>
      <c r="C141" s="4">
        <f>IF('True_Odds_Calculator_3-way'!C142="","",'True_Odds_Calculator_3-way'!C142)</f>
        <v>2.0099999999999998</v>
      </c>
      <c r="D141" s="9">
        <f t="shared" si="39"/>
        <v>0.25495540187444132</v>
      </c>
      <c r="E141" s="9">
        <f t="shared" si="40"/>
        <v>0.25910693351207686</v>
      </c>
      <c r="F141" s="9">
        <f t="shared" si="41"/>
        <v>0.48593766461348181</v>
      </c>
      <c r="G141" s="9">
        <f t="shared" si="42"/>
        <v>1.0474030855344849</v>
      </c>
      <c r="H141" s="9">
        <f t="shared" si="43"/>
        <v>3.9222546086412127</v>
      </c>
      <c r="I141" s="9">
        <f t="shared" si="44"/>
        <v>3.8594104235091433</v>
      </c>
      <c r="J141" s="9">
        <f t="shared" si="45"/>
        <v>2.0578771163898293</v>
      </c>
      <c r="K141" s="11">
        <f t="shared" si="46"/>
        <v>0.26385224274406333</v>
      </c>
      <c r="L141" s="11">
        <f t="shared" si="47"/>
        <v>0.26809651474530832</v>
      </c>
      <c r="M141" s="11">
        <f t="shared" si="48"/>
        <v>0.49751243781094534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-0.27073482601493781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0.22981008431285044</v>
      </c>
      <c r="Q141" s="11">
        <f>2*'OddsRatio_working_3-way'!K141*'OddsRatio_working_3-way'!L141*'OddsRatio_working_3-way'!M141</f>
        <v>7.0385937002404433E-2</v>
      </c>
      <c r="R141" s="11">
        <f t="shared" si="49"/>
        <v>0</v>
      </c>
      <c r="S141" s="11">
        <f t="shared" si="50"/>
        <v>-0.84883828096859115</v>
      </c>
      <c r="T141" s="11">
        <f t="shared" si="51"/>
        <v>-0.25998109677445369</v>
      </c>
      <c r="U141" s="11">
        <f>'OddsRatio_working_3-way'!S141-'OddsRatio_working_3-way'!R141^2/3</f>
        <v>-0.84883828096859115</v>
      </c>
      <c r="V141" s="11">
        <f>'OddsRatio_working_3-way'!S141*'OddsRatio_working_3-way'!R141/3-2*'OddsRatio_working_3-way'!R141^3/27-'OddsRatio_working_3-way'!T141</f>
        <v>0.25998109677445369</v>
      </c>
      <c r="W141" s="11">
        <f>'OddsRatio_working_3-way'!V141^2+4*'OddsRatio_working_3-way'!U141^3/27</f>
        <v>-2.3018779525715238E-2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0.1505066030160829</v>
      </c>
      <c r="Y141" s="11">
        <f>IF('OddsRatio_working_3-way'!W141&gt;=0,IF('OddsRatio_working_3-way'!V141+SQRT('OddsRatio_working_3-way'!W141)&gt;0,0,PI()),ACOS('OddsRatio_working_3-way'!V141/(2*'OddsRatio_working_3-way'!X141)))</f>
        <v>0.52825744308066791</v>
      </c>
      <c r="Z141" s="11">
        <f>'OddsRatio_working_3-way'!X141^(1/3)*COS('OddsRatio_working_3-way'!Y141/3)</f>
        <v>0.52370154276724246</v>
      </c>
      <c r="AA141" s="11">
        <f>'OddsRatio_working_3-way'!X141^(1/3)*COS(('OddsRatio_working_3-way'!Y141+2*PI())/3)</f>
        <v>-0.34254829810876541</v>
      </c>
      <c r="AB141" s="11">
        <f>'OddsRatio_working_3-way'!X141^(1/3)*COS(('OddsRatio_working_3-way'!Y141+4*PI())/3)</f>
        <v>-0.18115324465847735</v>
      </c>
      <c r="AC141" s="11">
        <f>'OddsRatio_working_3-way'!X141^(1/3)*SIN('OddsRatio_working_3-way'!Y141/3)</f>
        <v>9.318147755539806E-2</v>
      </c>
      <c r="AD141" s="11">
        <f>'OddsRatio_working_3-way'!X141^(1/3)*SIN(('OddsRatio_working_3-way'!Y141+2*PI())/3)</f>
        <v>0.4069481012598356</v>
      </c>
      <c r="AE141" s="11">
        <f>'OddsRatio_working_3-way'!X141^(1/3)*SIN(('OddsRatio_working_3-way'!Y141+4*PI())/3)</f>
        <v>-0.50012957881523357</v>
      </c>
      <c r="AF141" s="11">
        <f>-'OddsRatio_working_3-way'!U141/(3*'OddsRatio_working_3-way'!X141^(1/3))*COS(('OddsRatio_working_3-way'!Y141)/3)</f>
        <v>0.52370154276724246</v>
      </c>
      <c r="AG141" s="11">
        <f>-'OddsRatio_working_3-way'!U141/(3*'OddsRatio_working_3-way'!X141^(1/3))*COS(('OddsRatio_working_3-way'!Y141+2*PI())/3)</f>
        <v>-0.34254829810876541</v>
      </c>
      <c r="AH141" s="11">
        <f>-'OddsRatio_working_3-way'!U141/(3*'OddsRatio_working_3-way'!X141^(1/3))*COS(('OddsRatio_working_3-way'!Y141+4*PI())/3)</f>
        <v>-0.18115324465847735</v>
      </c>
      <c r="AI141" s="11">
        <f>'OddsRatio_working_3-way'!U141/(3*'OddsRatio_working_3-way'!X141^(1/3))*SIN(('OddsRatio_working_3-way'!Y141)/3)</f>
        <v>-9.318147755539806E-2</v>
      </c>
      <c r="AJ141" s="11">
        <f>'OddsRatio_working_3-way'!U141/(3*'OddsRatio_working_3-way'!X141^(1/3))*SIN(('OddsRatio_working_3-way'!Y141+2*PI())/3)</f>
        <v>-0.4069481012598356</v>
      </c>
      <c r="AK141" s="11">
        <f>'OddsRatio_working_3-way'!U141/(3*'OddsRatio_working_3-way'!X141^(1/3))*SIN(('OddsRatio_working_3-way'!Y141+4*PI())/3)</f>
        <v>0.50012957881523357</v>
      </c>
      <c r="AL141" s="11">
        <f>'OddsRatio_working_3-way'!Z141+'OddsRatio_working_3-way'!AF141</f>
        <v>1.0474030855344849</v>
      </c>
      <c r="AM141" s="11">
        <f>'OddsRatio_working_3-way'!AA141+'OddsRatio_working_3-way'!AG141</f>
        <v>-0.68509659621753083</v>
      </c>
      <c r="AN141" s="11">
        <f>'OddsRatio_working_3-way'!AB141+'OddsRatio_working_3-way'!AH141</f>
        <v>-0.36230648931695469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1.0474030855344849</v>
      </c>
      <c r="AS141" s="11">
        <f>IF(('OddsRatio_working_3-way'!X141=0),IF(Q141&gt;0,-Q141^(1/3),(-Q141)^(1/3)),'OddsRatio_working_3-way'!AM141-'OddsRatio_working_3-way'!R141/3)</f>
        <v>-0.68509659621753083</v>
      </c>
      <c r="AT141" s="11">
        <f>IF(('OddsRatio_working_3-way'!X141=0),IF(Q141&gt;0,-Q141^(1/3),(-Q141)^(1/3)),'OddsRatio_working_3-way'!AN141-'OddsRatio_working_3-way'!R141/3)</f>
        <v>-0.36230648931695469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2.87</v>
      </c>
      <c r="B142" s="4">
        <f>IF('True_Odds_Calculator_3-way'!B143="","",'True_Odds_Calculator_3-way'!B143)</f>
        <v>3.37</v>
      </c>
      <c r="C142" s="4">
        <f>IF('True_Odds_Calculator_3-way'!C143="","",'True_Odds_Calculator_3-way'!C143)</f>
        <v>2.62</v>
      </c>
      <c r="D142" s="9">
        <f t="shared" si="39"/>
        <v>0.33935652756484147</v>
      </c>
      <c r="E142" s="9">
        <f t="shared" si="40"/>
        <v>0.28841087014717437</v>
      </c>
      <c r="F142" s="9">
        <f t="shared" si="41"/>
        <v>0.37223260228798444</v>
      </c>
      <c r="G142" s="9">
        <f t="shared" si="42"/>
        <v>1.0410445967024673</v>
      </c>
      <c r="H142" s="9">
        <f t="shared" si="43"/>
        <v>2.9467533958336141</v>
      </c>
      <c r="I142" s="9">
        <f t="shared" si="44"/>
        <v>3.4672756941848477</v>
      </c>
      <c r="J142" s="9">
        <f t="shared" si="45"/>
        <v>2.686492246657997</v>
      </c>
      <c r="K142" s="11">
        <f t="shared" si="46"/>
        <v>0.34843205574912889</v>
      </c>
      <c r="L142" s="11">
        <f t="shared" si="47"/>
        <v>0.29673590504451036</v>
      </c>
      <c r="M142" s="11">
        <f t="shared" si="48"/>
        <v>0.38167938931297707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-0.28332955412109506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0.23125148330462947</v>
      </c>
      <c r="Q142" s="11">
        <f>2*'OddsRatio_working_3-way'!K142*'OddsRatio_working_3-way'!L142*'OddsRatio_working_3-way'!M142</f>
        <v>7.8925420923081718E-2</v>
      </c>
      <c r="R142" s="11">
        <f t="shared" si="49"/>
        <v>0</v>
      </c>
      <c r="S142" s="11">
        <f t="shared" si="50"/>
        <v>-0.81619259248116616</v>
      </c>
      <c r="T142" s="11">
        <f t="shared" si="51"/>
        <v>-0.27856402473759934</v>
      </c>
      <c r="U142" s="11">
        <f>'OddsRatio_working_3-way'!S142-'OddsRatio_working_3-way'!R142^2/3</f>
        <v>-0.81619259248116616</v>
      </c>
      <c r="V142" s="11">
        <f>'OddsRatio_working_3-way'!S142*'OddsRatio_working_3-way'!R142/3-2*'OddsRatio_working_3-way'!R142^3/27-'OddsRatio_working_3-way'!T142</f>
        <v>0.27856402473759934</v>
      </c>
      <c r="W142" s="11">
        <f>'OddsRatio_working_3-way'!V142^2+4*'OddsRatio_working_3-way'!U142^3/27</f>
        <v>-2.9536846235374559E-3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0.14190806927510086</v>
      </c>
      <c r="Y142" s="11">
        <f>IF('OddsRatio_working_3-way'!W142&gt;=0,IF('OddsRatio_working_3-way'!V142+SQRT('OddsRatio_working_3-way'!W142)&gt;0,0,PI()),ACOS('OddsRatio_working_3-way'!V142/(2*'OddsRatio_working_3-way'!X142)))</f>
        <v>0.19267950992037597</v>
      </c>
      <c r="Z142" s="11">
        <f>'OddsRatio_working_3-way'!X142^(1/3)*COS('OddsRatio_working_3-way'!Y142/3)</f>
        <v>0.52052229835123365</v>
      </c>
      <c r="AA142" s="11">
        <f>'OddsRatio_working_3-way'!X142^(1/3)*COS(('OddsRatio_working_3-way'!Y142+2*PI())/3)</f>
        <v>-0.28925340348006029</v>
      </c>
      <c r="AB142" s="11">
        <f>'OddsRatio_working_3-way'!X142^(1/3)*COS(('OddsRatio_working_3-way'!Y142+4*PI())/3)</f>
        <v>-0.2312688948711735</v>
      </c>
      <c r="AC142" s="11">
        <f>'OddsRatio_working_3-way'!X142^(1/3)*SIN('OddsRatio_working_3-way'!Y142/3)</f>
        <v>3.347737165416894E-2</v>
      </c>
      <c r="AD142" s="11">
        <f>'OddsRatio_working_3-way'!X142^(1/3)*SIN(('OddsRatio_working_3-way'!Y142+2*PI())/3)</f>
        <v>0.43404684778134672</v>
      </c>
      <c r="AE142" s="11">
        <f>'OddsRatio_working_3-way'!X142^(1/3)*SIN(('OddsRatio_working_3-way'!Y142+4*PI())/3)</f>
        <v>-0.46752421943551559</v>
      </c>
      <c r="AF142" s="11">
        <f>-'OddsRatio_working_3-way'!U142/(3*'OddsRatio_working_3-way'!X142^(1/3))*COS(('OddsRatio_working_3-way'!Y142)/3)</f>
        <v>0.52052229835123365</v>
      </c>
      <c r="AG142" s="11">
        <f>-'OddsRatio_working_3-way'!U142/(3*'OddsRatio_working_3-way'!X142^(1/3))*COS(('OddsRatio_working_3-way'!Y142+2*PI())/3)</f>
        <v>-0.28925340348006029</v>
      </c>
      <c r="AH142" s="11">
        <f>-'OddsRatio_working_3-way'!U142/(3*'OddsRatio_working_3-way'!X142^(1/3))*COS(('OddsRatio_working_3-way'!Y142+4*PI())/3)</f>
        <v>-0.2312688948711735</v>
      </c>
      <c r="AI142" s="11">
        <f>'OddsRatio_working_3-way'!U142/(3*'OddsRatio_working_3-way'!X142^(1/3))*SIN(('OddsRatio_working_3-way'!Y142)/3)</f>
        <v>-3.347737165416894E-2</v>
      </c>
      <c r="AJ142" s="11">
        <f>'OddsRatio_working_3-way'!U142/(3*'OddsRatio_working_3-way'!X142^(1/3))*SIN(('OddsRatio_working_3-way'!Y142+2*PI())/3)</f>
        <v>-0.43404684778134672</v>
      </c>
      <c r="AK142" s="11">
        <f>'OddsRatio_working_3-way'!U142/(3*'OddsRatio_working_3-way'!X142^(1/3))*SIN(('OddsRatio_working_3-way'!Y142+4*PI())/3)</f>
        <v>0.46752421943551559</v>
      </c>
      <c r="AL142" s="11">
        <f>'OddsRatio_working_3-way'!Z142+'OddsRatio_working_3-way'!AF142</f>
        <v>1.0410445967024673</v>
      </c>
      <c r="AM142" s="11">
        <f>'OddsRatio_working_3-way'!AA142+'OddsRatio_working_3-way'!AG142</f>
        <v>-0.57850680696012058</v>
      </c>
      <c r="AN142" s="11">
        <f>'OddsRatio_working_3-way'!AB142+'OddsRatio_working_3-way'!AH142</f>
        <v>-0.46253778974234699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1.0410445967024673</v>
      </c>
      <c r="AS142" s="11">
        <f>IF(('OddsRatio_working_3-way'!X142=0),IF(Q142&gt;0,-Q142^(1/3),(-Q142)^(1/3)),'OddsRatio_working_3-way'!AM142-'OddsRatio_working_3-way'!R142/3)</f>
        <v>-0.57850680696012058</v>
      </c>
      <c r="AT142" s="11">
        <f>IF(('OddsRatio_working_3-way'!X142=0),IF(Q142&gt;0,-Q142^(1/3),(-Q142)^(1/3)),'OddsRatio_working_3-way'!AN142-'OddsRatio_working_3-way'!R142/3)</f>
        <v>-0.46253778974234699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2.08</v>
      </c>
      <c r="B143" s="4">
        <f>IF('True_Odds_Calculator_3-way'!B144="","",'True_Odds_Calculator_3-way'!B144)</f>
        <v>3.35</v>
      </c>
      <c r="C143" s="4">
        <f>IF('True_Odds_Calculator_3-way'!C144="","",'True_Odds_Calculator_3-way'!C144)</f>
        <v>3.92</v>
      </c>
      <c r="D143" s="9">
        <f t="shared" si="39"/>
        <v>0.46745933931605066</v>
      </c>
      <c r="E143" s="9">
        <f t="shared" si="40"/>
        <v>0.28744999661854542</v>
      </c>
      <c r="F143" s="9">
        <f t="shared" si="41"/>
        <v>0.24509066406540389</v>
      </c>
      <c r="G143" s="9">
        <f t="shared" si="42"/>
        <v>1.0548365662315029</v>
      </c>
      <c r="H143" s="9">
        <f t="shared" si="43"/>
        <v>2.1392234915300237</v>
      </c>
      <c r="I143" s="9">
        <f t="shared" si="44"/>
        <v>3.4788659306440324</v>
      </c>
      <c r="J143" s="9">
        <f t="shared" si="45"/>
        <v>4.0801227733959875</v>
      </c>
      <c r="K143" s="11">
        <f t="shared" si="46"/>
        <v>0.48076923076923073</v>
      </c>
      <c r="L143" s="11">
        <f t="shared" si="47"/>
        <v>0.29850746268656714</v>
      </c>
      <c r="M143" s="11">
        <f t="shared" si="48"/>
        <v>0.25510204081632654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-0.27131903277958713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0.23247674500339743</v>
      </c>
      <c r="Q143" s="11">
        <f>2*'OddsRatio_working_3-way'!K143*'OddsRatio_working_3-way'!L143*'OddsRatio_working_3-way'!M143</f>
        <v>7.3221022048314155E-2</v>
      </c>
      <c r="R143" s="11">
        <f t="shared" si="49"/>
        <v>0</v>
      </c>
      <c r="S143" s="11">
        <f t="shared" si="50"/>
        <v>-0.8568390599868303</v>
      </c>
      <c r="T143" s="11">
        <f t="shared" si="51"/>
        <v>-0.26987057007459225</v>
      </c>
      <c r="U143" s="11">
        <f>'OddsRatio_working_3-way'!S143-'OddsRatio_working_3-way'!R143^2/3</f>
        <v>-0.8568390599868303</v>
      </c>
      <c r="V143" s="11">
        <f>'OddsRatio_working_3-way'!S143*'OddsRatio_working_3-way'!R143/3-2*'OddsRatio_working_3-way'!R143^3/27-'OddsRatio_working_3-way'!T143</f>
        <v>0.26987057007459225</v>
      </c>
      <c r="W143" s="11">
        <f>'OddsRatio_working_3-way'!V143^2+4*'OddsRatio_working_3-way'!U143^3/27</f>
        <v>-2.0365172132632864E-2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0.15263952365378558</v>
      </c>
      <c r="Y143" s="11">
        <f>IF('OddsRatio_working_3-way'!W143&gt;=0,IF('OddsRatio_working_3-way'!V143+SQRT('OddsRatio_working_3-way'!W143)&gt;0,0,PI()),ACOS('OddsRatio_working_3-way'!V143/(2*'OddsRatio_working_3-way'!X143)))</f>
        <v>0.48641848481327465</v>
      </c>
      <c r="Z143" s="11">
        <f>'OddsRatio_working_3-way'!X143^(1/3)*COS('OddsRatio_working_3-way'!Y143/3)</f>
        <v>0.52741828311575156</v>
      </c>
      <c r="AA143" s="11">
        <f>'OddsRatio_working_3-way'!X143^(1/3)*COS(('OddsRatio_working_3-way'!Y143+2*PI())/3)</f>
        <v>-0.33842347065967709</v>
      </c>
      <c r="AB143" s="11">
        <f>'OddsRatio_working_3-way'!X143^(1/3)*COS(('OddsRatio_working_3-way'!Y143+4*PI())/3)</f>
        <v>-0.18899481245607463</v>
      </c>
      <c r="AC143" s="11">
        <f>'OddsRatio_working_3-way'!X143^(1/3)*SIN('OddsRatio_working_3-way'!Y143/3)</f>
        <v>8.6272676038494686E-2</v>
      </c>
      <c r="AD143" s="11">
        <f>'OddsRatio_working_3-way'!X143^(1/3)*SIN(('OddsRatio_working_3-way'!Y143+2*PI())/3)</f>
        <v>0.41362129357936689</v>
      </c>
      <c r="AE143" s="11">
        <f>'OddsRatio_working_3-way'!X143^(1/3)*SIN(('OddsRatio_working_3-way'!Y143+4*PI())/3)</f>
        <v>-0.49989396961786137</v>
      </c>
      <c r="AF143" s="11">
        <f>-'OddsRatio_working_3-way'!U143/(3*'OddsRatio_working_3-way'!X143^(1/3))*COS(('OddsRatio_working_3-way'!Y143)/3)</f>
        <v>0.52741828311575145</v>
      </c>
      <c r="AG143" s="11">
        <f>-'OddsRatio_working_3-way'!U143/(3*'OddsRatio_working_3-way'!X143^(1/3))*COS(('OddsRatio_working_3-way'!Y143+2*PI())/3)</f>
        <v>-0.33842347065967704</v>
      </c>
      <c r="AH143" s="11">
        <f>-'OddsRatio_working_3-way'!U143/(3*'OddsRatio_working_3-way'!X143^(1/3))*COS(('OddsRatio_working_3-way'!Y143+4*PI())/3)</f>
        <v>-0.18899481245607461</v>
      </c>
      <c r="AI143" s="11">
        <f>'OddsRatio_working_3-way'!U143/(3*'OddsRatio_working_3-way'!X143^(1/3))*SIN(('OddsRatio_working_3-way'!Y143)/3)</f>
        <v>-8.6272676038494672E-2</v>
      </c>
      <c r="AJ143" s="11">
        <f>'OddsRatio_working_3-way'!U143/(3*'OddsRatio_working_3-way'!X143^(1/3))*SIN(('OddsRatio_working_3-way'!Y143+2*PI())/3)</f>
        <v>-0.41362129357936678</v>
      </c>
      <c r="AK143" s="11">
        <f>'OddsRatio_working_3-way'!U143/(3*'OddsRatio_working_3-way'!X143^(1/3))*SIN(('OddsRatio_working_3-way'!Y143+4*PI())/3)</f>
        <v>0.49989396961786126</v>
      </c>
      <c r="AL143" s="11">
        <f>'OddsRatio_working_3-way'!Z143+'OddsRatio_working_3-way'!AF143</f>
        <v>1.0548365662315029</v>
      </c>
      <c r="AM143" s="11">
        <f>'OddsRatio_working_3-way'!AA143+'OddsRatio_working_3-way'!AG143</f>
        <v>-0.67684694131935408</v>
      </c>
      <c r="AN143" s="11">
        <f>'OddsRatio_working_3-way'!AB143+'OddsRatio_working_3-way'!AH143</f>
        <v>-0.37798962491214927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1.0548365662315029</v>
      </c>
      <c r="AS143" s="11">
        <f>IF(('OddsRatio_working_3-way'!X143=0),IF(Q143&gt;0,-Q143^(1/3),(-Q143)^(1/3)),'OddsRatio_working_3-way'!AM143-'OddsRatio_working_3-way'!R143/3)</f>
        <v>-0.67684694131935408</v>
      </c>
      <c r="AT143" s="11">
        <f>IF(('OddsRatio_working_3-way'!X143=0),IF(Q143&gt;0,-Q143^(1/3),(-Q143)^(1/3)),'OddsRatio_working_3-way'!AN143-'OddsRatio_working_3-way'!R143/3)</f>
        <v>-0.37798962491214927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2.93</v>
      </c>
      <c r="B144" s="4">
        <f>IF('True_Odds_Calculator_3-way'!B145="","",'True_Odds_Calculator_3-way'!B145)</f>
        <v>3.23</v>
      </c>
      <c r="C144" s="4">
        <f>IF('True_Odds_Calculator_3-way'!C145="","",'True_Odds_Calculator_3-way'!C145)</f>
        <v>2.65</v>
      </c>
      <c r="D144" s="9">
        <f t="shared" si="39"/>
        <v>0.33186741640756057</v>
      </c>
      <c r="E144" s="9">
        <f t="shared" si="40"/>
        <v>0.30064408351708616</v>
      </c>
      <c r="F144" s="9">
        <f t="shared" si="41"/>
        <v>0.36748850007535322</v>
      </c>
      <c r="G144" s="9">
        <f t="shared" si="42"/>
        <v>1.0431355073860296</v>
      </c>
      <c r="H144" s="9">
        <f t="shared" si="43"/>
        <v>3.013251529255037</v>
      </c>
      <c r="I144" s="9">
        <f t="shared" si="44"/>
        <v>3.3261921814708457</v>
      </c>
      <c r="J144" s="9">
        <f t="shared" si="45"/>
        <v>2.7211735871869482</v>
      </c>
      <c r="K144" s="11">
        <f t="shared" si="46"/>
        <v>0.34129692832764502</v>
      </c>
      <c r="L144" s="11">
        <f t="shared" si="47"/>
        <v>0.30959752321981426</v>
      </c>
      <c r="M144" s="11">
        <f t="shared" si="48"/>
        <v>0.37735849056603776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-0.28315882378858914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0.23166483481320382</v>
      </c>
      <c r="Q144" s="11">
        <f>2*'OddsRatio_working_3-way'!K144*'OddsRatio_working_3-way'!L144*'OddsRatio_working_3-way'!M144</f>
        <v>7.9746931088882547E-2</v>
      </c>
      <c r="R144" s="11">
        <f t="shared" si="49"/>
        <v>0</v>
      </c>
      <c r="S144" s="11">
        <f t="shared" si="50"/>
        <v>-0.81814450178027454</v>
      </c>
      <c r="T144" s="11">
        <f t="shared" si="51"/>
        <v>-0.28163321920147144</v>
      </c>
      <c r="U144" s="11">
        <f>'OddsRatio_working_3-way'!S144-'OddsRatio_working_3-way'!R144^2/3</f>
        <v>-0.81814450178027454</v>
      </c>
      <c r="V144" s="11">
        <f>'OddsRatio_working_3-way'!S144*'OddsRatio_working_3-way'!R144/3-2*'OddsRatio_working_3-way'!R144^3/27-'OddsRatio_working_3-way'!T144</f>
        <v>0.28163321920147144</v>
      </c>
      <c r="W144" s="11">
        <f>'OddsRatio_working_3-way'!V144^2+4*'OddsRatio_working_3-way'!U144^3/27</f>
        <v>-1.8136264454880341E-3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0.14241742923820111</v>
      </c>
      <c r="Y144" s="11">
        <f>IF('OddsRatio_working_3-way'!W144&gt;=0,IF('OddsRatio_working_3-way'!V144+SQRT('OddsRatio_working_3-way'!W144)&gt;0,0,PI()),ACOS('OddsRatio_working_3-way'!V144/(2*'OddsRatio_working_3-way'!X144)))</f>
        <v>0.15007635410750231</v>
      </c>
      <c r="Z144" s="11">
        <f>'OddsRatio_working_3-way'!X144^(1/3)*COS('OddsRatio_working_3-way'!Y144/3)</f>
        <v>0.52156775369301478</v>
      </c>
      <c r="AA144" s="11">
        <f>'OddsRatio_working_3-way'!X144^(1/3)*COS(('OddsRatio_working_3-way'!Y144+2*PI())/3)</f>
        <v>-0.28339878732136004</v>
      </c>
      <c r="AB144" s="11">
        <f>'OddsRatio_working_3-way'!X144^(1/3)*COS(('OddsRatio_working_3-way'!Y144+4*PI())/3)</f>
        <v>-0.23816896637165491</v>
      </c>
      <c r="AC144" s="11">
        <f>'OddsRatio_working_3-way'!X144^(1/3)*SIN('OddsRatio_working_3-way'!Y144/3)</f>
        <v>2.6113449300710904E-2</v>
      </c>
      <c r="AD144" s="11">
        <f>'OddsRatio_working_3-way'!X144^(1/3)*SIN(('OddsRatio_working_3-way'!Y144+2*PI())/3)</f>
        <v>0.43863419984258034</v>
      </c>
      <c r="AE144" s="11">
        <f>'OddsRatio_working_3-way'!X144^(1/3)*SIN(('OddsRatio_working_3-way'!Y144+4*PI())/3)</f>
        <v>-0.4647476491432912</v>
      </c>
      <c r="AF144" s="11">
        <f>-'OddsRatio_working_3-way'!U144/(3*'OddsRatio_working_3-way'!X144^(1/3))*COS(('OddsRatio_working_3-way'!Y144)/3)</f>
        <v>0.52156775369301489</v>
      </c>
      <c r="AG144" s="11">
        <f>-'OddsRatio_working_3-way'!U144/(3*'OddsRatio_working_3-way'!X144^(1/3))*COS(('OddsRatio_working_3-way'!Y144+2*PI())/3)</f>
        <v>-0.28339878732136009</v>
      </c>
      <c r="AH144" s="11">
        <f>-'OddsRatio_working_3-way'!U144/(3*'OddsRatio_working_3-way'!X144^(1/3))*COS(('OddsRatio_working_3-way'!Y144+4*PI())/3)</f>
        <v>-0.23816896637165497</v>
      </c>
      <c r="AI144" s="11">
        <f>'OddsRatio_working_3-way'!U144/(3*'OddsRatio_working_3-way'!X144^(1/3))*SIN(('OddsRatio_working_3-way'!Y144)/3)</f>
        <v>-2.6113449300710908E-2</v>
      </c>
      <c r="AJ144" s="11">
        <f>'OddsRatio_working_3-way'!U144/(3*'OddsRatio_working_3-way'!X144^(1/3))*SIN(('OddsRatio_working_3-way'!Y144+2*PI())/3)</f>
        <v>-0.43863419984258045</v>
      </c>
      <c r="AK144" s="11">
        <f>'OddsRatio_working_3-way'!U144/(3*'OddsRatio_working_3-way'!X144^(1/3))*SIN(('OddsRatio_working_3-way'!Y144+4*PI())/3)</f>
        <v>0.46474764914329125</v>
      </c>
      <c r="AL144" s="11">
        <f>'OddsRatio_working_3-way'!Z144+'OddsRatio_working_3-way'!AF144</f>
        <v>1.0431355073860296</v>
      </c>
      <c r="AM144" s="11">
        <f>'OddsRatio_working_3-way'!AA144+'OddsRatio_working_3-way'!AG144</f>
        <v>-0.56679757464272007</v>
      </c>
      <c r="AN144" s="11">
        <f>'OddsRatio_working_3-way'!AB144+'OddsRatio_working_3-way'!AH144</f>
        <v>-0.47633793274330988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1.0431355073860296</v>
      </c>
      <c r="AS144" s="11">
        <f>IF(('OddsRatio_working_3-way'!X144=0),IF(Q144&gt;0,-Q144^(1/3),(-Q144)^(1/3)),'OddsRatio_working_3-way'!AM144-'OddsRatio_working_3-way'!R144/3)</f>
        <v>-0.56679757464272007</v>
      </c>
      <c r="AT144" s="11">
        <f>IF(('OddsRatio_working_3-way'!X144=0),IF(Q144&gt;0,-Q144^(1/3),(-Q144)^(1/3)),'OddsRatio_working_3-way'!AN144-'OddsRatio_working_3-way'!R144/3)</f>
        <v>-0.47633793274330988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2.46</v>
      </c>
      <c r="B145" s="4">
        <f>IF('True_Odds_Calculator_3-way'!B146="","",'True_Odds_Calculator_3-way'!B146)</f>
        <v>3.16</v>
      </c>
      <c r="C145" s="4">
        <f>IF('True_Odds_Calculator_3-way'!C146="","",'True_Odds_Calculator_3-way'!C146)</f>
        <v>3.29</v>
      </c>
      <c r="D145" s="9">
        <f t="shared" si="39"/>
        <v>0.39677714255615204</v>
      </c>
      <c r="E145" s="9">
        <f t="shared" si="40"/>
        <v>0.30776612111590429</v>
      </c>
      <c r="F145" s="9">
        <f t="shared" si="41"/>
        <v>0.29545673632794384</v>
      </c>
      <c r="G145" s="9">
        <f t="shared" si="42"/>
        <v>1.0413058021770822</v>
      </c>
      <c r="H145" s="9">
        <f t="shared" si="43"/>
        <v>2.5203064711785399</v>
      </c>
      <c r="I145" s="9">
        <f t="shared" si="44"/>
        <v>3.2492205327024979</v>
      </c>
      <c r="J145" s="9">
        <f t="shared" si="45"/>
        <v>3.3845902869855182</v>
      </c>
      <c r="K145" s="11">
        <f t="shared" si="46"/>
        <v>0.4065040650406504</v>
      </c>
      <c r="L145" s="11">
        <f t="shared" si="47"/>
        <v>0.31645569620253161</v>
      </c>
      <c r="M145" s="11">
        <f t="shared" si="48"/>
        <v>0.303951367781155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-0.28237354206099496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0.23108374287159439</v>
      </c>
      <c r="Q145" s="11">
        <f>2*'OddsRatio_working_3-way'!K145*'OddsRatio_working_3-way'!L145*'OddsRatio_working_3-way'!M145</f>
        <v>7.8200928213737517E-2</v>
      </c>
      <c r="R145" s="11">
        <f t="shared" si="49"/>
        <v>0</v>
      </c>
      <c r="S145" s="11">
        <f t="shared" si="50"/>
        <v>-0.81836188045436087</v>
      </c>
      <c r="T145" s="11">
        <f t="shared" si="51"/>
        <v>-0.27694141470536743</v>
      </c>
      <c r="U145" s="11">
        <f>'OddsRatio_working_3-way'!S145-'OddsRatio_working_3-way'!R145^2/3</f>
        <v>-0.81836188045436087</v>
      </c>
      <c r="V145" s="11">
        <f>'OddsRatio_working_3-way'!S145*'OddsRatio_working_3-way'!R145/3-2*'OddsRatio_working_3-way'!R145^3/27-'OddsRatio_working_3-way'!T145</f>
        <v>0.27694141470536743</v>
      </c>
      <c r="W145" s="11">
        <f>'OddsRatio_working_3-way'!V145^2+4*'OddsRatio_working_3-way'!U145^3/27</f>
        <v>-4.4990353555729723E-3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0.14247419286890456</v>
      </c>
      <c r="Y145" s="11">
        <f>IF('OddsRatio_working_3-way'!W145&gt;=0,IF('OddsRatio_working_3-way'!V145+SQRT('OddsRatio_working_3-way'!W145)&gt;0,0,PI()),ACOS('OddsRatio_working_3-way'!V145/(2*'OddsRatio_working_3-way'!X145)))</f>
        <v>0.23762288745876115</v>
      </c>
      <c r="Z145" s="11">
        <f>'OddsRatio_working_3-way'!X145^(1/3)*COS('OddsRatio_working_3-way'!Y145/3)</f>
        <v>0.52065290108854112</v>
      </c>
      <c r="AA145" s="11">
        <f>'OddsRatio_working_3-way'!X145^(1/3)*COS(('OddsRatio_working_3-way'!Y145+2*PI())/3)</f>
        <v>-0.29611593998816393</v>
      </c>
      <c r="AB145" s="11">
        <f>'OddsRatio_working_3-way'!X145^(1/3)*COS(('OddsRatio_working_3-way'!Y145+4*PI())/3)</f>
        <v>-0.22453696110037732</v>
      </c>
      <c r="AC145" s="11">
        <f>'OddsRatio_working_3-way'!X145^(1/3)*SIN('OddsRatio_working_3-way'!Y145/3)</f>
        <v>4.1326142729182398E-2</v>
      </c>
      <c r="AD145" s="11">
        <f>'OddsRatio_working_3-way'!X145^(1/3)*SIN(('OddsRatio_working_3-way'!Y145+2*PI())/3)</f>
        <v>0.4302355675321522</v>
      </c>
      <c r="AE145" s="11">
        <f>'OddsRatio_working_3-way'!X145^(1/3)*SIN(('OddsRatio_working_3-way'!Y145+4*PI())/3)</f>
        <v>-0.47156171026133431</v>
      </c>
      <c r="AF145" s="11">
        <f>-'OddsRatio_working_3-way'!U145/(3*'OddsRatio_working_3-way'!X145^(1/3))*COS(('OddsRatio_working_3-way'!Y145)/3)</f>
        <v>0.52065290108854112</v>
      </c>
      <c r="AG145" s="11">
        <f>-'OddsRatio_working_3-way'!U145/(3*'OddsRatio_working_3-way'!X145^(1/3))*COS(('OddsRatio_working_3-way'!Y145+2*PI())/3)</f>
        <v>-0.29611593998816393</v>
      </c>
      <c r="AH145" s="11">
        <f>-'OddsRatio_working_3-way'!U145/(3*'OddsRatio_working_3-way'!X145^(1/3))*COS(('OddsRatio_working_3-way'!Y145+4*PI())/3)</f>
        <v>-0.22453696110037732</v>
      </c>
      <c r="AI145" s="11">
        <f>'OddsRatio_working_3-way'!U145/(3*'OddsRatio_working_3-way'!X145^(1/3))*SIN(('OddsRatio_working_3-way'!Y145)/3)</f>
        <v>-4.1326142729182398E-2</v>
      </c>
      <c r="AJ145" s="11">
        <f>'OddsRatio_working_3-way'!U145/(3*'OddsRatio_working_3-way'!X145^(1/3))*SIN(('OddsRatio_working_3-way'!Y145+2*PI())/3)</f>
        <v>-0.4302355675321522</v>
      </c>
      <c r="AK145" s="11">
        <f>'OddsRatio_working_3-way'!U145/(3*'OddsRatio_working_3-way'!X145^(1/3))*SIN(('OddsRatio_working_3-way'!Y145+4*PI())/3)</f>
        <v>0.47156171026133431</v>
      </c>
      <c r="AL145" s="11">
        <f>'OddsRatio_working_3-way'!Z145+'OddsRatio_working_3-way'!AF145</f>
        <v>1.0413058021770822</v>
      </c>
      <c r="AM145" s="11">
        <f>'OddsRatio_working_3-way'!AA145+'OddsRatio_working_3-way'!AG145</f>
        <v>-0.59223187997632787</v>
      </c>
      <c r="AN145" s="11">
        <f>'OddsRatio_working_3-way'!AB145+'OddsRatio_working_3-way'!AH145</f>
        <v>-0.44907392220075465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1.0413058021770822</v>
      </c>
      <c r="AS145" s="11">
        <f>IF(('OddsRatio_working_3-way'!X145=0),IF(Q145&gt;0,-Q145^(1/3),(-Q145)^(1/3)),'OddsRatio_working_3-way'!AM145-'OddsRatio_working_3-way'!R145/3)</f>
        <v>-0.59223187997632787</v>
      </c>
      <c r="AT145" s="11">
        <f>IF(('OddsRatio_working_3-way'!X145=0),IF(Q145&gt;0,-Q145^(1/3),(-Q145)^(1/3)),'OddsRatio_working_3-way'!AN145-'OddsRatio_working_3-way'!R145/3)</f>
        <v>-0.44907392220075465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3.07</v>
      </c>
      <c r="B146" s="4">
        <f>IF('True_Odds_Calculator_3-way'!B147="","",'True_Odds_Calculator_3-way'!B147)</f>
        <v>3.69</v>
      </c>
      <c r="C146" s="4">
        <f>IF('True_Odds_Calculator_3-way'!C147="","",'True_Odds_Calculator_3-way'!C147)</f>
        <v>2.3199999999999998</v>
      </c>
      <c r="D146" s="9">
        <f t="shared" si="39"/>
        <v>0.31653450852380316</v>
      </c>
      <c r="E146" s="9">
        <f t="shared" si="40"/>
        <v>0.26274758867247244</v>
      </c>
      <c r="F146" s="9">
        <f t="shared" si="41"/>
        <v>0.42071790280372423</v>
      </c>
      <c r="G146" s="9">
        <f t="shared" si="42"/>
        <v>1.0430981679386178</v>
      </c>
      <c r="H146" s="9">
        <f t="shared" si="43"/>
        <v>3.1592132076329387</v>
      </c>
      <c r="I146" s="9">
        <f t="shared" si="44"/>
        <v>3.8059340717548822</v>
      </c>
      <c r="J146" s="9">
        <f t="shared" si="45"/>
        <v>2.3768895816789755</v>
      </c>
      <c r="K146" s="11">
        <f t="shared" si="46"/>
        <v>0.32573289902280134</v>
      </c>
      <c r="L146" s="11">
        <f t="shared" si="47"/>
        <v>0.2710027100271003</v>
      </c>
      <c r="M146" s="11">
        <f t="shared" si="48"/>
        <v>0.43103448275862072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-0.27966867841204512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0.23134006472042706</v>
      </c>
      <c r="Q146" s="11">
        <f>2*'OddsRatio_working_3-way'!K146*'OddsRatio_working_3-way'!L146*'OddsRatio_working_3-way'!M146</f>
        <v>7.6098705500140501E-2</v>
      </c>
      <c r="R146" s="11">
        <f t="shared" si="49"/>
        <v>0</v>
      </c>
      <c r="S146" s="11">
        <f t="shared" si="50"/>
        <v>-0.82719332759740116</v>
      </c>
      <c r="T146" s="11">
        <f t="shared" si="51"/>
        <v>-0.27210306828861885</v>
      </c>
      <c r="U146" s="11">
        <f>'OddsRatio_working_3-way'!S146-'OddsRatio_working_3-way'!R146^2/3</f>
        <v>-0.82719332759740116</v>
      </c>
      <c r="V146" s="11">
        <f>'OddsRatio_working_3-way'!S146*'OddsRatio_working_3-way'!R146/3-2*'OddsRatio_working_3-way'!R146^3/27-'OddsRatio_working_3-way'!T146</f>
        <v>0.27210306828861885</v>
      </c>
      <c r="W146" s="11">
        <f>'OddsRatio_working_3-way'!V146^2+4*'OddsRatio_working_3-way'!U146^3/27</f>
        <v>-9.812667307486464E-3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0.14478669403606054</v>
      </c>
      <c r="Y146" s="11">
        <f>IF('OddsRatio_working_3-way'!W146&gt;=0,IF('OddsRatio_working_3-way'!V146+SQRT('OddsRatio_working_3-way'!W146)&gt;0,0,PI()),ACOS('OddsRatio_working_3-way'!V146/(2*'OddsRatio_working_3-way'!X146)))</f>
        <v>0.34913558991602867</v>
      </c>
      <c r="Z146" s="11">
        <f>'OddsRatio_working_3-way'!X146^(1/3)*COS('OddsRatio_working_3-way'!Y146/3)</f>
        <v>0.52154908396930899</v>
      </c>
      <c r="AA146" s="11">
        <f>'OddsRatio_working_3-way'!X146^(1/3)*COS(('OddsRatio_working_3-way'!Y146+2*PI())/3)</f>
        <v>-0.31357839276687788</v>
      </c>
      <c r="AB146" s="11">
        <f>'OddsRatio_working_3-way'!X146^(1/3)*COS(('OddsRatio_working_3-way'!Y146+4*PI())/3)</f>
        <v>-0.20797069120243078</v>
      </c>
      <c r="AC146" s="11">
        <f>'OddsRatio_working_3-way'!X146^(1/3)*SIN('OddsRatio_working_3-way'!Y146/3)</f>
        <v>6.097263492673119E-2</v>
      </c>
      <c r="AD146" s="11">
        <f>'OddsRatio_working_3-way'!X146^(1/3)*SIN(('OddsRatio_working_3-way'!Y146+2*PI())/3)</f>
        <v>0.4211884385745594</v>
      </c>
      <c r="AE146" s="11">
        <f>'OddsRatio_working_3-way'!X146^(1/3)*SIN(('OddsRatio_working_3-way'!Y146+4*PI())/3)</f>
        <v>-0.48216107350129056</v>
      </c>
      <c r="AF146" s="11">
        <f>-'OddsRatio_working_3-way'!U146/(3*'OddsRatio_working_3-way'!X146^(1/3))*COS(('OddsRatio_working_3-way'!Y146)/3)</f>
        <v>0.52154908396930888</v>
      </c>
      <c r="AG146" s="11">
        <f>-'OddsRatio_working_3-way'!U146/(3*'OddsRatio_working_3-way'!X146^(1/3))*COS(('OddsRatio_working_3-way'!Y146+2*PI())/3)</f>
        <v>-0.31357839276687782</v>
      </c>
      <c r="AH146" s="11">
        <f>-'OddsRatio_working_3-way'!U146/(3*'OddsRatio_working_3-way'!X146^(1/3))*COS(('OddsRatio_working_3-way'!Y146+4*PI())/3)</f>
        <v>-0.20797069120243072</v>
      </c>
      <c r="AI146" s="11">
        <f>'OddsRatio_working_3-way'!U146/(3*'OddsRatio_working_3-way'!X146^(1/3))*SIN(('OddsRatio_working_3-way'!Y146)/3)</f>
        <v>-6.0972634926731176E-2</v>
      </c>
      <c r="AJ146" s="11">
        <f>'OddsRatio_working_3-way'!U146/(3*'OddsRatio_working_3-way'!X146^(1/3))*SIN(('OddsRatio_working_3-way'!Y146+2*PI())/3)</f>
        <v>-0.42118843857455934</v>
      </c>
      <c r="AK146" s="11">
        <f>'OddsRatio_working_3-way'!U146/(3*'OddsRatio_working_3-way'!X146^(1/3))*SIN(('OddsRatio_working_3-way'!Y146+4*PI())/3)</f>
        <v>0.48216107350129045</v>
      </c>
      <c r="AL146" s="11">
        <f>'OddsRatio_working_3-way'!Z146+'OddsRatio_working_3-way'!AF146</f>
        <v>1.0430981679386178</v>
      </c>
      <c r="AM146" s="11">
        <f>'OddsRatio_working_3-way'!AA146+'OddsRatio_working_3-way'!AG146</f>
        <v>-0.62715678553375565</v>
      </c>
      <c r="AN146" s="11">
        <f>'OddsRatio_working_3-way'!AB146+'OddsRatio_working_3-way'!AH146</f>
        <v>-0.4159413824048615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1.0430981679386178</v>
      </c>
      <c r="AS146" s="11">
        <f>IF(('OddsRatio_working_3-way'!X146=0),IF(Q146&gt;0,-Q146^(1/3),(-Q146)^(1/3)),'OddsRatio_working_3-way'!AM146-'OddsRatio_working_3-way'!R146/3)</f>
        <v>-0.62715678553375565</v>
      </c>
      <c r="AT146" s="11">
        <f>IF(('OddsRatio_working_3-way'!X146=0),IF(Q146&gt;0,-Q146^(1/3),(-Q146)^(1/3)),'OddsRatio_working_3-way'!AN146-'OddsRatio_working_3-way'!R146/3)</f>
        <v>-0.4159413824048615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2.72</v>
      </c>
      <c r="B147" s="4">
        <f>IF('True_Odds_Calculator_3-way'!B148="","",'True_Odds_Calculator_3-way'!B148)</f>
        <v>3.66</v>
      </c>
      <c r="C147" s="4">
        <f>IF('True_Odds_Calculator_3-way'!C148="","",'True_Odds_Calculator_3-way'!C148)</f>
        <v>2.59</v>
      </c>
      <c r="D147" s="9">
        <f t="shared" si="39"/>
        <v>0.35825325601220004</v>
      </c>
      <c r="E147" s="9">
        <f t="shared" si="40"/>
        <v>0.26523092145701083</v>
      </c>
      <c r="F147" s="9">
        <f t="shared" si="41"/>
        <v>0.37651582253078902</v>
      </c>
      <c r="G147" s="9">
        <f t="shared" si="42"/>
        <v>1.0414659624844391</v>
      </c>
      <c r="H147" s="9">
        <f t="shared" si="43"/>
        <v>2.791321455473236</v>
      </c>
      <c r="I147" s="9">
        <f t="shared" si="44"/>
        <v>3.7702994602086095</v>
      </c>
      <c r="J147" s="9">
        <f t="shared" si="45"/>
        <v>2.6559308803502581</v>
      </c>
      <c r="K147" s="11">
        <f t="shared" si="46"/>
        <v>0.36764705882352938</v>
      </c>
      <c r="L147" s="11">
        <f t="shared" si="47"/>
        <v>0.27322404371584696</v>
      </c>
      <c r="M147" s="11">
        <f t="shared" si="48"/>
        <v>0.38610038610038611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-0.28213531757408328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0.23153922623546541</v>
      </c>
      <c r="Q147" s="11">
        <f>2*'OddsRatio_working_3-way'!K147*'OddsRatio_working_3-way'!L147*'OddsRatio_working_3-way'!M147</f>
        <v>7.7567579978380347E-2</v>
      </c>
      <c r="R147" s="11">
        <f t="shared" si="49"/>
        <v>0</v>
      </c>
      <c r="S147" s="11">
        <f t="shared" si="50"/>
        <v>-0.82066728910912645</v>
      </c>
      <c r="T147" s="11">
        <f t="shared" si="51"/>
        <v>-0.27493041511193506</v>
      </c>
      <c r="U147" s="11">
        <f>'OddsRatio_working_3-way'!S147-'OddsRatio_working_3-way'!R147^2/3</f>
        <v>-0.82066728910912645</v>
      </c>
      <c r="V147" s="11">
        <f>'OddsRatio_working_3-way'!S147*'OddsRatio_working_3-way'!R147/3-2*'OddsRatio_working_3-way'!R147^3/27-'OddsRatio_working_3-way'!T147</f>
        <v>0.27493041511193506</v>
      </c>
      <c r="W147" s="11">
        <f>'OddsRatio_working_3-way'!V147^2+4*'OddsRatio_working_3-way'!U147^3/27</f>
        <v>-6.2969929595575458E-3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0.14307666311559902</v>
      </c>
      <c r="Y147" s="11">
        <f>IF('OddsRatio_working_3-way'!W147&gt;=0,IF('OddsRatio_working_3-way'!V147+SQRT('OddsRatio_working_3-way'!W147)&gt;0,0,PI()),ACOS('OddsRatio_working_3-way'!V147/(2*'OddsRatio_working_3-way'!X147)))</f>
        <v>0.2809946779688024</v>
      </c>
      <c r="Z147" s="11">
        <f>'OddsRatio_working_3-way'!X147^(1/3)*COS('OddsRatio_working_3-way'!Y147/3)</f>
        <v>0.52073298124221967</v>
      </c>
      <c r="AA147" s="11">
        <f>'OddsRatio_working_3-way'!X147^(1/3)*COS(('OddsRatio_working_3-way'!Y147+2*PI())/3)</f>
        <v>-0.30273031908625531</v>
      </c>
      <c r="AB147" s="11">
        <f>'OddsRatio_working_3-way'!X147^(1/3)*COS(('OddsRatio_working_3-way'!Y147+4*PI())/3)</f>
        <v>-0.21800266215596448</v>
      </c>
      <c r="AC147" s="11">
        <f>'OddsRatio_working_3-way'!X147^(1/3)*SIN('OddsRatio_working_3-way'!Y147/3)</f>
        <v>4.8917535536509793E-2</v>
      </c>
      <c r="AD147" s="11">
        <f>'OddsRatio_working_3-way'!X147^(1/3)*SIN(('OddsRatio_working_3-way'!Y147+2*PI())/3)</f>
        <v>0.42650922257591295</v>
      </c>
      <c r="AE147" s="11">
        <f>'OddsRatio_working_3-way'!X147^(1/3)*SIN(('OddsRatio_working_3-way'!Y147+4*PI())/3)</f>
        <v>-0.47542675811242258</v>
      </c>
      <c r="AF147" s="11">
        <f>-'OddsRatio_working_3-way'!U147/(3*'OddsRatio_working_3-way'!X147^(1/3))*COS(('OddsRatio_working_3-way'!Y147)/3)</f>
        <v>0.52073298124221945</v>
      </c>
      <c r="AG147" s="11">
        <f>-'OddsRatio_working_3-way'!U147/(3*'OddsRatio_working_3-way'!X147^(1/3))*COS(('OddsRatio_working_3-way'!Y147+2*PI())/3)</f>
        <v>-0.30273031908625514</v>
      </c>
      <c r="AH147" s="11">
        <f>-'OddsRatio_working_3-way'!U147/(3*'OddsRatio_working_3-way'!X147^(1/3))*COS(('OddsRatio_working_3-way'!Y147+4*PI())/3)</f>
        <v>-0.21800266215596439</v>
      </c>
      <c r="AI147" s="11">
        <f>'OddsRatio_working_3-way'!U147/(3*'OddsRatio_working_3-way'!X147^(1/3))*SIN(('OddsRatio_working_3-way'!Y147)/3)</f>
        <v>-4.8917535536509772E-2</v>
      </c>
      <c r="AJ147" s="11">
        <f>'OddsRatio_working_3-way'!U147/(3*'OddsRatio_working_3-way'!X147^(1/3))*SIN(('OddsRatio_working_3-way'!Y147+2*PI())/3)</f>
        <v>-0.42650922257591278</v>
      </c>
      <c r="AK147" s="11">
        <f>'OddsRatio_working_3-way'!U147/(3*'OddsRatio_working_3-way'!X147^(1/3))*SIN(('OddsRatio_working_3-way'!Y147+4*PI())/3)</f>
        <v>0.47542675811242235</v>
      </c>
      <c r="AL147" s="11">
        <f>'OddsRatio_working_3-way'!Z147+'OddsRatio_working_3-way'!AF147</f>
        <v>1.0414659624844391</v>
      </c>
      <c r="AM147" s="11">
        <f>'OddsRatio_working_3-way'!AA147+'OddsRatio_working_3-way'!AG147</f>
        <v>-0.6054606381725105</v>
      </c>
      <c r="AN147" s="11">
        <f>'OddsRatio_working_3-way'!AB147+'OddsRatio_working_3-way'!AH147</f>
        <v>-0.43600532431192884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1.0414659624844391</v>
      </c>
      <c r="AS147" s="11">
        <f>IF(('OddsRatio_working_3-way'!X147=0),IF(Q147&gt;0,-Q147^(1/3),(-Q147)^(1/3)),'OddsRatio_working_3-way'!AM147-'OddsRatio_working_3-way'!R147/3)</f>
        <v>-0.6054606381725105</v>
      </c>
      <c r="AT147" s="11">
        <f>IF(('OddsRatio_working_3-way'!X147=0),IF(Q147&gt;0,-Q147^(1/3),(-Q147)^(1/3)),'OddsRatio_working_3-way'!AN147-'OddsRatio_working_3-way'!R147/3)</f>
        <v>-0.43600532431192884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2.5499999999999998</v>
      </c>
      <c r="B148" s="4">
        <f>IF('True_Odds_Calculator_3-way'!B149="","",'True_Odds_Calculator_3-way'!B149)</f>
        <v>3.54</v>
      </c>
      <c r="C148" s="4">
        <f>IF('True_Odds_Calculator_3-way'!C149="","",'True_Odds_Calculator_3-way'!C149)</f>
        <v>2.83</v>
      </c>
      <c r="D148" s="9">
        <f t="shared" si="39"/>
        <v>0.38216926097986031</v>
      </c>
      <c r="E148" s="9">
        <f t="shared" si="40"/>
        <v>0.27403219215594604</v>
      </c>
      <c r="F148" s="9">
        <f t="shared" si="41"/>
        <v>0.34379854686419359</v>
      </c>
      <c r="G148" s="9">
        <f t="shared" si="42"/>
        <v>1.0429946033995461</v>
      </c>
      <c r="H148" s="9">
        <f t="shared" si="43"/>
        <v>2.6166416352692958</v>
      </c>
      <c r="I148" s="9">
        <f t="shared" si="44"/>
        <v>3.6492062926348474</v>
      </c>
      <c r="J148" s="9">
        <f t="shared" si="45"/>
        <v>2.9086801242211688</v>
      </c>
      <c r="K148" s="11">
        <f t="shared" si="46"/>
        <v>0.39215686274509809</v>
      </c>
      <c r="L148" s="11">
        <f t="shared" si="47"/>
        <v>0.2824858757062147</v>
      </c>
      <c r="M148" s="11">
        <f t="shared" si="48"/>
        <v>0.35335689045936397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-0.28202436271867548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0.2317351048542633</v>
      </c>
      <c r="Q148" s="11">
        <f>2*'OddsRatio_working_3-way'!K148*'OddsRatio_working_3-way'!L148*'OddsRatio_working_3-way'!M148</f>
        <v>7.8288886775088953E-2</v>
      </c>
      <c r="R148" s="11">
        <f t="shared" si="49"/>
        <v>0</v>
      </c>
      <c r="S148" s="11">
        <f t="shared" si="50"/>
        <v>-0.82168470347869682</v>
      </c>
      <c r="T148" s="11">
        <f t="shared" si="51"/>
        <v>-0.27759618360766786</v>
      </c>
      <c r="U148" s="11">
        <f>'OddsRatio_working_3-way'!S148-'OddsRatio_working_3-way'!R148^2/3</f>
        <v>-0.82168470347869682</v>
      </c>
      <c r="V148" s="11">
        <f>'OddsRatio_working_3-way'!S148*'OddsRatio_working_3-way'!R148/3-2*'OddsRatio_working_3-way'!R148^3/27-'OddsRatio_working_3-way'!T148</f>
        <v>0.27759618360766786</v>
      </c>
      <c r="W148" s="11">
        <f>'OddsRatio_working_3-way'!V148^2+4*'OddsRatio_working_3-way'!U148^3/27</f>
        <v>-5.1290063537604152E-3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0.14334281243517449</v>
      </c>
      <c r="Y148" s="11">
        <f>IF('OddsRatio_working_3-way'!W148&gt;=0,IF('OddsRatio_working_3-way'!V148+SQRT('OddsRatio_working_3-way'!W148)&gt;0,0,PI()),ACOS('OddsRatio_working_3-way'!V148/(2*'OddsRatio_working_3-way'!X148)))</f>
        <v>0.25248455306062967</v>
      </c>
      <c r="Z148" s="11">
        <f>'OddsRatio_working_3-way'!X148^(1/3)*COS('OddsRatio_working_3-way'!Y148/3)</f>
        <v>0.52149730169977315</v>
      </c>
      <c r="AA148" s="11">
        <f>'OddsRatio_working_3-way'!X148^(1/3)*COS(('OddsRatio_working_3-way'!Y148+2*PI())/3)</f>
        <v>-0.29884850793053902</v>
      </c>
      <c r="AB148" s="11">
        <f>'OddsRatio_working_3-way'!X148^(1/3)*COS(('OddsRatio_working_3-way'!Y148+4*PI())/3)</f>
        <v>-0.22264879376923413</v>
      </c>
      <c r="AC148" s="11">
        <f>'OddsRatio_working_3-way'!X148^(1/3)*SIN('OddsRatio_working_3-way'!Y148/3)</f>
        <v>4.3993925483202204E-2</v>
      </c>
      <c r="AD148" s="11">
        <f>'OddsRatio_working_3-way'!X148^(1/3)*SIN(('OddsRatio_working_3-way'!Y148+2*PI())/3)</f>
        <v>0.42963294853544026</v>
      </c>
      <c r="AE148" s="11">
        <f>'OddsRatio_working_3-way'!X148^(1/3)*SIN(('OddsRatio_working_3-way'!Y148+4*PI())/3)</f>
        <v>-0.47362687401864217</v>
      </c>
      <c r="AF148" s="11">
        <f>-'OddsRatio_working_3-way'!U148/(3*'OddsRatio_working_3-way'!X148^(1/3))*COS(('OddsRatio_working_3-way'!Y148)/3)</f>
        <v>0.52149730169977304</v>
      </c>
      <c r="AG148" s="11">
        <f>-'OddsRatio_working_3-way'!U148/(3*'OddsRatio_working_3-way'!X148^(1/3))*COS(('OddsRatio_working_3-way'!Y148+2*PI())/3)</f>
        <v>-0.29884850793053896</v>
      </c>
      <c r="AH148" s="11">
        <f>-'OddsRatio_working_3-way'!U148/(3*'OddsRatio_working_3-way'!X148^(1/3))*COS(('OddsRatio_working_3-way'!Y148+4*PI())/3)</f>
        <v>-0.2226487937692341</v>
      </c>
      <c r="AI148" s="11">
        <f>'OddsRatio_working_3-way'!U148/(3*'OddsRatio_working_3-way'!X148^(1/3))*SIN(('OddsRatio_working_3-way'!Y148)/3)</f>
        <v>-4.3993925483202197E-2</v>
      </c>
      <c r="AJ148" s="11">
        <f>'OddsRatio_working_3-way'!U148/(3*'OddsRatio_working_3-way'!X148^(1/3))*SIN(('OddsRatio_working_3-way'!Y148+2*PI())/3)</f>
        <v>-0.42963294853544015</v>
      </c>
      <c r="AK148" s="11">
        <f>'OddsRatio_working_3-way'!U148/(3*'OddsRatio_working_3-way'!X148^(1/3))*SIN(('OddsRatio_working_3-way'!Y148+4*PI())/3)</f>
        <v>0.47362687401864212</v>
      </c>
      <c r="AL148" s="11">
        <f>'OddsRatio_working_3-way'!Z148+'OddsRatio_working_3-way'!AF148</f>
        <v>1.0429946033995461</v>
      </c>
      <c r="AM148" s="11">
        <f>'OddsRatio_working_3-way'!AA148+'OddsRatio_working_3-way'!AG148</f>
        <v>-0.59769701586107793</v>
      </c>
      <c r="AN148" s="11">
        <f>'OddsRatio_working_3-way'!AB148+'OddsRatio_working_3-way'!AH148</f>
        <v>-0.44529758753846826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1.0429946033995461</v>
      </c>
      <c r="AS148" s="11">
        <f>IF(('OddsRatio_working_3-way'!X148=0),IF(Q148&gt;0,-Q148^(1/3),(-Q148)^(1/3)),'OddsRatio_working_3-way'!AM148-'OddsRatio_working_3-way'!R148/3)</f>
        <v>-0.59769701586107793</v>
      </c>
      <c r="AT148" s="11">
        <f>IF(('OddsRatio_working_3-way'!X148=0),IF(Q148&gt;0,-Q148^(1/3),(-Q148)^(1/3)),'OddsRatio_working_3-way'!AN148-'OddsRatio_working_3-way'!R148/3)</f>
        <v>-0.44529758753846826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2.4300000000000002</v>
      </c>
      <c r="B149" s="4">
        <f>IF('True_Odds_Calculator_3-way'!B150="","",'True_Odds_Calculator_3-way'!B150)</f>
        <v>3.24</v>
      </c>
      <c r="C149" s="4">
        <f>IF('True_Odds_Calculator_3-way'!C150="","",'True_Odds_Calculator_3-way'!C150)</f>
        <v>3.2</v>
      </c>
      <c r="D149" s="9">
        <f t="shared" si="39"/>
        <v>0.39968587904046754</v>
      </c>
      <c r="E149" s="9">
        <f t="shared" si="40"/>
        <v>0.2982645705604689</v>
      </c>
      <c r="F149" s="9">
        <f t="shared" si="41"/>
        <v>0.30204955039906362</v>
      </c>
      <c r="G149" s="9">
        <f t="shared" si="42"/>
        <v>1.0503250342366526</v>
      </c>
      <c r="H149" s="9">
        <f t="shared" si="43"/>
        <v>2.5019647989584133</v>
      </c>
      <c r="I149" s="9">
        <f t="shared" si="44"/>
        <v>3.3527280766901018</v>
      </c>
      <c r="J149" s="9">
        <f t="shared" si="45"/>
        <v>3.3107150753206356</v>
      </c>
      <c r="K149" s="11">
        <f t="shared" si="46"/>
        <v>0.41152263374485593</v>
      </c>
      <c r="L149" s="11">
        <f t="shared" si="47"/>
        <v>0.30864197530864196</v>
      </c>
      <c r="M149" s="11">
        <f t="shared" si="48"/>
        <v>0.3125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-0.27970837778793889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0.23298976273941974</v>
      </c>
      <c r="Q149" s="11">
        <f>2*'OddsRatio_working_3-way'!K149*'OddsRatio_working_3-way'!L149*'OddsRatio_working_3-way'!M149</f>
        <v>7.9383224102016953E-2</v>
      </c>
      <c r="R149" s="11">
        <f t="shared" si="49"/>
        <v>0</v>
      </c>
      <c r="S149" s="11">
        <f t="shared" si="50"/>
        <v>-0.83297384433748034</v>
      </c>
      <c r="T149" s="11">
        <f t="shared" si="51"/>
        <v>-0.28380710198892006</v>
      </c>
      <c r="U149" s="11">
        <f>'OddsRatio_working_3-way'!S149-'OddsRatio_working_3-way'!R149^2/3</f>
        <v>-0.83297384433748034</v>
      </c>
      <c r="V149" s="11">
        <f>'OddsRatio_working_3-way'!S149*'OddsRatio_working_3-way'!R149/3-2*'OddsRatio_working_3-way'!R149^3/27-'OddsRatio_working_3-way'!T149</f>
        <v>0.28380710198892006</v>
      </c>
      <c r="W149" s="11">
        <f>'OddsRatio_working_3-way'!V149^2+4*'OddsRatio_working_3-way'!U149^3/27</f>
        <v>-5.0765053539935934E-3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0.14630702007537341</v>
      </c>
      <c r="Y149" s="11">
        <f>IF('OddsRatio_working_3-way'!W149&gt;=0,IF('OddsRatio_working_3-way'!V149+SQRT('OddsRatio_working_3-way'!W149)&gt;0,0,PI()),ACOS('OddsRatio_working_3-way'!V149/(2*'OddsRatio_working_3-way'!X149)))</f>
        <v>0.24596607733096265</v>
      </c>
      <c r="Z149" s="11">
        <f>'OddsRatio_working_3-way'!X149^(1/3)*COS('OddsRatio_working_3-way'!Y149/3)</f>
        <v>0.52516251711832629</v>
      </c>
      <c r="AA149" s="11">
        <f>'OddsRatio_working_3-way'!X149^(1/3)*COS(('OddsRatio_working_3-way'!Y149+2*PI())/3)</f>
        <v>-0.29995382931403469</v>
      </c>
      <c r="AB149" s="11">
        <f>'OddsRatio_working_3-way'!X149^(1/3)*COS(('OddsRatio_working_3-way'!Y149+4*PI())/3)</f>
        <v>-0.22520868780429165</v>
      </c>
      <c r="AC149" s="11">
        <f>'OddsRatio_working_3-way'!X149^(1/3)*SIN('OddsRatio_working_3-way'!Y149/3)</f>
        <v>4.3154127571266923E-2</v>
      </c>
      <c r="AD149" s="11">
        <f>'OddsRatio_working_3-way'!X149^(1/3)*SIN(('OddsRatio_working_3-way'!Y149+2*PI())/3)</f>
        <v>0.43322701715421719</v>
      </c>
      <c r="AE149" s="11">
        <f>'OddsRatio_working_3-way'!X149^(1/3)*SIN(('OddsRatio_working_3-way'!Y149+4*PI())/3)</f>
        <v>-0.47638114472548398</v>
      </c>
      <c r="AF149" s="11">
        <f>-'OddsRatio_working_3-way'!U149/(3*'OddsRatio_working_3-way'!X149^(1/3))*COS(('OddsRatio_working_3-way'!Y149)/3)</f>
        <v>0.52516251711832629</v>
      </c>
      <c r="AG149" s="11">
        <f>-'OddsRatio_working_3-way'!U149/(3*'OddsRatio_working_3-way'!X149^(1/3))*COS(('OddsRatio_working_3-way'!Y149+2*PI())/3)</f>
        <v>-0.29995382931403469</v>
      </c>
      <c r="AH149" s="11">
        <f>-'OddsRatio_working_3-way'!U149/(3*'OddsRatio_working_3-way'!X149^(1/3))*COS(('OddsRatio_working_3-way'!Y149+4*PI())/3)</f>
        <v>-0.22520868780429165</v>
      </c>
      <c r="AI149" s="11">
        <f>'OddsRatio_working_3-way'!U149/(3*'OddsRatio_working_3-way'!X149^(1/3))*SIN(('OddsRatio_working_3-way'!Y149)/3)</f>
        <v>-4.3154127571266923E-2</v>
      </c>
      <c r="AJ149" s="11">
        <f>'OddsRatio_working_3-way'!U149/(3*'OddsRatio_working_3-way'!X149^(1/3))*SIN(('OddsRatio_working_3-way'!Y149+2*PI())/3)</f>
        <v>-0.43322701715421719</v>
      </c>
      <c r="AK149" s="11">
        <f>'OddsRatio_working_3-way'!U149/(3*'OddsRatio_working_3-way'!X149^(1/3))*SIN(('OddsRatio_working_3-way'!Y149+4*PI())/3)</f>
        <v>0.47638114472548398</v>
      </c>
      <c r="AL149" s="11">
        <f>'OddsRatio_working_3-way'!Z149+'OddsRatio_working_3-way'!AF149</f>
        <v>1.0503250342366526</v>
      </c>
      <c r="AM149" s="11">
        <f>'OddsRatio_working_3-way'!AA149+'OddsRatio_working_3-way'!AG149</f>
        <v>-0.59990765862806938</v>
      </c>
      <c r="AN149" s="11">
        <f>'OddsRatio_working_3-way'!AB149+'OddsRatio_working_3-way'!AH149</f>
        <v>-0.4504173756085833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1.0503250342366526</v>
      </c>
      <c r="AS149" s="11">
        <f>IF(('OddsRatio_working_3-way'!X149=0),IF(Q149&gt;0,-Q149^(1/3),(-Q149)^(1/3)),'OddsRatio_working_3-way'!AM149-'OddsRatio_working_3-way'!R149/3)</f>
        <v>-0.59990765862806938</v>
      </c>
      <c r="AT149" s="11">
        <f>IF(('OddsRatio_working_3-way'!X149=0),IF(Q149&gt;0,-Q149^(1/3),(-Q149)^(1/3)),'OddsRatio_working_3-way'!AN149-'OddsRatio_working_3-way'!R149/3)</f>
        <v>-0.4504173756085833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2.69</v>
      </c>
      <c r="B150" s="4">
        <f>IF('True_Odds_Calculator_3-way'!B151="","",'True_Odds_Calculator_3-way'!B151)</f>
        <v>3.21</v>
      </c>
      <c r="C150" s="4">
        <f>IF('True_Odds_Calculator_3-way'!C151="","",'True_Odds_Calculator_3-way'!C151)</f>
        <v>2.77</v>
      </c>
      <c r="D150" s="9">
        <f t="shared" si="39"/>
        <v>0.35648592575570615</v>
      </c>
      <c r="E150" s="9">
        <f t="shared" si="40"/>
        <v>0.29756647506941852</v>
      </c>
      <c r="F150" s="9">
        <f t="shared" si="41"/>
        <v>0.34594759917487511</v>
      </c>
      <c r="G150" s="9">
        <f t="shared" si="42"/>
        <v>1.0681419130845988</v>
      </c>
      <c r="H150" s="9">
        <f t="shared" si="43"/>
        <v>2.8051598331129721</v>
      </c>
      <c r="I150" s="9">
        <f t="shared" si="44"/>
        <v>3.3605936279169639</v>
      </c>
      <c r="J150" s="9">
        <f t="shared" si="45"/>
        <v>2.8906111861597399</v>
      </c>
      <c r="K150" s="11">
        <f t="shared" si="46"/>
        <v>0.37174721189591081</v>
      </c>
      <c r="L150" s="11">
        <f t="shared" si="47"/>
        <v>0.3115264797507788</v>
      </c>
      <c r="M150" s="11">
        <f t="shared" si="48"/>
        <v>0.36101083032490977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-0.27638544161709955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0.23705328468682194</v>
      </c>
      <c r="Q150" s="11">
        <f>2*'OddsRatio_working_3-way'!K150*'OddsRatio_working_3-way'!L150*'OddsRatio_working_3-way'!M150</f>
        <v>8.3616678901877212E-2</v>
      </c>
      <c r="R150" s="11">
        <f t="shared" si="49"/>
        <v>0</v>
      </c>
      <c r="S150" s="11">
        <f t="shared" si="50"/>
        <v>-0.85769092358790799</v>
      </c>
      <c r="T150" s="11">
        <f t="shared" si="51"/>
        <v>-0.30253648098338903</v>
      </c>
      <c r="U150" s="11">
        <f>'OddsRatio_working_3-way'!S150-'OddsRatio_working_3-way'!R150^2/3</f>
        <v>-0.85769092358790799</v>
      </c>
      <c r="V150" s="11">
        <f>'OddsRatio_working_3-way'!S150*'OddsRatio_working_3-way'!R150/3-2*'OddsRatio_working_3-way'!R150^3/27-'OddsRatio_working_3-way'!T150</f>
        <v>0.30253648098338903</v>
      </c>
      <c r="W150" s="11">
        <f>'OddsRatio_working_3-way'!V150^2+4*'OddsRatio_working_3-way'!U150^3/27</f>
        <v>-1.9452132410972406E-3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0.15286720999523554</v>
      </c>
      <c r="Y150" s="11">
        <f>IF('OddsRatio_working_3-way'!W150&gt;=0,IF('OddsRatio_working_3-way'!V150+SQRT('OddsRatio_working_3-way'!W150)&gt;0,0,PI()),ACOS('OddsRatio_working_3-way'!V150/(2*'OddsRatio_working_3-way'!X150)))</f>
        <v>0.14476287562613432</v>
      </c>
      <c r="Z150" s="11">
        <f>'OddsRatio_working_3-way'!X150^(1/3)*COS('OddsRatio_working_3-way'!Y150/3)</f>
        <v>0.53407095654229952</v>
      </c>
      <c r="AA150" s="11">
        <f>'OddsRatio_working_3-way'!X150^(1/3)*COS(('OddsRatio_working_3-way'!Y150+2*PI())/3)</f>
        <v>-0.28937134473009718</v>
      </c>
      <c r="AB150" s="11">
        <f>'OddsRatio_working_3-way'!X150^(1/3)*COS(('OddsRatio_working_3-way'!Y150+4*PI())/3)</f>
        <v>-0.24469961181220201</v>
      </c>
      <c r="AC150" s="11">
        <f>'OddsRatio_working_3-way'!X150^(1/3)*SIN('OddsRatio_working_3-way'!Y150/3)</f>
        <v>2.5791237025313773E-2</v>
      </c>
      <c r="AD150" s="11">
        <f>'OddsRatio_working_3-way'!X150^(1/3)*SIN(('OddsRatio_working_3-way'!Y150+2*PI())/3)</f>
        <v>0.44962339727642953</v>
      </c>
      <c r="AE150" s="11">
        <f>'OddsRatio_working_3-way'!X150^(1/3)*SIN(('OddsRatio_working_3-way'!Y150+4*PI())/3)</f>
        <v>-0.4754146343017433</v>
      </c>
      <c r="AF150" s="11">
        <f>-'OddsRatio_working_3-way'!U150/(3*'OddsRatio_working_3-way'!X150^(1/3))*COS(('OddsRatio_working_3-way'!Y150)/3)</f>
        <v>0.53407095654229941</v>
      </c>
      <c r="AG150" s="11">
        <f>-'OddsRatio_working_3-way'!U150/(3*'OddsRatio_working_3-way'!X150^(1/3))*COS(('OddsRatio_working_3-way'!Y150+2*PI())/3)</f>
        <v>-0.28937134473009712</v>
      </c>
      <c r="AH150" s="11">
        <f>-'OddsRatio_working_3-way'!U150/(3*'OddsRatio_working_3-way'!X150^(1/3))*COS(('OddsRatio_working_3-way'!Y150+4*PI())/3)</f>
        <v>-0.24469961181220196</v>
      </c>
      <c r="AI150" s="11">
        <f>'OddsRatio_working_3-way'!U150/(3*'OddsRatio_working_3-way'!X150^(1/3))*SIN(('OddsRatio_working_3-way'!Y150)/3)</f>
        <v>-2.5791237025313767E-2</v>
      </c>
      <c r="AJ150" s="11">
        <f>'OddsRatio_working_3-way'!U150/(3*'OddsRatio_working_3-way'!X150^(1/3))*SIN(('OddsRatio_working_3-way'!Y150+2*PI())/3)</f>
        <v>-0.44962339727642942</v>
      </c>
      <c r="AK150" s="11">
        <f>'OddsRatio_working_3-way'!U150/(3*'OddsRatio_working_3-way'!X150^(1/3))*SIN(('OddsRatio_working_3-way'!Y150+4*PI())/3)</f>
        <v>0.47541463430174324</v>
      </c>
      <c r="AL150" s="11">
        <f>'OddsRatio_working_3-way'!Z150+'OddsRatio_working_3-way'!AF150</f>
        <v>1.0681419130845988</v>
      </c>
      <c r="AM150" s="11">
        <f>'OddsRatio_working_3-way'!AA150+'OddsRatio_working_3-way'!AG150</f>
        <v>-0.57874268946019436</v>
      </c>
      <c r="AN150" s="11">
        <f>'OddsRatio_working_3-way'!AB150+'OddsRatio_working_3-way'!AH150</f>
        <v>-0.48939922362440397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1.0681419130845988</v>
      </c>
      <c r="AS150" s="11">
        <f>IF(('OddsRatio_working_3-way'!X150=0),IF(Q150&gt;0,-Q150^(1/3),(-Q150)^(1/3)),'OddsRatio_working_3-way'!AM150-'OddsRatio_working_3-way'!R150/3)</f>
        <v>-0.57874268946019436</v>
      </c>
      <c r="AT150" s="11">
        <f>IF(('OddsRatio_working_3-way'!X150=0),IF(Q150&gt;0,-Q150^(1/3),(-Q150)^(1/3)),'OddsRatio_working_3-way'!AN150-'OddsRatio_working_3-way'!R150/3)</f>
        <v>-0.48939922362440397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1.79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5.14</v>
      </c>
      <c r="D151" s="9">
        <f t="shared" si="39"/>
        <v>0.54332421591427371</v>
      </c>
      <c r="E151" s="9">
        <f t="shared" si="40"/>
        <v>0.27165366494948612</v>
      </c>
      <c r="F151" s="9">
        <f t="shared" si="41"/>
        <v>0.18502211913624031</v>
      </c>
      <c r="G151" s="9">
        <f t="shared" si="42"/>
        <v>1.0639514967945967</v>
      </c>
      <c r="H151" s="9">
        <f t="shared" si="43"/>
        <v>1.8405216824677313</v>
      </c>
      <c r="I151" s="9">
        <f t="shared" si="44"/>
        <v>3.6811577719223836</v>
      </c>
      <c r="J151" s="9">
        <f t="shared" si="45"/>
        <v>5.4047591967296293</v>
      </c>
      <c r="K151" s="11">
        <f t="shared" si="46"/>
        <v>0.55865921787709494</v>
      </c>
      <c r="L151" s="11">
        <f t="shared" si="47"/>
        <v>0.28409090909090912</v>
      </c>
      <c r="M151" s="11">
        <f t="shared" si="48"/>
        <v>0.19455252918287938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-0.25448908470396203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0.23003687506546017</v>
      </c>
      <c r="Q151" s="11">
        <f>2*'OddsRatio_working_3-way'!K151*'OddsRatio_working_3-way'!L151*'OddsRatio_working_3-way'!M151</f>
        <v>6.1754865789385278E-2</v>
      </c>
      <c r="R151" s="11">
        <f t="shared" si="49"/>
        <v>0</v>
      </c>
      <c r="S151" s="11">
        <f t="shared" si="50"/>
        <v>-0.90391646986767138</v>
      </c>
      <c r="T151" s="11">
        <f t="shared" si="51"/>
        <v>-0.24266213956179097</v>
      </c>
      <c r="U151" s="11">
        <f>'OddsRatio_working_3-way'!S151-'OddsRatio_working_3-way'!R151^2/3</f>
        <v>-0.90391646986767138</v>
      </c>
      <c r="V151" s="11">
        <f>'OddsRatio_working_3-way'!S151*'OddsRatio_working_3-way'!R151/3-2*'OddsRatio_working_3-way'!R151^3/27-'OddsRatio_working_3-way'!T151</f>
        <v>0.24266213956179097</v>
      </c>
      <c r="W151" s="11">
        <f>'OddsRatio_working_3-way'!V151^2+4*'OddsRatio_working_3-way'!U151^3/27</f>
        <v>-5.0531159569952473E-2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0.16539050270999436</v>
      </c>
      <c r="Y151" s="11">
        <f>IF('OddsRatio_working_3-way'!W151&gt;=0,IF('OddsRatio_working_3-way'!V151+SQRT('OddsRatio_working_3-way'!W151)&gt;0,0,PI()),ACOS('OddsRatio_working_3-way'!V151/(2*'OddsRatio_working_3-way'!X151)))</f>
        <v>0.74718672286840837</v>
      </c>
      <c r="Z151" s="11">
        <f>'OddsRatio_working_3-way'!X151^(1/3)*COS('OddsRatio_working_3-way'!Y151/3)</f>
        <v>0.53197574839729833</v>
      </c>
      <c r="AA151" s="11">
        <f>'OddsRatio_working_3-way'!X151^(1/3)*COS(('OddsRatio_working_3-way'!Y151+2*PI())/3)</f>
        <v>-0.38316496156972413</v>
      </c>
      <c r="AB151" s="11">
        <f>'OddsRatio_working_3-way'!X151^(1/3)*COS(('OddsRatio_working_3-way'!Y151+4*PI())/3)</f>
        <v>-0.14881078682757437</v>
      </c>
      <c r="AC151" s="11">
        <f>'OddsRatio_working_3-way'!X151^(1/3)*SIN('OddsRatio_working_3-way'!Y151/3)</f>
        <v>0.1353044458730929</v>
      </c>
      <c r="AD151" s="11">
        <f>'OddsRatio_working_3-way'!X151^(1/3)*SIN(('OddsRatio_working_3-way'!Y151+2*PI())/3)</f>
        <v>0.39305228937275288</v>
      </c>
      <c r="AE151" s="11">
        <f>'OddsRatio_working_3-way'!X151^(1/3)*SIN(('OddsRatio_working_3-way'!Y151+4*PI())/3)</f>
        <v>-0.52835673524584559</v>
      </c>
      <c r="AF151" s="11">
        <f>-'OddsRatio_working_3-way'!U151/(3*'OddsRatio_working_3-way'!X151^(1/3))*COS(('OddsRatio_working_3-way'!Y151)/3)</f>
        <v>0.53197574839729833</v>
      </c>
      <c r="AG151" s="11">
        <f>-'OddsRatio_working_3-way'!U151/(3*'OddsRatio_working_3-way'!X151^(1/3))*COS(('OddsRatio_working_3-way'!Y151+2*PI())/3)</f>
        <v>-0.38316496156972413</v>
      </c>
      <c r="AH151" s="11">
        <f>-'OddsRatio_working_3-way'!U151/(3*'OddsRatio_working_3-way'!X151^(1/3))*COS(('OddsRatio_working_3-way'!Y151+4*PI())/3)</f>
        <v>-0.14881078682757437</v>
      </c>
      <c r="AI151" s="11">
        <f>'OddsRatio_working_3-way'!U151/(3*'OddsRatio_working_3-way'!X151^(1/3))*SIN(('OddsRatio_working_3-way'!Y151)/3)</f>
        <v>-0.1353044458730929</v>
      </c>
      <c r="AJ151" s="11">
        <f>'OddsRatio_working_3-way'!U151/(3*'OddsRatio_working_3-way'!X151^(1/3))*SIN(('OddsRatio_working_3-way'!Y151+2*PI())/3)</f>
        <v>-0.39305228937275288</v>
      </c>
      <c r="AK151" s="11">
        <f>'OddsRatio_working_3-way'!U151/(3*'OddsRatio_working_3-way'!X151^(1/3))*SIN(('OddsRatio_working_3-way'!Y151+4*PI())/3)</f>
        <v>0.52835673524584559</v>
      </c>
      <c r="AL151" s="11">
        <f>'OddsRatio_working_3-way'!Z151+'OddsRatio_working_3-way'!AF151</f>
        <v>1.0639514967945967</v>
      </c>
      <c r="AM151" s="11">
        <f>'OddsRatio_working_3-way'!AA151+'OddsRatio_working_3-way'!AG151</f>
        <v>-0.76632992313944825</v>
      </c>
      <c r="AN151" s="11">
        <f>'OddsRatio_working_3-way'!AB151+'OddsRatio_working_3-way'!AH151</f>
        <v>-0.29762157365514874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1.0639514967945967</v>
      </c>
      <c r="AS151" s="11">
        <f>IF(('OddsRatio_working_3-way'!X151=0),IF(Q151&gt;0,-Q151^(1/3),(-Q151)^(1/3)),'OddsRatio_working_3-way'!AM151-'OddsRatio_working_3-way'!R151/3)</f>
        <v>-0.76632992313944825</v>
      </c>
      <c r="AT151" s="11">
        <f>IF(('OddsRatio_working_3-way'!X151=0),IF(Q151&gt;0,-Q151^(1/3),(-Q151)^(1/3)),'OddsRatio_working_3-way'!AN151-'OddsRatio_working_3-way'!R151/3)</f>
        <v>-0.29762157365514874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1.83</v>
      </c>
      <c r="B152" s="4">
        <f>IF('True_Odds_Calculator_3-way'!B153="","",'True_Odds_Calculator_3-way'!B153)</f>
        <v>3.74</v>
      </c>
      <c r="C152" s="4">
        <f>IF('True_Odds_Calculator_3-way'!C153="","",'True_Odds_Calculator_3-way'!C153)</f>
        <v>4.49</v>
      </c>
      <c r="D152" s="9">
        <f t="shared" si="39"/>
        <v>0.53160802199607982</v>
      </c>
      <c r="E152" s="9">
        <f t="shared" si="40"/>
        <v>0.25584328028896869</v>
      </c>
      <c r="F152" s="9">
        <f t="shared" si="41"/>
        <v>0.21254869771495141</v>
      </c>
      <c r="G152" s="9">
        <f t="shared" si="42"/>
        <v>1.0615484736726448</v>
      </c>
      <c r="H152" s="9">
        <f t="shared" si="43"/>
        <v>1.8810852331482955</v>
      </c>
      <c r="I152" s="9">
        <f t="shared" si="44"/>
        <v>3.9086428178630475</v>
      </c>
      <c r="J152" s="9">
        <f t="shared" si="45"/>
        <v>4.7048041731175312</v>
      </c>
      <c r="K152" s="11">
        <f t="shared" si="46"/>
        <v>0.54644808743169393</v>
      </c>
      <c r="L152" s="11">
        <f t="shared" si="47"/>
        <v>0.26737967914438499</v>
      </c>
      <c r="M152" s="11">
        <f t="shared" si="48"/>
        <v>0.22271714922048996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-0.25827659320925189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0.22973949818775879</v>
      </c>
      <c r="Q152" s="11">
        <f>2*'OddsRatio_working_3-way'!K152*'OddsRatio_working_3-way'!L152*'OddsRatio_working_3-way'!M152</f>
        <v>6.5082010818061975E-2</v>
      </c>
      <c r="R152" s="11">
        <f t="shared" si="49"/>
        <v>0</v>
      </c>
      <c r="S152" s="11">
        <f t="shared" si="50"/>
        <v>-0.88950955769200202</v>
      </c>
      <c r="T152" s="11">
        <f t="shared" si="51"/>
        <v>-0.25198571039433482</v>
      </c>
      <c r="U152" s="11">
        <f>'OddsRatio_working_3-way'!S152-'OddsRatio_working_3-way'!R152^2/3</f>
        <v>-0.88950955769200202</v>
      </c>
      <c r="V152" s="11">
        <f>'OddsRatio_working_3-way'!S152*'OddsRatio_working_3-way'!R152/3-2*'OddsRatio_working_3-way'!R152^3/27-'OddsRatio_working_3-way'!T152</f>
        <v>0.25198571039433482</v>
      </c>
      <c r="W152" s="11">
        <f>'OddsRatio_working_3-way'!V152^2+4*'OddsRatio_working_3-way'!U152^3/27</f>
        <v>-4.077049124601087E-2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0.16145222938143999</v>
      </c>
      <c r="Y152" s="11">
        <f>IF('OddsRatio_working_3-way'!W152&gt;=0,IF('OddsRatio_working_3-way'!V152+SQRT('OddsRatio_working_3-way'!W152)&gt;0,0,PI()),ACOS('OddsRatio_working_3-way'!V152/(2*'OddsRatio_working_3-way'!X152)))</f>
        <v>0.67553527536771574</v>
      </c>
      <c r="Z152" s="11">
        <f>'OddsRatio_working_3-way'!X152^(1/3)*COS('OddsRatio_working_3-way'!Y152/3)</f>
        <v>0.53077423683632241</v>
      </c>
      <c r="AA152" s="11">
        <f>'OddsRatio_working_3-way'!X152^(1/3)*COS(('OddsRatio_working_3-way'!Y152+2*PI())/3)</f>
        <v>-0.37067919578448172</v>
      </c>
      <c r="AB152" s="11">
        <f>'OddsRatio_working_3-way'!X152^(1/3)*COS(('OddsRatio_working_3-way'!Y152+4*PI())/3)</f>
        <v>-0.16009504105184078</v>
      </c>
      <c r="AC152" s="11">
        <f>'OddsRatio_working_3-way'!X152^(1/3)*SIN('OddsRatio_working_3-way'!Y152/3)</f>
        <v>0.12158081842196</v>
      </c>
      <c r="AD152" s="11">
        <f>'OddsRatio_working_3-way'!X152^(1/3)*SIN(('OddsRatio_working_3-way'!Y152+2*PI())/3)</f>
        <v>0.39887356356357329</v>
      </c>
      <c r="AE152" s="11">
        <f>'OddsRatio_working_3-way'!X152^(1/3)*SIN(('OddsRatio_working_3-way'!Y152+4*PI())/3)</f>
        <v>-0.5204543819855334</v>
      </c>
      <c r="AF152" s="11">
        <f>-'OddsRatio_working_3-way'!U152/(3*'OddsRatio_working_3-way'!X152^(1/3))*COS(('OddsRatio_working_3-way'!Y152)/3)</f>
        <v>0.53077423683632241</v>
      </c>
      <c r="AG152" s="11">
        <f>-'OddsRatio_working_3-way'!U152/(3*'OddsRatio_working_3-way'!X152^(1/3))*COS(('OddsRatio_working_3-way'!Y152+2*PI())/3)</f>
        <v>-0.37067919578448172</v>
      </c>
      <c r="AH152" s="11">
        <f>-'OddsRatio_working_3-way'!U152/(3*'OddsRatio_working_3-way'!X152^(1/3))*COS(('OddsRatio_working_3-way'!Y152+4*PI())/3)</f>
        <v>-0.16009504105184078</v>
      </c>
      <c r="AI152" s="11">
        <f>'OddsRatio_working_3-way'!U152/(3*'OddsRatio_working_3-way'!X152^(1/3))*SIN(('OddsRatio_working_3-way'!Y152)/3)</f>
        <v>-0.12158081842196</v>
      </c>
      <c r="AJ152" s="11">
        <f>'OddsRatio_working_3-way'!U152/(3*'OddsRatio_working_3-way'!X152^(1/3))*SIN(('OddsRatio_working_3-way'!Y152+2*PI())/3)</f>
        <v>-0.39887356356357329</v>
      </c>
      <c r="AK152" s="11">
        <f>'OddsRatio_working_3-way'!U152/(3*'OddsRatio_working_3-way'!X152^(1/3))*SIN(('OddsRatio_working_3-way'!Y152+4*PI())/3)</f>
        <v>0.5204543819855334</v>
      </c>
      <c r="AL152" s="11">
        <f>'OddsRatio_working_3-way'!Z152+'OddsRatio_working_3-way'!AF152</f>
        <v>1.0615484736726448</v>
      </c>
      <c r="AM152" s="11">
        <f>'OddsRatio_working_3-way'!AA152+'OddsRatio_working_3-way'!AG152</f>
        <v>-0.74135839156896344</v>
      </c>
      <c r="AN152" s="11">
        <f>'OddsRatio_working_3-way'!AB152+'OddsRatio_working_3-way'!AH152</f>
        <v>-0.32019008210368155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1.0615484736726448</v>
      </c>
      <c r="AS152" s="11">
        <f>IF(('OddsRatio_working_3-way'!X152=0),IF(Q152&gt;0,-Q152^(1/3),(-Q152)^(1/3)),'OddsRatio_working_3-way'!AM152-'OddsRatio_working_3-way'!R152/3)</f>
        <v>-0.74135839156896344</v>
      </c>
      <c r="AT152" s="11">
        <f>IF(('OddsRatio_working_3-way'!X152=0),IF(Q152&gt;0,-Q152^(1/3),(-Q152)^(1/3)),'OddsRatio_working_3-way'!AN152-'OddsRatio_working_3-way'!R152/3)</f>
        <v>-0.32019008210368155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3.33</v>
      </c>
      <c r="B153" s="4">
        <f>IF('True_Odds_Calculator_3-way'!B154="","",'True_Odds_Calculator_3-way'!B154)</f>
        <v>3.54</v>
      </c>
      <c r="C153" s="4">
        <f>IF('True_Odds_Calculator_3-way'!C154="","",'True_Odds_Calculator_3-way'!C154)</f>
        <v>2.2200000000000002</v>
      </c>
      <c r="D153" s="9">
        <f t="shared" si="39"/>
        <v>0.28975175414691862</v>
      </c>
      <c r="E153" s="9">
        <f t="shared" si="40"/>
        <v>0.27231954769902389</v>
      </c>
      <c r="F153" s="9">
        <f t="shared" si="41"/>
        <v>0.43792869815405749</v>
      </c>
      <c r="G153" s="9">
        <f t="shared" si="42"/>
        <v>1.0520301222160677</v>
      </c>
      <c r="H153" s="9">
        <f t="shared" si="43"/>
        <v>3.4512301847634372</v>
      </c>
      <c r="I153" s="9">
        <f t="shared" si="44"/>
        <v>3.6721565104288119</v>
      </c>
      <c r="J153" s="9">
        <f t="shared" si="45"/>
        <v>2.2834767491036025</v>
      </c>
      <c r="K153" s="11">
        <f t="shared" si="46"/>
        <v>0.3003003003003003</v>
      </c>
      <c r="L153" s="11">
        <f t="shared" si="47"/>
        <v>0.2824858757062147</v>
      </c>
      <c r="M153" s="11">
        <f t="shared" si="48"/>
        <v>0.4504504504504504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-0.27589828338034172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0.23271095190472196</v>
      </c>
      <c r="Q153" s="11">
        <f>2*'OddsRatio_working_3-way'!K153*'OddsRatio_working_3-way'!L153*'OddsRatio_working_3-way'!M153</f>
        <v>7.6423957932585204E-2</v>
      </c>
      <c r="R153" s="11">
        <f t="shared" si="49"/>
        <v>0</v>
      </c>
      <c r="S153" s="11">
        <f t="shared" si="50"/>
        <v>-0.84346647269246133</v>
      </c>
      <c r="T153" s="11">
        <f t="shared" si="51"/>
        <v>-0.27700048364284441</v>
      </c>
      <c r="U153" s="11">
        <f>'OddsRatio_working_3-way'!S153-'OddsRatio_working_3-way'!R153^2/3</f>
        <v>-0.84346647269246133</v>
      </c>
      <c r="V153" s="11">
        <f>'OddsRatio_working_3-way'!S153*'OddsRatio_working_3-way'!R153/3-2*'OddsRatio_working_3-way'!R153^3/27-'OddsRatio_working_3-way'!T153</f>
        <v>0.27700048364284441</v>
      </c>
      <c r="W153" s="11">
        <f>'OddsRatio_working_3-way'!V153^2+4*'OddsRatio_working_3-way'!U153^3/27</f>
        <v>-1.2170310204003068E-2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0.14908016144206845</v>
      </c>
      <c r="Y153" s="11">
        <f>IF('OddsRatio_working_3-way'!W153&gt;=0,IF('OddsRatio_working_3-way'!V153+SQRT('OddsRatio_working_3-way'!W153)&gt;0,0,PI()),ACOS('OddsRatio_working_3-way'!V153/(2*'OddsRatio_working_3-way'!X153)))</f>
        <v>0.37900833277404411</v>
      </c>
      <c r="Z153" s="11">
        <f>'OddsRatio_working_3-way'!X153^(1/3)*COS('OddsRatio_working_3-way'!Y153/3)</f>
        <v>0.52601506110803375</v>
      </c>
      <c r="AA153" s="11">
        <f>'OddsRatio_working_3-way'!X153^(1/3)*COS(('OddsRatio_working_3-way'!Y153+2*PI())/3)</f>
        <v>-0.32086714331411853</v>
      </c>
      <c r="AB153" s="11">
        <f>'OddsRatio_working_3-way'!X153^(1/3)*COS(('OddsRatio_working_3-way'!Y153+4*PI())/3)</f>
        <v>-0.20514791779391542</v>
      </c>
      <c r="AC153" s="11">
        <f>'OddsRatio_working_3-way'!X153^(1/3)*SIN('OddsRatio_working_3-way'!Y153/3)</f>
        <v>6.6810526004504503E-2</v>
      </c>
      <c r="AD153" s="11">
        <f>'OddsRatio_working_3-way'!X153^(1/3)*SIN(('OddsRatio_working_3-way'!Y153+2*PI())/3)</f>
        <v>0.42213714269052893</v>
      </c>
      <c r="AE153" s="11">
        <f>'OddsRatio_working_3-way'!X153^(1/3)*SIN(('OddsRatio_working_3-way'!Y153+4*PI())/3)</f>
        <v>-0.48894766869503326</v>
      </c>
      <c r="AF153" s="11">
        <f>-'OddsRatio_working_3-way'!U153/(3*'OddsRatio_working_3-way'!X153^(1/3))*COS(('OddsRatio_working_3-way'!Y153)/3)</f>
        <v>0.52601506110803387</v>
      </c>
      <c r="AG153" s="11">
        <f>-'OddsRatio_working_3-way'!U153/(3*'OddsRatio_working_3-way'!X153^(1/3))*COS(('OddsRatio_working_3-way'!Y153+2*PI())/3)</f>
        <v>-0.32086714331411859</v>
      </c>
      <c r="AH153" s="11">
        <f>-'OddsRatio_working_3-way'!U153/(3*'OddsRatio_working_3-way'!X153^(1/3))*COS(('OddsRatio_working_3-way'!Y153+4*PI())/3)</f>
        <v>-0.20514791779391547</v>
      </c>
      <c r="AI153" s="11">
        <f>'OddsRatio_working_3-way'!U153/(3*'OddsRatio_working_3-way'!X153^(1/3))*SIN(('OddsRatio_working_3-way'!Y153)/3)</f>
        <v>-6.6810526004504517E-2</v>
      </c>
      <c r="AJ153" s="11">
        <f>'OddsRatio_working_3-way'!U153/(3*'OddsRatio_working_3-way'!X153^(1/3))*SIN(('OddsRatio_working_3-way'!Y153+2*PI())/3)</f>
        <v>-0.42213714269052904</v>
      </c>
      <c r="AK153" s="11">
        <f>'OddsRatio_working_3-way'!U153/(3*'OddsRatio_working_3-way'!X153^(1/3))*SIN(('OddsRatio_working_3-way'!Y153+4*PI())/3)</f>
        <v>0.48894766869503337</v>
      </c>
      <c r="AL153" s="11">
        <f>'OddsRatio_working_3-way'!Z153+'OddsRatio_working_3-way'!AF153</f>
        <v>1.0520301222160677</v>
      </c>
      <c r="AM153" s="11">
        <f>'OddsRatio_working_3-way'!AA153+'OddsRatio_working_3-way'!AG153</f>
        <v>-0.64173428662823717</v>
      </c>
      <c r="AN153" s="11">
        <f>'OddsRatio_working_3-way'!AB153+'OddsRatio_working_3-way'!AH153</f>
        <v>-0.41029583558783089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1.0520301222160677</v>
      </c>
      <c r="AS153" s="11">
        <f>IF(('OddsRatio_working_3-way'!X153=0),IF(Q153&gt;0,-Q153^(1/3),(-Q153)^(1/3)),'OddsRatio_working_3-way'!AM153-'OddsRatio_working_3-way'!R153/3)</f>
        <v>-0.64173428662823717</v>
      </c>
      <c r="AT153" s="11">
        <f>IF(('OddsRatio_working_3-way'!X153=0),IF(Q153&gt;0,-Q153^(1/3),(-Q153)^(1/3)),'OddsRatio_working_3-way'!AN153-'OddsRatio_working_3-way'!R153/3)</f>
        <v>-0.41029583558783089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1.32</v>
      </c>
      <c r="B154" s="4">
        <f>IF('True_Odds_Calculator_3-way'!B155="","",'True_Odds_Calculator_3-way'!B155)</f>
        <v>5.59</v>
      </c>
      <c r="C154" s="4">
        <f>IF('True_Odds_Calculator_3-way'!C155="","",'True_Odds_Calculator_3-way'!C155)</f>
        <v>9.84</v>
      </c>
      <c r="D154" s="9">
        <f t="shared" si="39"/>
        <v>0.7404740413252745</v>
      </c>
      <c r="E154" s="9">
        <f t="shared" si="40"/>
        <v>0.16591212790476842</v>
      </c>
      <c r="F154" s="9">
        <f t="shared" si="41"/>
        <v>9.3613830769956913E-2</v>
      </c>
      <c r="G154" s="9">
        <f t="shared" si="42"/>
        <v>1.0952694835959196</v>
      </c>
      <c r="H154" s="9">
        <f t="shared" si="43"/>
        <v>1.3504862347506943</v>
      </c>
      <c r="I154" s="9">
        <f t="shared" si="44"/>
        <v>6.027286929705272</v>
      </c>
      <c r="J154" s="9">
        <f t="shared" si="45"/>
        <v>10.682182234987929</v>
      </c>
      <c r="K154" s="11">
        <f t="shared" si="46"/>
        <v>0.75757575757575757</v>
      </c>
      <c r="L154" s="11">
        <f t="shared" si="47"/>
        <v>0.17889087656529518</v>
      </c>
      <c r="M154" s="11">
        <f t="shared" si="48"/>
        <v>0.1016260162601626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-0.17882741195276641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0.18937465761061906</v>
      </c>
      <c r="Q154" s="11">
        <f>2*'OddsRatio_working_3-way'!K154*'OddsRatio_working_3-way'!L154*'OddsRatio_working_3-way'!M154</f>
        <v>2.7545404743362773E-2</v>
      </c>
      <c r="R154" s="11">
        <f t="shared" si="49"/>
        <v>0</v>
      </c>
      <c r="S154" s="11">
        <f t="shared" si="50"/>
        <v>-1.0589800274056334</v>
      </c>
      <c r="T154" s="11">
        <f t="shared" si="51"/>
        <v>-0.15403345853172848</v>
      </c>
      <c r="U154" s="11">
        <f>'OddsRatio_working_3-way'!S154-'OddsRatio_working_3-way'!R154^2/3</f>
        <v>-1.0589800274056334</v>
      </c>
      <c r="V154" s="11">
        <f>'OddsRatio_working_3-way'!S154*'OddsRatio_working_3-way'!R154/3-2*'OddsRatio_working_3-way'!R154^3/27-'OddsRatio_working_3-way'!T154</f>
        <v>0.15403345853172848</v>
      </c>
      <c r="W154" s="11">
        <f>'OddsRatio_working_3-way'!V154^2+4*'OddsRatio_working_3-way'!U154^3/27</f>
        <v>-0.15221164678045843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0.20972479176751144</v>
      </c>
      <c r="Y154" s="11">
        <f>IF('OddsRatio_working_3-way'!W154&gt;=0,IF('OddsRatio_working_3-way'!V154+SQRT('OddsRatio_working_3-way'!W154)&gt;0,0,PI()),ACOS('OddsRatio_working_3-way'!V154/(2*'OddsRatio_working_3-way'!X154)))</f>
        <v>1.1947697351711788</v>
      </c>
      <c r="Z154" s="11">
        <f>'OddsRatio_working_3-way'!X154^(1/3)*COS('OddsRatio_working_3-way'!Y154/3)</f>
        <v>0.54763474179795979</v>
      </c>
      <c r="AA154" s="11">
        <f>'OddsRatio_working_3-way'!X154^(1/3)*COS(('OddsRatio_working_3-way'!Y154+2*PI())/3)</f>
        <v>-0.47335971987112124</v>
      </c>
      <c r="AB154" s="11">
        <f>'OddsRatio_working_3-way'!X154^(1/3)*COS(('OddsRatio_working_3-way'!Y154+4*PI())/3)</f>
        <v>-7.4275021926838658E-2</v>
      </c>
      <c r="AC154" s="11">
        <f>'OddsRatio_working_3-way'!X154^(1/3)*SIN('OddsRatio_working_3-way'!Y154/3)</f>
        <v>0.23041165778759201</v>
      </c>
      <c r="AD154" s="11">
        <f>'OddsRatio_working_3-way'!X154^(1/3)*SIN(('OddsRatio_working_3-way'!Y154+2*PI())/3)</f>
        <v>0.35905976949816887</v>
      </c>
      <c r="AE154" s="11">
        <f>'OddsRatio_working_3-way'!X154^(1/3)*SIN(('OddsRatio_working_3-way'!Y154+4*PI())/3)</f>
        <v>-0.58947142728576096</v>
      </c>
      <c r="AF154" s="11">
        <f>-'OddsRatio_working_3-way'!U154/(3*'OddsRatio_working_3-way'!X154^(1/3))*COS(('OddsRatio_working_3-way'!Y154)/3)</f>
        <v>0.54763474179795979</v>
      </c>
      <c r="AG154" s="11">
        <f>-'OddsRatio_working_3-way'!U154/(3*'OddsRatio_working_3-way'!X154^(1/3))*COS(('OddsRatio_working_3-way'!Y154+2*PI())/3)</f>
        <v>-0.47335971987112124</v>
      </c>
      <c r="AH154" s="11">
        <f>-'OddsRatio_working_3-way'!U154/(3*'OddsRatio_working_3-way'!X154^(1/3))*COS(('OddsRatio_working_3-way'!Y154+4*PI())/3)</f>
        <v>-7.4275021926838658E-2</v>
      </c>
      <c r="AI154" s="11">
        <f>'OddsRatio_working_3-way'!U154/(3*'OddsRatio_working_3-way'!X154^(1/3))*SIN(('OddsRatio_working_3-way'!Y154)/3)</f>
        <v>-0.23041165778759201</v>
      </c>
      <c r="AJ154" s="11">
        <f>'OddsRatio_working_3-way'!U154/(3*'OddsRatio_working_3-way'!X154^(1/3))*SIN(('OddsRatio_working_3-way'!Y154+2*PI())/3)</f>
        <v>-0.35905976949816887</v>
      </c>
      <c r="AK154" s="11">
        <f>'OddsRatio_working_3-way'!U154/(3*'OddsRatio_working_3-way'!X154^(1/3))*SIN(('OddsRatio_working_3-way'!Y154+4*PI())/3)</f>
        <v>0.58947142728576096</v>
      </c>
      <c r="AL154" s="11">
        <f>'OddsRatio_working_3-way'!Z154+'OddsRatio_working_3-way'!AF154</f>
        <v>1.0952694835959196</v>
      </c>
      <c r="AM154" s="11">
        <f>'OddsRatio_working_3-way'!AA154+'OddsRatio_working_3-way'!AG154</f>
        <v>-0.94671943974224249</v>
      </c>
      <c r="AN154" s="11">
        <f>'OddsRatio_working_3-way'!AB154+'OddsRatio_working_3-way'!AH154</f>
        <v>-0.14855004385367732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1.0952694835959196</v>
      </c>
      <c r="AS154" s="11">
        <f>IF(('OddsRatio_working_3-way'!X154=0),IF(Q154&gt;0,-Q154^(1/3),(-Q154)^(1/3)),'OddsRatio_working_3-way'!AM154-'OddsRatio_working_3-way'!R154/3)</f>
        <v>-0.94671943974224249</v>
      </c>
      <c r="AT154" s="11">
        <f>IF(('OddsRatio_working_3-way'!X154=0),IF(Q154&gt;0,-Q154^(1/3),(-Q154)^(1/3)),'OddsRatio_working_3-way'!AN154-'OddsRatio_working_3-way'!R154/3)</f>
        <v>-0.14855004385367732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3.41</v>
      </c>
      <c r="C2" s="4">
        <f t="shared" ref="C2:C65" si="0">IF(A2="","",((1/A2)+(1/B2))-1)</f>
        <v>5.0830889540566915E-2</v>
      </c>
      <c r="D2" s="4">
        <f>IF(A2="","",(2*A2)/(2-($C2*A2)))</f>
        <v>1.3658210947930576</v>
      </c>
      <c r="E2" s="4">
        <f>IF(B2="","",(2*B2)/(2-($C2*B2)))</f>
        <v>3.7335766423357661</v>
      </c>
      <c r="G2" s="4">
        <f t="shared" ref="G2:G65" si="1">IF(A2="","",C2+1)</f>
        <v>1.0508308895405669</v>
      </c>
    </row>
    <row r="3" spans="1:7" x14ac:dyDescent="0.2">
      <c r="A3" s="4">
        <f>IF('True_Odds_Calculator_2-way'!A4="","",'True_Odds_Calculator_2-way'!A4)</f>
        <v>1.42</v>
      </c>
      <c r="B3" s="4">
        <f>IF('True_Odds_Calculator_2-way'!B4="","",'True_Odds_Calculator_2-way'!B4)</f>
        <v>3.02</v>
      </c>
      <c r="C3" s="4">
        <f t="shared" si="0"/>
        <v>3.5351179927245679E-2</v>
      </c>
      <c r="D3" s="4">
        <f t="shared" ref="D3:D66" si="2">IF(A3="","",(2*A3)/(2-($C3*A3)))</f>
        <v>1.4565586576998846</v>
      </c>
      <c r="E3" s="4">
        <f t="shared" ref="E3:E66" si="3">IF(B3="","",(2*B3)/(2-($C3*B3)))</f>
        <v>3.1902990626394887</v>
      </c>
      <c r="G3" s="4">
        <f t="shared" si="1"/>
        <v>1.0353511799272457</v>
      </c>
    </row>
    <row r="4" spans="1:7" x14ac:dyDescent="0.2">
      <c r="A4" s="4">
        <f>IF('True_Odds_Calculator_2-way'!A5="","",'True_Odds_Calculator_2-way'!A5)</f>
        <v>1.56</v>
      </c>
      <c r="B4" s="4">
        <f>IF('True_Odds_Calculator_2-way'!B5="","",'True_Odds_Calculator_2-way'!B5)</f>
        <v>2.5299999999999998</v>
      </c>
      <c r="C4" s="4">
        <f t="shared" si="0"/>
        <v>3.6282558021688338E-2</v>
      </c>
      <c r="D4" s="4">
        <f t="shared" si="2"/>
        <v>1.6054344288968434</v>
      </c>
      <c r="E4" s="4">
        <f t="shared" si="3"/>
        <v>2.6517065305025525</v>
      </c>
      <c r="G4" s="4">
        <f t="shared" si="1"/>
        <v>1.0362825580216883</v>
      </c>
    </row>
    <row r="5" spans="1:7" x14ac:dyDescent="0.2">
      <c r="A5" s="4">
        <f>IF('True_Odds_Calculator_2-way'!A6="","",'True_Odds_Calculator_2-way'!A6)</f>
        <v>2.13</v>
      </c>
      <c r="B5" s="4">
        <f>IF('True_Odds_Calculator_2-way'!B6="","",'True_Odds_Calculator_2-way'!B6)</f>
        <v>1.78</v>
      </c>
      <c r="C5" s="4">
        <f t="shared" si="0"/>
        <v>3.128132088410629E-2</v>
      </c>
      <c r="D5" s="4">
        <f t="shared" si="2"/>
        <v>2.2034055907479515</v>
      </c>
      <c r="E5" s="4">
        <f t="shared" si="3"/>
        <v>1.8309750325976726</v>
      </c>
      <c r="G5" s="4">
        <f t="shared" si="1"/>
        <v>1.0312813208841063</v>
      </c>
    </row>
    <row r="6" spans="1:7" x14ac:dyDescent="0.2">
      <c r="A6" s="4">
        <f>IF('True_Odds_Calculator_2-way'!A7="","",'True_Odds_Calculator_2-way'!A7)</f>
        <v>2.14</v>
      </c>
      <c r="B6" s="4">
        <f>IF('True_Odds_Calculator_2-way'!B7="","",'True_Odds_Calculator_2-way'!B7)</f>
        <v>1.78</v>
      </c>
      <c r="C6" s="4">
        <f t="shared" si="0"/>
        <v>2.908747243515708E-2</v>
      </c>
      <c r="D6" s="4">
        <f t="shared" si="2"/>
        <v>2.2087440565928333</v>
      </c>
      <c r="E6" s="4">
        <f t="shared" si="3"/>
        <v>1.8273049985608751</v>
      </c>
      <c r="G6" s="4">
        <f t="shared" si="1"/>
        <v>1.0290874724351571</v>
      </c>
    </row>
    <row r="7" spans="1:7" x14ac:dyDescent="0.2">
      <c r="A7" s="4">
        <f>IF('True_Odds_Calculator_2-way'!A8="","",'True_Odds_Calculator_2-way'!A8)</f>
        <v>2.2999999999999998</v>
      </c>
      <c r="B7" s="4">
        <f>IF('True_Odds_Calculator_2-way'!B8="","",'True_Odds_Calculator_2-way'!B8)</f>
        <v>1.67</v>
      </c>
      <c r="C7" s="4">
        <f t="shared" si="0"/>
        <v>3.3585003905233002E-2</v>
      </c>
      <c r="D7" s="4">
        <f t="shared" si="2"/>
        <v>2.3924011211460603</v>
      </c>
      <c r="E7" s="4">
        <f t="shared" si="3"/>
        <v>1.7181838514873629</v>
      </c>
      <c r="G7" s="4">
        <f t="shared" si="1"/>
        <v>1.033585003905233</v>
      </c>
    </row>
    <row r="8" spans="1:7" x14ac:dyDescent="0.2">
      <c r="A8" s="4">
        <f>IF('True_Odds_Calculator_2-way'!A9="","",'True_Odds_Calculator_2-way'!A9)</f>
        <v>1.7</v>
      </c>
      <c r="B8" s="4">
        <f>IF('True_Odds_Calculator_2-way'!B9="","",'True_Odds_Calculator_2-way'!B9)</f>
        <v>2.2599999999999998</v>
      </c>
      <c r="C8" s="4">
        <f t="shared" si="0"/>
        <v>3.0713170223841679E-2</v>
      </c>
      <c r="D8" s="4">
        <f t="shared" si="2"/>
        <v>1.7455701953657428</v>
      </c>
      <c r="E8" s="4">
        <f t="shared" si="3"/>
        <v>2.3412553321145642</v>
      </c>
      <c r="G8" s="4">
        <f t="shared" si="1"/>
        <v>1.0307131702238417</v>
      </c>
    </row>
    <row r="9" spans="1:7" x14ac:dyDescent="0.2">
      <c r="A9" s="4">
        <f>IF('True_Odds_Calculator_2-way'!A10="","",'True_Odds_Calculator_2-way'!A10)</f>
        <v>2.02</v>
      </c>
      <c r="B9" s="4">
        <f>IF('True_Odds_Calculator_2-way'!B10="","",'True_Odds_Calculator_2-way'!B10)</f>
        <v>1.87</v>
      </c>
      <c r="C9" s="4">
        <f t="shared" si="0"/>
        <v>2.9808863239265015E-2</v>
      </c>
      <c r="D9" s="4">
        <f t="shared" si="2"/>
        <v>2.082703865027292</v>
      </c>
      <c r="E9" s="4">
        <f t="shared" si="3"/>
        <v>1.9236135865967305</v>
      </c>
      <c r="G9" s="4">
        <f t="shared" si="1"/>
        <v>1.029808863239265</v>
      </c>
    </row>
    <row r="10" spans="1:7" x14ac:dyDescent="0.2">
      <c r="A10" s="4">
        <f>IF('True_Odds_Calculator_2-way'!A11="","",'True_Odds_Calculator_2-way'!A11)</f>
        <v>1.5</v>
      </c>
      <c r="B10" s="4">
        <f>IF('True_Odds_Calculator_2-way'!B11="","",'True_Odds_Calculator_2-way'!B11)</f>
        <v>2.66</v>
      </c>
      <c r="C10" s="4">
        <f t="shared" si="0"/>
        <v>4.2606516290726759E-2</v>
      </c>
      <c r="D10" s="4">
        <f t="shared" si="2"/>
        <v>1.5495145631067961</v>
      </c>
      <c r="E10" s="4">
        <f t="shared" si="3"/>
        <v>2.8197879858657244</v>
      </c>
      <c r="G10" s="4">
        <f t="shared" si="1"/>
        <v>1.0426065162907268</v>
      </c>
    </row>
    <row r="11" spans="1:7" x14ac:dyDescent="0.2">
      <c r="A11" s="4">
        <f>IF('True_Odds_Calculator_2-way'!A12="","",'True_Odds_Calculator_2-way'!A12)</f>
        <v>2.34</v>
      </c>
      <c r="B11" s="4">
        <f>IF('True_Odds_Calculator_2-way'!B12="","",'True_Odds_Calculator_2-way'!B12)</f>
        <v>1.61</v>
      </c>
      <c r="C11" s="4">
        <f t="shared" si="0"/>
        <v>4.8468439772787697E-2</v>
      </c>
      <c r="D11" s="4">
        <f t="shared" si="2"/>
        <v>2.4806742608810168</v>
      </c>
      <c r="E11" s="4">
        <f t="shared" si="3"/>
        <v>1.6753679903944503</v>
      </c>
      <c r="G11" s="4">
        <f t="shared" si="1"/>
        <v>1.0484684397727877</v>
      </c>
    </row>
    <row r="12" spans="1:7" x14ac:dyDescent="0.2">
      <c r="A12" s="4">
        <f>IF('True_Odds_Calculator_2-way'!A13="","",'True_Odds_Calculator_2-way'!A13)</f>
        <v>1.8</v>
      </c>
      <c r="B12" s="4">
        <f>IF('True_Odds_Calculator_2-way'!B13="","",'True_Odds_Calculator_2-way'!B13)</f>
        <v>2.09</v>
      </c>
      <c r="C12" s="4">
        <f t="shared" si="0"/>
        <v>3.4024455077086735E-2</v>
      </c>
      <c r="D12" s="4">
        <f t="shared" si="2"/>
        <v>1.8568608094768018</v>
      </c>
      <c r="E12" s="4">
        <f t="shared" si="3"/>
        <v>2.1670506912442398</v>
      </c>
      <c r="G12" s="4">
        <f t="shared" si="1"/>
        <v>1.0340244550770867</v>
      </c>
    </row>
    <row r="13" spans="1:7" x14ac:dyDescent="0.2">
      <c r="A13" s="4">
        <f>IF('True_Odds_Calculator_2-way'!A14="","",'True_Odds_Calculator_2-way'!A14)</f>
        <v>1.42</v>
      </c>
      <c r="B13" s="4">
        <f>IF('True_Odds_Calculator_2-way'!B14="","",'True_Odds_Calculator_2-way'!B14)</f>
        <v>2.93</v>
      </c>
      <c r="C13" s="4">
        <f t="shared" si="0"/>
        <v>4.552228044032125E-2</v>
      </c>
      <c r="D13" s="4">
        <f t="shared" si="2"/>
        <v>1.4674284908122597</v>
      </c>
      <c r="E13" s="4">
        <f t="shared" si="3"/>
        <v>3.1393646721497031</v>
      </c>
      <c r="G13" s="4">
        <f t="shared" si="1"/>
        <v>1.0455222804403212</v>
      </c>
    </row>
    <row r="14" spans="1:7" x14ac:dyDescent="0.2">
      <c r="A14" s="4">
        <f>IF('True_Odds_Calculator_2-way'!A15="","",'True_Odds_Calculator_2-way'!A15)</f>
        <v>1.68</v>
      </c>
      <c r="B14" s="4">
        <f>IF('True_Odds_Calculator_2-way'!B15="","",'True_Odds_Calculator_2-way'!B15)</f>
        <v>2.25</v>
      </c>
      <c r="C14" s="4">
        <f t="shared" si="0"/>
        <v>3.9682539682539542E-2</v>
      </c>
      <c r="D14" s="4">
        <f t="shared" si="2"/>
        <v>1.7379310344827583</v>
      </c>
      <c r="E14" s="4">
        <f t="shared" si="3"/>
        <v>2.3551401869158877</v>
      </c>
      <c r="G14" s="4">
        <f t="shared" si="1"/>
        <v>1.0396825396825395</v>
      </c>
    </row>
    <row r="15" spans="1:7" x14ac:dyDescent="0.2">
      <c r="A15" s="4">
        <f>IF('True_Odds_Calculator_2-way'!A16="","",'True_Odds_Calculator_2-way'!A16)</f>
        <v>2.13</v>
      </c>
      <c r="B15" s="4">
        <f>IF('True_Odds_Calculator_2-way'!B16="","",'True_Odds_Calculator_2-way'!B16)</f>
        <v>1.76</v>
      </c>
      <c r="C15" s="4">
        <f t="shared" si="0"/>
        <v>3.7665386256935607E-2</v>
      </c>
      <c r="D15" s="4">
        <f t="shared" si="2"/>
        <v>2.2190126672191313</v>
      </c>
      <c r="E15" s="4">
        <f t="shared" si="3"/>
        <v>1.8203360202000585</v>
      </c>
      <c r="G15" s="4">
        <f t="shared" si="1"/>
        <v>1.0376653862569356</v>
      </c>
    </row>
    <row r="16" spans="1:7" x14ac:dyDescent="0.2">
      <c r="A16" s="4">
        <f>IF('True_Odds_Calculator_2-way'!A17="","",'True_Odds_Calculator_2-way'!A17)</f>
        <v>1.7</v>
      </c>
      <c r="B16" s="4">
        <f>IF('True_Odds_Calculator_2-way'!B17="","",'True_Odds_Calculator_2-way'!B17)</f>
        <v>2.2200000000000002</v>
      </c>
      <c r="C16" s="4">
        <f t="shared" si="0"/>
        <v>3.868574456809748E-2</v>
      </c>
      <c r="D16" s="4">
        <f t="shared" si="2"/>
        <v>1.7578015836050302</v>
      </c>
      <c r="E16" s="4">
        <f t="shared" si="3"/>
        <v>2.3196066379840201</v>
      </c>
      <c r="G16" s="4">
        <f t="shared" si="1"/>
        <v>1.0386857445680975</v>
      </c>
    </row>
    <row r="17" spans="1:7" x14ac:dyDescent="0.2">
      <c r="A17" s="4">
        <f>IF('True_Odds_Calculator_2-way'!A18="","",'True_Odds_Calculator_2-way'!A18)</f>
        <v>1.92</v>
      </c>
      <c r="B17" s="4">
        <f>IF('True_Odds_Calculator_2-way'!B18="","",'True_Odds_Calculator_2-way'!B18)</f>
        <v>1.99</v>
      </c>
      <c r="C17" s="4">
        <f t="shared" si="0"/>
        <v>2.3345896147403788E-2</v>
      </c>
      <c r="D17" s="4">
        <f t="shared" si="2"/>
        <v>1.9640176827387685</v>
      </c>
      <c r="E17" s="4">
        <f t="shared" si="3"/>
        <v>2.0373253705876082</v>
      </c>
      <c r="G17" s="4">
        <f t="shared" si="1"/>
        <v>1.0233458961474038</v>
      </c>
    </row>
    <row r="18" spans="1:7" x14ac:dyDescent="0.2">
      <c r="A18" s="4">
        <f>IF('True_Odds_Calculator_2-way'!A19="","",'True_Odds_Calculator_2-way'!A19)</f>
        <v>1.96</v>
      </c>
      <c r="B18" s="4">
        <f>IF('True_Odds_Calculator_2-way'!B19="","",'True_Odds_Calculator_2-way'!B19)</f>
        <v>1.94</v>
      </c>
      <c r="C18" s="4">
        <f t="shared" si="0"/>
        <v>2.5667999158426325E-2</v>
      </c>
      <c r="D18" s="4">
        <f t="shared" si="2"/>
        <v>2.0105752961082914</v>
      </c>
      <c r="E18" s="4">
        <f t="shared" si="3"/>
        <v>1.9895353704478862</v>
      </c>
      <c r="G18" s="4">
        <f t="shared" si="1"/>
        <v>1.0256679991584263</v>
      </c>
    </row>
    <row r="19" spans="1:7" x14ac:dyDescent="0.2">
      <c r="A19" s="4">
        <f>IF('True_Odds_Calculator_2-way'!A20="","",'True_Odds_Calculator_2-way'!A20)</f>
        <v>1.39</v>
      </c>
      <c r="B19" s="4">
        <f>IF('True_Odds_Calculator_2-way'!B20="","",'True_Odds_Calculator_2-way'!B20)</f>
        <v>3.2</v>
      </c>
      <c r="C19" s="4">
        <f t="shared" si="0"/>
        <v>3.1924460431654644E-2</v>
      </c>
      <c r="D19" s="4">
        <f t="shared" si="2"/>
        <v>1.4215404282518376</v>
      </c>
      <c r="E19" s="4">
        <f t="shared" si="3"/>
        <v>3.3722517058377561</v>
      </c>
      <c r="G19" s="4">
        <f t="shared" si="1"/>
        <v>1.0319244604316546</v>
      </c>
    </row>
    <row r="20" spans="1:7" x14ac:dyDescent="0.2">
      <c r="A20" s="4">
        <f>IF('True_Odds_Calculator_2-way'!A21="","",'True_Odds_Calculator_2-way'!A21)</f>
        <v>2.06</v>
      </c>
      <c r="B20" s="4">
        <f>IF('True_Odds_Calculator_2-way'!B21="","",'True_Odds_Calculator_2-way'!B21)</f>
        <v>1.86</v>
      </c>
      <c r="C20" s="4">
        <f t="shared" si="0"/>
        <v>2.3071301806034006E-2</v>
      </c>
      <c r="D20" s="4">
        <f t="shared" si="2"/>
        <v>2.1101442890186144</v>
      </c>
      <c r="E20" s="4">
        <f t="shared" si="3"/>
        <v>1.9007838079174522</v>
      </c>
      <c r="G20" s="4">
        <f t="shared" si="1"/>
        <v>1.023071301806034</v>
      </c>
    </row>
    <row r="21" spans="1:7" x14ac:dyDescent="0.2">
      <c r="A21" s="4">
        <f>IF('True_Odds_Calculator_2-way'!A22="","",'True_Odds_Calculator_2-way'!A22)</f>
        <v>1.83</v>
      </c>
      <c r="B21" s="4">
        <f>IF('True_Odds_Calculator_2-way'!B22="","",'True_Odds_Calculator_2-way'!B22)</f>
        <v>2.0699999999999998</v>
      </c>
      <c r="C21" s="4">
        <f t="shared" si="0"/>
        <v>2.9539874871307603E-2</v>
      </c>
      <c r="D21" s="4">
        <f t="shared" si="2"/>
        <v>1.8808371192373576</v>
      </c>
      <c r="E21" s="4">
        <f t="shared" si="3"/>
        <v>2.1352836729517204</v>
      </c>
      <c r="G21" s="4">
        <f t="shared" si="1"/>
        <v>1.0295398748713076</v>
      </c>
    </row>
    <row r="22" spans="1:7" x14ac:dyDescent="0.2">
      <c r="A22" s="4">
        <f>IF('True_Odds_Calculator_2-way'!A23="","",'True_Odds_Calculator_2-way'!A23)</f>
        <v>1.41</v>
      </c>
      <c r="B22" s="4">
        <f>IF('True_Odds_Calculator_2-way'!B23="","",'True_Odds_Calculator_2-way'!B23)</f>
        <v>3.09</v>
      </c>
      <c r="C22" s="4">
        <f t="shared" si="0"/>
        <v>3.2844453625284098E-2</v>
      </c>
      <c r="D22" s="4">
        <f t="shared" si="2"/>
        <v>1.4434229488644834</v>
      </c>
      <c r="E22" s="4">
        <f t="shared" si="3"/>
        <v>3.2551832343382272</v>
      </c>
      <c r="G22" s="4">
        <f t="shared" si="1"/>
        <v>1.0328444536252841</v>
      </c>
    </row>
    <row r="23" spans="1:7" x14ac:dyDescent="0.2">
      <c r="A23" s="4">
        <f>IF('True_Odds_Calculator_2-way'!A24="","",'True_Odds_Calculator_2-way'!A24)</f>
        <v>1.67</v>
      </c>
      <c r="B23" s="4">
        <f>IF('True_Odds_Calculator_2-way'!B24="","",'True_Odds_Calculator_2-way'!B24)</f>
        <v>2.31</v>
      </c>
      <c r="C23" s="4">
        <f t="shared" si="0"/>
        <v>3.1702828110013792E-2</v>
      </c>
      <c r="D23" s="4">
        <f t="shared" si="2"/>
        <v>1.7154100984947862</v>
      </c>
      <c r="E23" s="4">
        <f t="shared" si="3"/>
        <v>2.397799670572148</v>
      </c>
      <c r="G23" s="4">
        <f t="shared" si="1"/>
        <v>1.0317028281100138</v>
      </c>
    </row>
    <row r="24" spans="1:7" x14ac:dyDescent="0.2">
      <c r="A24" s="4">
        <f>IF('True_Odds_Calculator_2-way'!A25="","",'True_Odds_Calculator_2-way'!A25)</f>
        <v>1.64</v>
      </c>
      <c r="B24" s="4">
        <f>IF('True_Odds_Calculator_2-way'!B25="","",'True_Odds_Calculator_2-way'!B25)</f>
        <v>2.36</v>
      </c>
      <c r="C24" s="4">
        <f t="shared" si="0"/>
        <v>3.3484911120297722E-2</v>
      </c>
      <c r="D24" s="4">
        <f t="shared" si="2"/>
        <v>1.6863018473335656</v>
      </c>
      <c r="E24" s="4">
        <f t="shared" si="3"/>
        <v>2.4570848146267141</v>
      </c>
      <c r="G24" s="4">
        <f t="shared" si="1"/>
        <v>1.0334849111202977</v>
      </c>
    </row>
    <row r="25" spans="1:7" x14ac:dyDescent="0.2">
      <c r="A25" s="4">
        <f>IF('True_Odds_Calculator_2-way'!A26="","",'True_Odds_Calculator_2-way'!A26)</f>
        <v>1.78</v>
      </c>
      <c r="B25" s="4">
        <f>IF('True_Odds_Calculator_2-way'!B26="","",'True_Odds_Calculator_2-way'!B26)</f>
        <v>2.11</v>
      </c>
      <c r="C25" s="4">
        <f t="shared" si="0"/>
        <v>3.5731402098088338E-2</v>
      </c>
      <c r="D25" s="4">
        <f t="shared" si="2"/>
        <v>1.8384649273092173</v>
      </c>
      <c r="E25" s="4">
        <f t="shared" si="3"/>
        <v>2.1926557300484557</v>
      </c>
      <c r="G25" s="4">
        <f t="shared" si="1"/>
        <v>1.0357314020980883</v>
      </c>
    </row>
    <row r="26" spans="1:7" x14ac:dyDescent="0.2">
      <c r="A26" s="4">
        <f>IF('True_Odds_Calculator_2-way'!A27="","",'True_Odds_Calculator_2-way'!A27)</f>
        <v>2.09</v>
      </c>
      <c r="B26" s="4">
        <f>IF('True_Odds_Calculator_2-way'!B27="","",'True_Odds_Calculator_2-way'!B27)</f>
        <v>1.8</v>
      </c>
      <c r="C26" s="4">
        <f t="shared" si="0"/>
        <v>3.4024455077086735E-2</v>
      </c>
      <c r="D26" s="4">
        <f t="shared" si="2"/>
        <v>2.1670506912442398</v>
      </c>
      <c r="E26" s="4">
        <f t="shared" si="3"/>
        <v>1.8568608094768018</v>
      </c>
      <c r="G26" s="4">
        <f t="shared" si="1"/>
        <v>1.0340244550770867</v>
      </c>
    </row>
    <row r="27" spans="1:7" x14ac:dyDescent="0.2">
      <c r="A27" s="4">
        <f>IF('True_Odds_Calculator_2-way'!A28="","",'True_Odds_Calculator_2-way'!A28)</f>
        <v>1.5</v>
      </c>
      <c r="B27" s="4">
        <f>IF('True_Odds_Calculator_2-way'!B28="","",'True_Odds_Calculator_2-way'!B28)</f>
        <v>2.7</v>
      </c>
      <c r="C27" s="4">
        <f t="shared" si="0"/>
        <v>3.7037037037036979E-2</v>
      </c>
      <c r="D27" s="4">
        <f t="shared" si="2"/>
        <v>1.5428571428571427</v>
      </c>
      <c r="E27" s="4">
        <f t="shared" si="3"/>
        <v>2.8421052631578947</v>
      </c>
      <c r="G27" s="4">
        <f t="shared" si="1"/>
        <v>1.037037037037037</v>
      </c>
    </row>
    <row r="28" spans="1:7" x14ac:dyDescent="0.2">
      <c r="A28" s="4">
        <f>IF('True_Odds_Calculator_2-way'!A29="","",'True_Odds_Calculator_2-way'!A29)</f>
        <v>2.1</v>
      </c>
      <c r="B28" s="4">
        <f>IF('True_Odds_Calculator_2-way'!B29="","",'True_Odds_Calculator_2-way'!B29)</f>
        <v>1.81</v>
      </c>
      <c r="C28" s="4">
        <f t="shared" si="0"/>
        <v>2.8676664035780064E-2</v>
      </c>
      <c r="D28" s="4">
        <f t="shared" si="2"/>
        <v>2.1651951011107946</v>
      </c>
      <c r="E28" s="4">
        <f t="shared" si="3"/>
        <v>1.858225372769494</v>
      </c>
      <c r="G28" s="4">
        <f t="shared" si="1"/>
        <v>1.0286766640357801</v>
      </c>
    </row>
    <row r="29" spans="1:7" x14ac:dyDescent="0.2">
      <c r="A29" s="4">
        <f>IF('True_Odds_Calculator_2-way'!A30="","",'True_Odds_Calculator_2-way'!A30)</f>
        <v>2.09</v>
      </c>
      <c r="B29" s="4">
        <f>IF('True_Odds_Calculator_2-way'!B30="","",'True_Odds_Calculator_2-way'!B30)</f>
        <v>1.83</v>
      </c>
      <c r="C29" s="4">
        <f t="shared" si="0"/>
        <v>2.4916986953225084E-2</v>
      </c>
      <c r="D29" s="4">
        <f t="shared" si="2"/>
        <v>2.1458748281762841</v>
      </c>
      <c r="E29" s="4">
        <f t="shared" si="3"/>
        <v>1.8726956692045928</v>
      </c>
      <c r="G29" s="4">
        <f t="shared" si="1"/>
        <v>1.0249169869532251</v>
      </c>
    </row>
    <row r="30" spans="1:7" x14ac:dyDescent="0.2">
      <c r="A30" s="4">
        <f>IF('True_Odds_Calculator_2-way'!A31="","",'True_Odds_Calculator_2-way'!A31)</f>
        <v>2.1</v>
      </c>
      <c r="B30" s="4">
        <f>IF('True_Odds_Calculator_2-way'!B31="","",'True_Odds_Calculator_2-way'!B31)</f>
        <v>1.81</v>
      </c>
      <c r="C30" s="4">
        <f t="shared" si="0"/>
        <v>2.8676664035780064E-2</v>
      </c>
      <c r="D30" s="4">
        <f t="shared" si="2"/>
        <v>2.1651951011107946</v>
      </c>
      <c r="E30" s="4">
        <f t="shared" si="3"/>
        <v>1.858225372769494</v>
      </c>
      <c r="G30" s="4">
        <f t="shared" si="1"/>
        <v>1.0286766640357801</v>
      </c>
    </row>
    <row r="31" spans="1:7" x14ac:dyDescent="0.2">
      <c r="A31" s="4">
        <f>IF('True_Odds_Calculator_2-way'!A32="","",'True_Odds_Calculator_2-way'!A32)</f>
        <v>1.65</v>
      </c>
      <c r="B31" s="4">
        <f>IF('True_Odds_Calculator_2-way'!B32="","",'True_Odds_Calculator_2-way'!B32)</f>
        <v>2.37</v>
      </c>
      <c r="C31" s="4">
        <f t="shared" si="0"/>
        <v>2.8001534330648337E-2</v>
      </c>
      <c r="D31" s="4">
        <f t="shared" si="2"/>
        <v>1.6890184645286688</v>
      </c>
      <c r="E31" s="4">
        <f t="shared" si="3"/>
        <v>2.4513399153737665</v>
      </c>
      <c r="G31" s="4">
        <f t="shared" si="1"/>
        <v>1.0280015343306483</v>
      </c>
    </row>
    <row r="32" spans="1:7" x14ac:dyDescent="0.2">
      <c r="A32" s="4">
        <f>IF('True_Odds_Calculator_2-way'!A33="","",'True_Odds_Calculator_2-way'!A33)</f>
        <v>2.0499999999999998</v>
      </c>
      <c r="B32" s="4">
        <f>IF('True_Odds_Calculator_2-way'!B33="","",'True_Odds_Calculator_2-way'!B33)</f>
        <v>1.86</v>
      </c>
      <c r="C32" s="4">
        <f t="shared" si="0"/>
        <v>2.5439286650930981E-2</v>
      </c>
      <c r="D32" s="4">
        <f t="shared" si="2"/>
        <v>2.1048854540436102</v>
      </c>
      <c r="E32" s="4">
        <f t="shared" si="3"/>
        <v>1.905071196602548</v>
      </c>
      <c r="G32" s="4">
        <f t="shared" si="1"/>
        <v>1.025439286650931</v>
      </c>
    </row>
    <row r="33" spans="1:7" x14ac:dyDescent="0.2">
      <c r="A33" s="4">
        <f>IF('True_Odds_Calculator_2-way'!A34="","",'True_Odds_Calculator_2-way'!A34)</f>
        <v>2.09</v>
      </c>
      <c r="B33" s="4">
        <f>IF('True_Odds_Calculator_2-way'!B34="","",'True_Odds_Calculator_2-way'!B34)</f>
        <v>1.81</v>
      </c>
      <c r="C33" s="4">
        <f t="shared" si="0"/>
        <v>3.0955087366835166E-2</v>
      </c>
      <c r="D33" s="4">
        <f t="shared" si="2"/>
        <v>2.159867538325388</v>
      </c>
      <c r="E33" s="4">
        <f t="shared" si="3"/>
        <v>1.8621674173619833</v>
      </c>
      <c r="G33" s="4">
        <f t="shared" si="1"/>
        <v>1.0309550873668352</v>
      </c>
    </row>
    <row r="34" spans="1:7" x14ac:dyDescent="0.2">
      <c r="A34" s="4">
        <f>IF('True_Odds_Calculator_2-way'!A35="","",'True_Odds_Calculator_2-way'!A35)</f>
        <v>2.14</v>
      </c>
      <c r="B34" s="4">
        <f>IF('True_Odds_Calculator_2-way'!B35="","",'True_Odds_Calculator_2-way'!B35)</f>
        <v>1.77</v>
      </c>
      <c r="C34" s="4">
        <f t="shared" si="0"/>
        <v>3.2261471038597556E-2</v>
      </c>
      <c r="D34" s="4">
        <f t="shared" si="2"/>
        <v>2.216513546725964</v>
      </c>
      <c r="E34" s="4">
        <f t="shared" si="3"/>
        <v>1.822021261243927</v>
      </c>
      <c r="G34" s="4">
        <f t="shared" si="1"/>
        <v>1.0322614710385976</v>
      </c>
    </row>
    <row r="35" spans="1:7" x14ac:dyDescent="0.2">
      <c r="A35" s="4">
        <f>IF('True_Odds_Calculator_2-way'!A36="","",'True_Odds_Calculator_2-way'!A36)</f>
        <v>2.0499999999999998</v>
      </c>
      <c r="B35" s="4">
        <f>IF('True_Odds_Calculator_2-way'!B36="","",'True_Odds_Calculator_2-way'!B36)</f>
        <v>1.85</v>
      </c>
      <c r="C35" s="4">
        <f t="shared" si="0"/>
        <v>2.8345418589321048E-2</v>
      </c>
      <c r="D35" s="4">
        <f t="shared" si="2"/>
        <v>2.1113430758524703</v>
      </c>
      <c r="E35" s="4">
        <f t="shared" si="3"/>
        <v>1.8998121477770822</v>
      </c>
      <c r="G35" s="4">
        <f t="shared" si="1"/>
        <v>1.028345418589321</v>
      </c>
    </row>
    <row r="36" spans="1:7" x14ac:dyDescent="0.2">
      <c r="A36" s="4">
        <f>IF('True_Odds_Calculator_2-way'!A37="","",'True_Odds_Calculator_2-way'!A37)</f>
        <v>2.15</v>
      </c>
      <c r="B36" s="4">
        <f>IF('True_Odds_Calculator_2-way'!B37="","",'True_Odds_Calculator_2-way'!B37)</f>
        <v>1.76</v>
      </c>
      <c r="C36" s="4">
        <f t="shared" si="0"/>
        <v>3.3298097251585723E-2</v>
      </c>
      <c r="D36" s="4">
        <f t="shared" si="2"/>
        <v>2.2298173246906305</v>
      </c>
      <c r="E36" s="4">
        <f t="shared" si="3"/>
        <v>1.8131288931480596</v>
      </c>
      <c r="G36" s="4">
        <f t="shared" si="1"/>
        <v>1.0332980972515857</v>
      </c>
    </row>
    <row r="37" spans="1:7" x14ac:dyDescent="0.2">
      <c r="A37" s="4">
        <f>IF('True_Odds_Calculator_2-way'!A38="","",'True_Odds_Calculator_2-way'!A38)</f>
        <v>2.09</v>
      </c>
      <c r="B37" s="4">
        <f>IF('True_Odds_Calculator_2-way'!B38="","",'True_Odds_Calculator_2-way'!B38)</f>
        <v>1.8</v>
      </c>
      <c r="C37" s="4">
        <f t="shared" si="0"/>
        <v>3.4024455077086735E-2</v>
      </c>
      <c r="D37" s="4">
        <f t="shared" si="2"/>
        <v>2.1670506912442398</v>
      </c>
      <c r="E37" s="4">
        <f t="shared" si="3"/>
        <v>1.8568608094768018</v>
      </c>
      <c r="G37" s="4">
        <f t="shared" si="1"/>
        <v>1.0340244550770867</v>
      </c>
    </row>
    <row r="38" spans="1:7" x14ac:dyDescent="0.2">
      <c r="A38" s="4">
        <f>IF('True_Odds_Calculator_2-way'!A39="","",'True_Odds_Calculator_2-way'!A39)</f>
        <v>2.38</v>
      </c>
      <c r="B38" s="4">
        <f>IF('True_Odds_Calculator_2-way'!B39="","",'True_Odds_Calculator_2-way'!B39)</f>
        <v>1.63</v>
      </c>
      <c r="C38" s="4">
        <f t="shared" si="0"/>
        <v>3.3664999742228252E-2</v>
      </c>
      <c r="D38" s="4">
        <f t="shared" si="2"/>
        <v>2.4793251102447753</v>
      </c>
      <c r="E38" s="4">
        <f t="shared" si="3"/>
        <v>1.6759839288028686</v>
      </c>
      <c r="G38" s="4">
        <f t="shared" si="1"/>
        <v>1.0336649997422283</v>
      </c>
    </row>
    <row r="39" spans="1:7" x14ac:dyDescent="0.2">
      <c r="A39" s="4">
        <f>IF('True_Odds_Calculator_2-way'!A40="","",'True_Odds_Calculator_2-way'!A40)</f>
        <v>2.29</v>
      </c>
      <c r="B39" s="4">
        <f>IF('True_Odds_Calculator_2-way'!B40="","",'True_Odds_Calculator_2-way'!B40)</f>
        <v>1.68</v>
      </c>
      <c r="C39" s="4">
        <f t="shared" si="0"/>
        <v>3.1919317945518833E-2</v>
      </c>
      <c r="D39" s="4">
        <f t="shared" si="2"/>
        <v>2.3768688990485605</v>
      </c>
      <c r="E39" s="4">
        <f t="shared" si="3"/>
        <v>1.7262855604415328</v>
      </c>
      <c r="G39" s="4">
        <f t="shared" si="1"/>
        <v>1.0319193179455188</v>
      </c>
    </row>
    <row r="40" spans="1:7" x14ac:dyDescent="0.2">
      <c r="A40" s="4">
        <f>IF('True_Odds_Calculator_2-way'!A41="","",'True_Odds_Calculator_2-way'!A41)</f>
        <v>2.2200000000000002</v>
      </c>
      <c r="B40" s="4">
        <f>IF('True_Odds_Calculator_2-way'!B41="","",'True_Odds_Calculator_2-way'!B41)</f>
        <v>1.71</v>
      </c>
      <c r="C40" s="4">
        <f t="shared" si="0"/>
        <v>3.5245772087877381E-2</v>
      </c>
      <c r="D40" s="4">
        <f t="shared" si="2"/>
        <v>2.3103888990323171</v>
      </c>
      <c r="E40" s="4">
        <f t="shared" si="3"/>
        <v>1.7631322279503969</v>
      </c>
      <c r="G40" s="4">
        <f t="shared" si="1"/>
        <v>1.0352457720878774</v>
      </c>
    </row>
    <row r="41" spans="1:7" x14ac:dyDescent="0.2">
      <c r="A41" s="4">
        <f>IF('True_Odds_Calculator_2-way'!A42="","",'True_Odds_Calculator_2-way'!A42)</f>
        <v>2.1</v>
      </c>
      <c r="B41" s="4">
        <f>IF('True_Odds_Calculator_2-way'!B42="","",'True_Odds_Calculator_2-way'!B42)</f>
        <v>1.79</v>
      </c>
      <c r="C41" s="4">
        <f t="shared" si="0"/>
        <v>3.4849694067571102E-2</v>
      </c>
      <c r="D41" s="4">
        <f t="shared" si="2"/>
        <v>2.1797622499275153</v>
      </c>
      <c r="E41" s="4">
        <f t="shared" si="3"/>
        <v>1.8476284099287292</v>
      </c>
      <c r="G41" s="4">
        <f t="shared" si="1"/>
        <v>1.0348496940675711</v>
      </c>
    </row>
    <row r="42" spans="1:7" x14ac:dyDescent="0.2">
      <c r="A42" s="4">
        <f>IF('True_Odds_Calculator_2-way'!A43="","",'True_Odds_Calculator_2-way'!A43)</f>
        <v>1.93</v>
      </c>
      <c r="B42" s="4">
        <f>IF('True_Odds_Calculator_2-way'!B43="","",'True_Odds_Calculator_2-way'!B43)</f>
        <v>1.93</v>
      </c>
      <c r="C42" s="4">
        <f t="shared" si="0"/>
        <v>3.62694300518136E-2</v>
      </c>
      <c r="D42" s="4">
        <f t="shared" si="2"/>
        <v>2.0000000000000004</v>
      </c>
      <c r="E42" s="4">
        <f t="shared" si="3"/>
        <v>2.0000000000000004</v>
      </c>
      <c r="G42" s="4">
        <f t="shared" si="1"/>
        <v>1.0362694300518136</v>
      </c>
    </row>
    <row r="43" spans="1:7" x14ac:dyDescent="0.2">
      <c r="A43" s="4">
        <f>IF('True_Odds_Calculator_2-way'!A44="","",'True_Odds_Calculator_2-way'!A44)</f>
        <v>2.09</v>
      </c>
      <c r="B43" s="4">
        <f>IF('True_Odds_Calculator_2-way'!B44="","",'True_Odds_Calculator_2-way'!B44)</f>
        <v>1.78</v>
      </c>
      <c r="C43" s="4">
        <f t="shared" si="0"/>
        <v>4.0266652330519959E-2</v>
      </c>
      <c r="D43" s="4">
        <f t="shared" si="2"/>
        <v>2.1818075186206087</v>
      </c>
      <c r="E43" s="4">
        <f t="shared" si="3"/>
        <v>1.8461614808198106</v>
      </c>
      <c r="G43" s="4">
        <f t="shared" si="1"/>
        <v>1.04026665233052</v>
      </c>
    </row>
    <row r="44" spans="1:7" x14ac:dyDescent="0.2">
      <c r="A44" s="4">
        <f>IF('True_Odds_Calculator_2-way'!A45="","",'True_Odds_Calculator_2-way'!A45)</f>
        <v>2.06</v>
      </c>
      <c r="B44" s="4">
        <f>IF('True_Odds_Calculator_2-way'!B45="","",'True_Odds_Calculator_2-way'!B45)</f>
        <v>1.82</v>
      </c>
      <c r="C44" s="4">
        <f t="shared" si="0"/>
        <v>3.4887442654432999E-2</v>
      </c>
      <c r="D44" s="4">
        <f t="shared" si="2"/>
        <v>2.1367833124358828</v>
      </c>
      <c r="E44" s="4">
        <f t="shared" si="3"/>
        <v>1.8796751228316457</v>
      </c>
      <c r="G44" s="4">
        <f t="shared" si="1"/>
        <v>1.034887442654433</v>
      </c>
    </row>
    <row r="45" spans="1:7" x14ac:dyDescent="0.2">
      <c r="A45" s="4">
        <f>IF('True_Odds_Calculator_2-way'!A46="","",'True_Odds_Calculator_2-way'!A46)</f>
        <v>2.1800000000000002</v>
      </c>
      <c r="B45" s="4">
        <f>IF('True_Odds_Calculator_2-way'!B46="","",'True_Odds_Calculator_2-way'!B46)</f>
        <v>1.73</v>
      </c>
      <c r="C45" s="4">
        <f t="shared" si="0"/>
        <v>3.6750278411200155E-2</v>
      </c>
      <c r="D45" s="4">
        <f t="shared" si="2"/>
        <v>2.2709700728608424</v>
      </c>
      <c r="E45" s="4">
        <f t="shared" si="3"/>
        <v>1.7868005874828257</v>
      </c>
      <c r="G45" s="4">
        <f t="shared" si="1"/>
        <v>1.0367502784112002</v>
      </c>
    </row>
    <row r="46" spans="1:7" x14ac:dyDescent="0.2">
      <c r="A46" s="4">
        <f>IF('True_Odds_Calculator_2-way'!A47="","",'True_Odds_Calculator_2-way'!A47)</f>
        <v>2.2000000000000002</v>
      </c>
      <c r="B46" s="4">
        <f>IF('True_Odds_Calculator_2-way'!B47="","",'True_Odds_Calculator_2-way'!B47)</f>
        <v>1.71</v>
      </c>
      <c r="C46" s="4">
        <f t="shared" si="0"/>
        <v>3.9340776182881454E-2</v>
      </c>
      <c r="D46" s="4">
        <f t="shared" si="2"/>
        <v>2.2995110024449881</v>
      </c>
      <c r="E46" s="4">
        <f t="shared" si="3"/>
        <v>1.7695202257761053</v>
      </c>
      <c r="G46" s="4">
        <f t="shared" si="1"/>
        <v>1.0393407761828815</v>
      </c>
    </row>
    <row r="47" spans="1:7" x14ac:dyDescent="0.2">
      <c r="A47" s="4">
        <f>IF('True_Odds_Calculator_2-way'!A48="","",'True_Odds_Calculator_2-way'!A48)</f>
        <v>1.98</v>
      </c>
      <c r="B47" s="4">
        <f>IF('True_Odds_Calculator_2-way'!B48="","",'True_Odds_Calculator_2-way'!B48)</f>
        <v>1.88</v>
      </c>
      <c r="C47" s="4">
        <f t="shared" si="0"/>
        <v>3.6965398667526461E-2</v>
      </c>
      <c r="D47" s="4">
        <f t="shared" si="2"/>
        <v>2.0552120141342756</v>
      </c>
      <c r="E47" s="4">
        <f t="shared" si="3"/>
        <v>1.9476768522394308</v>
      </c>
      <c r="G47" s="4">
        <f t="shared" si="1"/>
        <v>1.0369653986675265</v>
      </c>
    </row>
    <row r="48" spans="1:7" x14ac:dyDescent="0.2">
      <c r="A48" s="4">
        <f>IF('True_Odds_Calculator_2-way'!A49="","",'True_Odds_Calculator_2-way'!A49)</f>
        <v>2.14</v>
      </c>
      <c r="B48" s="4">
        <f>IF('True_Odds_Calculator_2-way'!B49="","",'True_Odds_Calculator_2-way'!B49)</f>
        <v>1.75</v>
      </c>
      <c r="C48" s="4">
        <f t="shared" si="0"/>
        <v>3.8718291054739673E-2</v>
      </c>
      <c r="D48" s="4">
        <f t="shared" si="2"/>
        <v>2.2324888226527575</v>
      </c>
      <c r="E48" s="4">
        <f t="shared" si="3"/>
        <v>1.81136638452237</v>
      </c>
      <c r="G48" s="4">
        <f t="shared" si="1"/>
        <v>1.0387182910547397</v>
      </c>
    </row>
    <row r="49" spans="1:7" x14ac:dyDescent="0.2">
      <c r="A49" s="4">
        <f>IF('True_Odds_Calculator_2-way'!A50="","",'True_Odds_Calculator_2-way'!A50)</f>
        <v>2.19</v>
      </c>
      <c r="B49" s="4">
        <f>IF('True_Odds_Calculator_2-way'!B50="","",'True_Odds_Calculator_2-way'!B50)</f>
        <v>1.72</v>
      </c>
      <c r="C49" s="4">
        <f t="shared" si="0"/>
        <v>3.8016353403419467E-2</v>
      </c>
      <c r="D49" s="4">
        <f t="shared" si="2"/>
        <v>2.2851249696675566</v>
      </c>
      <c r="E49" s="4">
        <f t="shared" si="3"/>
        <v>1.7781344410876134</v>
      </c>
      <c r="G49" s="4">
        <f t="shared" si="1"/>
        <v>1.0380163534034195</v>
      </c>
    </row>
    <row r="50" spans="1:7" x14ac:dyDescent="0.2">
      <c r="A50" s="4">
        <f>IF('True_Odds_Calculator_2-way'!A51="","",'True_Odds_Calculator_2-way'!A51)</f>
        <v>1.84</v>
      </c>
      <c r="B50" s="4">
        <f>IF('True_Odds_Calculator_2-way'!B51="","",'True_Odds_Calculator_2-way'!B51)</f>
        <v>2.04</v>
      </c>
      <c r="C50" s="4">
        <f t="shared" si="0"/>
        <v>3.3674339300937772E-2</v>
      </c>
      <c r="D50" s="4">
        <f t="shared" si="2"/>
        <v>1.8988263860785108</v>
      </c>
      <c r="E50" s="4">
        <f t="shared" si="3"/>
        <v>2.1125619090499774</v>
      </c>
      <c r="G50" s="4">
        <f t="shared" si="1"/>
        <v>1.0336743393009378</v>
      </c>
    </row>
    <row r="51" spans="1:7" x14ac:dyDescent="0.2">
      <c r="A51" s="4">
        <f>IF('True_Odds_Calculator_2-way'!A52="","",'True_Odds_Calculator_2-way'!A52)</f>
        <v>1.79</v>
      </c>
      <c r="B51" s="4">
        <f>IF('True_Odds_Calculator_2-way'!B52="","",'True_Odds_Calculator_2-way'!B52)</f>
        <v>2.08</v>
      </c>
      <c r="C51" s="4">
        <f t="shared" si="0"/>
        <v>3.9428448646325664E-2</v>
      </c>
      <c r="D51" s="4">
        <f t="shared" si="2"/>
        <v>1.8554769261437256</v>
      </c>
      <c r="E51" s="4">
        <f t="shared" si="3"/>
        <v>2.1689385995572641</v>
      </c>
      <c r="G51" s="4">
        <f t="shared" si="1"/>
        <v>1.0394284486463257</v>
      </c>
    </row>
    <row r="52" spans="1:7" x14ac:dyDescent="0.2">
      <c r="A52" s="4">
        <f>IF('True_Odds_Calculator_2-way'!A53="","",'True_Odds_Calculator_2-way'!A53)</f>
        <v>1.84</v>
      </c>
      <c r="B52" s="4">
        <f>IF('True_Odds_Calculator_2-way'!B53="","",'True_Odds_Calculator_2-way'!B53)</f>
        <v>2.04</v>
      </c>
      <c r="C52" s="4">
        <f t="shared" si="0"/>
        <v>3.3674339300937772E-2</v>
      </c>
      <c r="D52" s="4">
        <f t="shared" si="2"/>
        <v>1.8988263860785108</v>
      </c>
      <c r="E52" s="4">
        <f t="shared" si="3"/>
        <v>2.1125619090499774</v>
      </c>
      <c r="G52" s="4">
        <f t="shared" si="1"/>
        <v>1.0336743393009378</v>
      </c>
    </row>
    <row r="53" spans="1:7" x14ac:dyDescent="0.2">
      <c r="A53" s="4">
        <f>IF('True_Odds_Calculator_2-way'!A54="","",'True_Odds_Calculator_2-way'!A54)</f>
        <v>2.0499999999999998</v>
      </c>
      <c r="B53" s="4">
        <f>IF('True_Odds_Calculator_2-way'!B54="","",'True_Odds_Calculator_2-way'!B54)</f>
        <v>1.79</v>
      </c>
      <c r="C53" s="4">
        <f t="shared" si="0"/>
        <v>4.6464095925875526E-2</v>
      </c>
      <c r="D53" s="4">
        <f t="shared" si="2"/>
        <v>2.1525150315295498</v>
      </c>
      <c r="E53" s="4">
        <f t="shared" si="3"/>
        <v>1.8676676421936633</v>
      </c>
      <c r="G53" s="4">
        <f t="shared" si="1"/>
        <v>1.0464640959258755</v>
      </c>
    </row>
    <row r="54" spans="1:7" x14ac:dyDescent="0.2">
      <c r="A54" s="4">
        <f>IF('True_Odds_Calculator_2-way'!A55="","",'True_Odds_Calculator_2-way'!A55)</f>
        <v>2.31</v>
      </c>
      <c r="B54" s="4">
        <f>IF('True_Odds_Calculator_2-way'!B55="","",'True_Odds_Calculator_2-way'!B55)</f>
        <v>1.65</v>
      </c>
      <c r="C54" s="4">
        <f t="shared" si="0"/>
        <v>3.8961038961038863E-2</v>
      </c>
      <c r="D54" s="4">
        <f t="shared" si="2"/>
        <v>2.418848167539267</v>
      </c>
      <c r="E54" s="4">
        <f t="shared" si="3"/>
        <v>1.7047970479704795</v>
      </c>
      <c r="G54" s="4">
        <f t="shared" si="1"/>
        <v>1.0389610389610389</v>
      </c>
    </row>
    <row r="55" spans="1:7" x14ac:dyDescent="0.2">
      <c r="A55" s="4">
        <f>IF('True_Odds_Calculator_2-way'!A56="","",'True_Odds_Calculator_2-way'!A56)</f>
        <v>2.09</v>
      </c>
      <c r="B55" s="4">
        <f>IF('True_Odds_Calculator_2-way'!B56="","",'True_Odds_Calculator_2-way'!B56)</f>
        <v>1.79</v>
      </c>
      <c r="C55" s="4">
        <f t="shared" si="0"/>
        <v>3.7128117398625982E-2</v>
      </c>
      <c r="D55" s="4">
        <f t="shared" si="2"/>
        <v>2.1743628490889537</v>
      </c>
      <c r="E55" s="4">
        <f t="shared" si="3"/>
        <v>1.8515255747197545</v>
      </c>
      <c r="G55" s="4">
        <f t="shared" si="1"/>
        <v>1.037128117398626</v>
      </c>
    </row>
    <row r="56" spans="1:7" x14ac:dyDescent="0.2">
      <c r="A56" s="4">
        <f>IF('True_Odds_Calculator_2-way'!A57="","",'True_Odds_Calculator_2-way'!A57)</f>
        <v>2.04</v>
      </c>
      <c r="B56" s="4">
        <f>IF('True_Odds_Calculator_2-way'!B57="","",'True_Odds_Calculator_2-way'!B57)</f>
        <v>1.84</v>
      </c>
      <c r="C56" s="4">
        <f t="shared" si="0"/>
        <v>3.3674339300937772E-2</v>
      </c>
      <c r="D56" s="4">
        <f t="shared" si="2"/>
        <v>2.1125619090499774</v>
      </c>
      <c r="E56" s="4">
        <f t="shared" si="3"/>
        <v>1.8988263860785108</v>
      </c>
      <c r="G56" s="4">
        <f t="shared" si="1"/>
        <v>1.0336743393009378</v>
      </c>
    </row>
    <row r="57" spans="1:7" x14ac:dyDescent="0.2">
      <c r="A57" s="4">
        <f>IF('True_Odds_Calculator_2-way'!A58="","",'True_Odds_Calculator_2-way'!A58)</f>
        <v>2.09</v>
      </c>
      <c r="B57" s="4">
        <f>IF('True_Odds_Calculator_2-way'!B58="","",'True_Odds_Calculator_2-way'!B58)</f>
        <v>1.79</v>
      </c>
      <c r="C57" s="4">
        <f t="shared" si="0"/>
        <v>3.7128117398625982E-2</v>
      </c>
      <c r="D57" s="4">
        <f t="shared" si="2"/>
        <v>2.1743628490889537</v>
      </c>
      <c r="E57" s="4">
        <f t="shared" si="3"/>
        <v>1.8515255747197545</v>
      </c>
      <c r="G57" s="4">
        <f t="shared" si="1"/>
        <v>1.037128117398626</v>
      </c>
    </row>
    <row r="58" spans="1:7" x14ac:dyDescent="0.2">
      <c r="A58" s="4">
        <f>IF('True_Odds_Calculator_2-way'!A59="","",'True_Odds_Calculator_2-way'!A59)</f>
        <v>2.15</v>
      </c>
      <c r="B58" s="4">
        <f>IF('True_Odds_Calculator_2-way'!B59="","",'True_Odds_Calculator_2-way'!B59)</f>
        <v>1.75</v>
      </c>
      <c r="C58" s="4">
        <f t="shared" si="0"/>
        <v>3.6544850498338777E-2</v>
      </c>
      <c r="D58" s="4">
        <f t="shared" si="2"/>
        <v>2.2379182156133823</v>
      </c>
      <c r="E58" s="4">
        <f t="shared" si="3"/>
        <v>1.8078078078078077</v>
      </c>
      <c r="G58" s="4">
        <f t="shared" si="1"/>
        <v>1.0365448504983388</v>
      </c>
    </row>
    <row r="59" spans="1:7" x14ac:dyDescent="0.2">
      <c r="A59" s="4">
        <f>IF('True_Odds_Calculator_2-way'!A60="","",'True_Odds_Calculator_2-way'!A60)</f>
        <v>2.2200000000000002</v>
      </c>
      <c r="B59" s="4">
        <f>IF('True_Odds_Calculator_2-way'!B60="","",'True_Odds_Calculator_2-way'!B60)</f>
        <v>1.7</v>
      </c>
      <c r="C59" s="4">
        <f t="shared" si="0"/>
        <v>3.868574456809748E-2</v>
      </c>
      <c r="D59" s="4">
        <f t="shared" si="2"/>
        <v>2.3196066379840201</v>
      </c>
      <c r="E59" s="4">
        <f t="shared" si="3"/>
        <v>1.7578015836050302</v>
      </c>
      <c r="G59" s="4">
        <f t="shared" si="1"/>
        <v>1.0386857445680975</v>
      </c>
    </row>
    <row r="60" spans="1:7" x14ac:dyDescent="0.2">
      <c r="A60" s="4">
        <f>IF('True_Odds_Calculator_2-way'!A61="","",'True_Odds_Calculator_2-way'!A61)</f>
        <v>2.17</v>
      </c>
      <c r="B60" s="4">
        <f>IF('True_Odds_Calculator_2-way'!B61="","",'True_Odds_Calculator_2-way'!B61)</f>
        <v>1.7</v>
      </c>
      <c r="C60" s="4">
        <f t="shared" si="0"/>
        <v>4.9064787205204574E-2</v>
      </c>
      <c r="D60" s="4">
        <f t="shared" si="2"/>
        <v>2.2920161540851192</v>
      </c>
      <c r="E60" s="4">
        <f t="shared" si="3"/>
        <v>1.773984130800673</v>
      </c>
      <c r="G60" s="4">
        <f t="shared" si="1"/>
        <v>1.0490647872052046</v>
      </c>
    </row>
    <row r="61" spans="1:7" x14ac:dyDescent="0.2">
      <c r="A61" s="4">
        <f>IF('True_Odds_Calculator_2-way'!A62="","",'True_Odds_Calculator_2-way'!A62)</f>
        <v>2.2400000000000002</v>
      </c>
      <c r="B61" s="4">
        <f>IF('True_Odds_Calculator_2-way'!B62="","",'True_Odds_Calculator_2-way'!B62)</f>
        <v>1.69</v>
      </c>
      <c r="C61" s="4">
        <f t="shared" si="0"/>
        <v>3.8144547759932479E-2</v>
      </c>
      <c r="D61" s="4">
        <f t="shared" si="2"/>
        <v>2.3399678575843743</v>
      </c>
      <c r="E61" s="4">
        <f t="shared" si="3"/>
        <v>1.7462865578005351</v>
      </c>
      <c r="G61" s="4">
        <f t="shared" si="1"/>
        <v>1.0381445477599325</v>
      </c>
    </row>
    <row r="62" spans="1:7" x14ac:dyDescent="0.2">
      <c r="A62" s="4">
        <f>IF('True_Odds_Calculator_2-way'!A63="","",'True_Odds_Calculator_2-way'!A63)</f>
        <v>2.13</v>
      </c>
      <c r="B62" s="4">
        <f>IF('True_Odds_Calculator_2-way'!B63="","",'True_Odds_Calculator_2-way'!B63)</f>
        <v>1.76</v>
      </c>
      <c r="C62" s="4">
        <f t="shared" si="0"/>
        <v>3.7665386256935607E-2</v>
      </c>
      <c r="D62" s="4">
        <f t="shared" si="2"/>
        <v>2.2190126672191313</v>
      </c>
      <c r="E62" s="4">
        <f t="shared" si="3"/>
        <v>1.8203360202000585</v>
      </c>
      <c r="G62" s="4">
        <f t="shared" si="1"/>
        <v>1.0376653862569356</v>
      </c>
    </row>
    <row r="63" spans="1:7" x14ac:dyDescent="0.2">
      <c r="A63" s="4">
        <f>IF('True_Odds_Calculator_2-way'!A64="","",'True_Odds_Calculator_2-way'!A64)</f>
        <v>2.29</v>
      </c>
      <c r="B63" s="4">
        <f>IF('True_Odds_Calculator_2-way'!B64="","",'True_Odds_Calculator_2-way'!B64)</f>
        <v>1.66</v>
      </c>
      <c r="C63" s="4">
        <f t="shared" si="0"/>
        <v>3.9090861261640519E-2</v>
      </c>
      <c r="D63" s="4">
        <f t="shared" si="2"/>
        <v>2.3973008765844739</v>
      </c>
      <c r="E63" s="4">
        <f t="shared" si="3"/>
        <v>1.7156654781784539</v>
      </c>
      <c r="G63" s="4">
        <f t="shared" si="1"/>
        <v>1.0390908612616405</v>
      </c>
    </row>
    <row r="64" spans="1:7" x14ac:dyDescent="0.2">
      <c r="A64" s="4">
        <f>IF('True_Odds_Calculator_2-way'!A65="","",'True_Odds_Calculator_2-way'!A65)</f>
        <v>2.09</v>
      </c>
      <c r="B64" s="4">
        <f>IF('True_Odds_Calculator_2-way'!B65="","",'True_Odds_Calculator_2-way'!B65)</f>
        <v>1.79</v>
      </c>
      <c r="C64" s="4">
        <f t="shared" si="0"/>
        <v>3.7128117398625982E-2</v>
      </c>
      <c r="D64" s="4">
        <f t="shared" si="2"/>
        <v>2.1743628490889537</v>
      </c>
      <c r="E64" s="4">
        <f t="shared" si="3"/>
        <v>1.8515255747197545</v>
      </c>
      <c r="G64" s="4">
        <f t="shared" si="1"/>
        <v>1.037128117398626</v>
      </c>
    </row>
    <row r="65" spans="1:7" x14ac:dyDescent="0.2">
      <c r="A65" s="4">
        <f>IF('True_Odds_Calculator_2-way'!A66="","",'True_Odds_Calculator_2-way'!A66)</f>
        <v>1.96</v>
      </c>
      <c r="B65" s="4">
        <f>IF('True_Odds_Calculator_2-way'!B66="","",'True_Odds_Calculator_2-way'!B66)</f>
        <v>1.91</v>
      </c>
      <c r="C65" s="4">
        <f t="shared" si="0"/>
        <v>3.3764291056736839E-2</v>
      </c>
      <c r="D65" s="4">
        <f t="shared" si="2"/>
        <v>2.0270738574832143</v>
      </c>
      <c r="E65" s="4">
        <f t="shared" si="3"/>
        <v>1.9736398144242935</v>
      </c>
      <c r="G65" s="4">
        <f t="shared" si="1"/>
        <v>1.0337642910567368</v>
      </c>
    </row>
    <row r="66" spans="1:7" x14ac:dyDescent="0.2">
      <c r="A66" s="4">
        <f>IF('True_Odds_Calculator_2-way'!A67="","",'True_Odds_Calculator_2-way'!A67)</f>
        <v>1.68</v>
      </c>
      <c r="B66" s="4">
        <f>IF('True_Odds_Calculator_2-way'!B67="","",'True_Odds_Calculator_2-way'!B67)</f>
        <v>2.2200000000000002</v>
      </c>
      <c r="C66" s="4">
        <f t="shared" ref="C66:C129" si="4">IF(A66="","",((1/A66)+(1/B66))-1)</f>
        <v>4.5688545688545634E-2</v>
      </c>
      <c r="D66" s="4">
        <f t="shared" si="2"/>
        <v>1.7470489038785832</v>
      </c>
      <c r="E66" s="4">
        <f t="shared" si="3"/>
        <v>2.3386004514672689</v>
      </c>
      <c r="G66" s="4">
        <f t="shared" ref="G66:G129" si="5">IF(A66="","",C66+1)</f>
        <v>1.0456885456885456</v>
      </c>
    </row>
    <row r="67" spans="1:7" x14ac:dyDescent="0.2">
      <c r="A67" s="4">
        <f>IF('True_Odds_Calculator_2-way'!A68="","",'True_Odds_Calculator_2-way'!A68)</f>
        <v>1.76</v>
      </c>
      <c r="B67" s="4">
        <f>IF('True_Odds_Calculator_2-way'!B68="","",'True_Odds_Calculator_2-way'!B68)</f>
        <v>2.0499999999999998</v>
      </c>
      <c r="C67" s="4">
        <f t="shared" si="4"/>
        <v>5.598669623059882E-2</v>
      </c>
      <c r="D67" s="4">
        <f t="shared" ref="D67:D130" si="6">IF(A67="","",(2*A67)/(2-($C67*A67)))</f>
        <v>1.8512057465366858</v>
      </c>
      <c r="E67" s="4">
        <f t="shared" ref="E67:E130" si="7">IF(B67="","",(2*B67)/(2-($C67*B67)))</f>
        <v>2.1748040988547319</v>
      </c>
      <c r="G67" s="4">
        <f t="shared" si="5"/>
        <v>1.0559866962305988</v>
      </c>
    </row>
    <row r="68" spans="1:7" x14ac:dyDescent="0.2">
      <c r="A68" s="4">
        <f>IF('True_Odds_Calculator_2-way'!A69="","",'True_Odds_Calculator_2-way'!A69)</f>
        <v>1.76</v>
      </c>
      <c r="B68" s="4">
        <f>IF('True_Odds_Calculator_2-way'!B69="","",'True_Odds_Calculator_2-way'!B69)</f>
        <v>2.09</v>
      </c>
      <c r="C68" s="4">
        <f t="shared" si="4"/>
        <v>4.6650717703349276E-2</v>
      </c>
      <c r="D68" s="4">
        <f t="shared" si="6"/>
        <v>1.8353457738748626</v>
      </c>
      <c r="E68" s="4">
        <f t="shared" si="7"/>
        <v>2.1971090670170828</v>
      </c>
      <c r="G68" s="4">
        <f t="shared" si="5"/>
        <v>1.0466507177033493</v>
      </c>
    </row>
    <row r="69" spans="1:7" x14ac:dyDescent="0.2">
      <c r="A69" s="4">
        <f>IF('True_Odds_Calculator_2-way'!A70="","",'True_Odds_Calculator_2-way'!A70)</f>
        <v>1.72</v>
      </c>
      <c r="B69" s="4">
        <f>IF('True_Odds_Calculator_2-way'!B70="","",'True_Odds_Calculator_2-way'!B70)</f>
        <v>2.14</v>
      </c>
      <c r="C69" s="4">
        <f t="shared" si="4"/>
        <v>4.8685068463377501E-2</v>
      </c>
      <c r="D69" s="4">
        <f t="shared" si="6"/>
        <v>1.7951619196254389</v>
      </c>
      <c r="E69" s="4">
        <f t="shared" si="7"/>
        <v>2.2576054955839058</v>
      </c>
      <c r="G69" s="4">
        <f t="shared" si="5"/>
        <v>1.0486850684633775</v>
      </c>
    </row>
    <row r="70" spans="1:7" x14ac:dyDescent="0.2">
      <c r="A70" s="4">
        <f>IF('True_Odds_Calculator_2-way'!A71="","",'True_Odds_Calculator_2-way'!A71)</f>
        <v>1.69</v>
      </c>
      <c r="B70" s="4">
        <f>IF('True_Odds_Calculator_2-way'!B71="","",'True_Odds_Calculator_2-way'!B71)</f>
        <v>2.1800000000000002</v>
      </c>
      <c r="C70" s="4">
        <f t="shared" si="4"/>
        <v>5.0431572661636226E-2</v>
      </c>
      <c r="D70" s="4">
        <f t="shared" si="6"/>
        <v>1.7652244741507357</v>
      </c>
      <c r="E70" s="4">
        <f t="shared" si="7"/>
        <v>2.3068060860309316</v>
      </c>
      <c r="G70" s="4">
        <f t="shared" si="5"/>
        <v>1.0504315726616362</v>
      </c>
    </row>
    <row r="71" spans="1:7" x14ac:dyDescent="0.2">
      <c r="A71" s="4">
        <f>IF('True_Odds_Calculator_2-way'!A72="","",'True_Odds_Calculator_2-way'!A72)</f>
        <v>1.72</v>
      </c>
      <c r="B71" s="4">
        <f>IF('True_Odds_Calculator_2-way'!B72="","",'True_Odds_Calculator_2-way'!B72)</f>
        <v>2.14</v>
      </c>
      <c r="C71" s="4">
        <f t="shared" si="4"/>
        <v>4.8685068463377501E-2</v>
      </c>
      <c r="D71" s="4">
        <f t="shared" si="6"/>
        <v>1.7951619196254389</v>
      </c>
      <c r="E71" s="4">
        <f t="shared" si="7"/>
        <v>2.2576054955839058</v>
      </c>
      <c r="G71" s="4">
        <f t="shared" si="5"/>
        <v>1.0486850684633775</v>
      </c>
    </row>
    <row r="72" spans="1:7" x14ac:dyDescent="0.2">
      <c r="A72" s="4">
        <f>IF('True_Odds_Calculator_2-way'!A73="","",'True_Odds_Calculator_2-way'!A73)</f>
        <v>2.38</v>
      </c>
      <c r="B72" s="4">
        <f>IF('True_Odds_Calculator_2-way'!B73="","",'True_Odds_Calculator_2-way'!B73)</f>
        <v>1.6</v>
      </c>
      <c r="C72" s="4">
        <f t="shared" si="4"/>
        <v>4.5168067226890818E-2</v>
      </c>
      <c r="D72" s="4">
        <f t="shared" si="6"/>
        <v>2.5151915455746368</v>
      </c>
      <c r="E72" s="4">
        <f t="shared" si="7"/>
        <v>1.65998256320837</v>
      </c>
      <c r="G72" s="4">
        <f t="shared" si="5"/>
        <v>1.0451680672268908</v>
      </c>
    </row>
    <row r="73" spans="1:7" x14ac:dyDescent="0.2">
      <c r="A73" s="4">
        <f>IF('True_Odds_Calculator_2-way'!A74="","",'True_Odds_Calculator_2-way'!A74)</f>
        <v>1.77</v>
      </c>
      <c r="B73" s="4">
        <f>IF('True_Odds_Calculator_2-way'!B74="","",'True_Odds_Calculator_2-way'!B74)</f>
        <v>2.0699999999999998</v>
      </c>
      <c r="C73" s="4">
        <f t="shared" si="4"/>
        <v>4.8063538852042953E-2</v>
      </c>
      <c r="D73" s="4">
        <f t="shared" si="6"/>
        <v>1.848633921138273</v>
      </c>
      <c r="E73" s="4">
        <f t="shared" si="7"/>
        <v>2.1783643984660661</v>
      </c>
      <c r="G73" s="4">
        <f t="shared" si="5"/>
        <v>1.048063538852043</v>
      </c>
    </row>
    <row r="74" spans="1:7" x14ac:dyDescent="0.2">
      <c r="A74" s="4">
        <f>IF('True_Odds_Calculator_2-way'!A75="","",'True_Odds_Calculator_2-way'!A75)</f>
        <v>1.76</v>
      </c>
      <c r="B74" s="4">
        <f>IF('True_Odds_Calculator_2-way'!B75="","",'True_Odds_Calculator_2-way'!B75)</f>
        <v>2.08</v>
      </c>
      <c r="C74" s="4">
        <f t="shared" si="4"/>
        <v>4.8951048951048959E-2</v>
      </c>
      <c r="D74" s="4">
        <f t="shared" si="6"/>
        <v>1.8392282958199357</v>
      </c>
      <c r="E74" s="4">
        <f t="shared" si="7"/>
        <v>2.1915708812260539</v>
      </c>
      <c r="G74" s="4">
        <f t="shared" si="5"/>
        <v>1.048951048951049</v>
      </c>
    </row>
    <row r="75" spans="1:7" x14ac:dyDescent="0.2">
      <c r="A75" s="4">
        <f>IF('True_Odds_Calculator_2-way'!A76="","",'True_Odds_Calculator_2-way'!A76)</f>
        <v>1.53</v>
      </c>
      <c r="B75" s="4">
        <f>IF('True_Odds_Calculator_2-way'!B76="","",'True_Odds_Calculator_2-way'!B76)</f>
        <v>2.5</v>
      </c>
      <c r="C75" s="4">
        <f t="shared" si="4"/>
        <v>5.3594771241830097E-2</v>
      </c>
      <c r="D75" s="4">
        <f t="shared" si="6"/>
        <v>1.5954118873826904</v>
      </c>
      <c r="E75" s="4">
        <f t="shared" si="7"/>
        <v>2.679509632224168</v>
      </c>
      <c r="G75" s="4">
        <f t="shared" si="5"/>
        <v>1.0535947712418301</v>
      </c>
    </row>
    <row r="76" spans="1:7" x14ac:dyDescent="0.2">
      <c r="A76" s="4">
        <f>IF('True_Odds_Calculator_2-way'!A77="","",'True_Odds_Calculator_2-way'!A77)</f>
        <v>1.9</v>
      </c>
      <c r="B76" s="4">
        <f>IF('True_Odds_Calculator_2-way'!B77="","",'True_Odds_Calculator_2-way'!B77)</f>
        <v>1.93</v>
      </c>
      <c r="C76" s="4">
        <f t="shared" si="4"/>
        <v>4.445050449959087E-2</v>
      </c>
      <c r="D76" s="4">
        <f t="shared" si="6"/>
        <v>1.9837706248309437</v>
      </c>
      <c r="E76" s="4">
        <f t="shared" si="7"/>
        <v>2.0164971130052241</v>
      </c>
      <c r="G76" s="4">
        <f t="shared" si="5"/>
        <v>1.0444505044995909</v>
      </c>
    </row>
    <row r="77" spans="1:7" x14ac:dyDescent="0.2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1.77</v>
      </c>
      <c r="C77" s="4">
        <f t="shared" si="4"/>
        <v>4.8063538852042953E-2</v>
      </c>
      <c r="D77" s="4">
        <f t="shared" si="6"/>
        <v>2.1783643984660661</v>
      </c>
      <c r="E77" s="4">
        <f t="shared" si="7"/>
        <v>1.848633921138273</v>
      </c>
      <c r="G77" s="4">
        <f t="shared" si="5"/>
        <v>1.048063538852043</v>
      </c>
    </row>
    <row r="78" spans="1:7" x14ac:dyDescent="0.2">
      <c r="A78" s="4">
        <f>IF('True_Odds_Calculator_2-way'!A79="","",'True_Odds_Calculator_2-way'!A79)</f>
        <v>2.0699999999999998</v>
      </c>
      <c r="B78" s="4">
        <f>IF('True_Odds_Calculator_2-way'!B79="","",'True_Odds_Calculator_2-way'!B79)</f>
        <v>1.85</v>
      </c>
      <c r="C78" s="4">
        <f t="shared" si="4"/>
        <v>2.3632327980154022E-2</v>
      </c>
      <c r="D78" s="4">
        <f t="shared" si="6"/>
        <v>2.1219005402410303</v>
      </c>
      <c r="E78" s="4">
        <f t="shared" si="7"/>
        <v>1.8913446104457341</v>
      </c>
      <c r="G78" s="4">
        <f t="shared" si="5"/>
        <v>1.023632327980154</v>
      </c>
    </row>
    <row r="79" spans="1:7" x14ac:dyDescent="0.2">
      <c r="A79" s="4">
        <f>IF('True_Odds_Calculator_2-way'!A80="","",'True_Odds_Calculator_2-way'!A80)</f>
        <v>1.41</v>
      </c>
      <c r="B79" s="4">
        <f>IF('True_Odds_Calculator_2-way'!B80="","",'True_Odds_Calculator_2-way'!B80)</f>
        <v>3.04</v>
      </c>
      <c r="C79" s="4">
        <f t="shared" si="4"/>
        <v>3.8167226577081159E-2</v>
      </c>
      <c r="D79" s="4">
        <f t="shared" si="6"/>
        <v>1.4489892502197284</v>
      </c>
      <c r="E79" s="4">
        <f t="shared" si="7"/>
        <v>3.2272248155398291</v>
      </c>
      <c r="G79" s="4">
        <f t="shared" si="5"/>
        <v>1.0381672265770812</v>
      </c>
    </row>
    <row r="80" spans="1:7" x14ac:dyDescent="0.2">
      <c r="A80" s="4">
        <f>IF('True_Odds_Calculator_2-way'!A81="","",'True_Odds_Calculator_2-way'!A81)</f>
        <v>1.91</v>
      </c>
      <c r="B80" s="4">
        <f>IF('True_Odds_Calculator_2-way'!B81="","",'True_Odds_Calculator_2-way'!B81)</f>
        <v>1.96</v>
      </c>
      <c r="C80" s="4">
        <f t="shared" si="4"/>
        <v>3.3764291056736839E-2</v>
      </c>
      <c r="D80" s="4">
        <f t="shared" si="6"/>
        <v>1.9736398144242935</v>
      </c>
      <c r="E80" s="4">
        <f t="shared" si="7"/>
        <v>2.0270738574832143</v>
      </c>
      <c r="G80" s="4">
        <f t="shared" si="5"/>
        <v>1.0337642910567368</v>
      </c>
    </row>
    <row r="81" spans="1:7" x14ac:dyDescent="0.2">
      <c r="A81" s="4">
        <f>IF('True_Odds_Calculator_2-way'!A82="","",'True_Odds_Calculator_2-way'!A82)</f>
        <v>2.2999999999999998</v>
      </c>
      <c r="B81" s="4">
        <f>IF('True_Odds_Calculator_2-way'!B82="","",'True_Odds_Calculator_2-way'!B82)</f>
        <v>1.63</v>
      </c>
      <c r="C81" s="4">
        <f t="shared" si="4"/>
        <v>4.8279541210989763E-2</v>
      </c>
      <c r="D81" s="4">
        <f t="shared" si="6"/>
        <v>2.4352062357908415</v>
      </c>
      <c r="E81" s="4">
        <f t="shared" si="7"/>
        <v>1.6967639737497173</v>
      </c>
      <c r="G81" s="4">
        <f t="shared" si="5"/>
        <v>1.0482795412109898</v>
      </c>
    </row>
    <row r="82" spans="1:7" x14ac:dyDescent="0.2">
      <c r="A82" s="4">
        <f>IF('True_Odds_Calculator_2-way'!A83="","",'True_Odds_Calculator_2-way'!A83)</f>
        <v>2.62</v>
      </c>
      <c r="B82" s="4">
        <f>IF('True_Odds_Calculator_2-way'!B83="","",'True_Odds_Calculator_2-way'!B83)</f>
        <v>1.52</v>
      </c>
      <c r="C82" s="4">
        <f t="shared" si="4"/>
        <v>3.9574126155082379E-2</v>
      </c>
      <c r="D82" s="4">
        <f t="shared" si="6"/>
        <v>2.7632528448515128</v>
      </c>
      <c r="E82" s="4">
        <f t="shared" si="7"/>
        <v>1.5671336376515033</v>
      </c>
      <c r="G82" s="4">
        <f t="shared" si="5"/>
        <v>1.0395741261550824</v>
      </c>
    </row>
    <row r="83" spans="1:7" x14ac:dyDescent="0.2">
      <c r="A83" s="4">
        <f>IF('True_Odds_Calculator_2-way'!A84="","",'True_Odds_Calculator_2-way'!A84)</f>
        <v>2.48</v>
      </c>
      <c r="B83" s="4">
        <f>IF('True_Odds_Calculator_2-way'!B84="","",'True_Odds_Calculator_2-way'!B84)</f>
        <v>1.57</v>
      </c>
      <c r="C83" s="4">
        <f t="shared" si="4"/>
        <v>4.0168481610848517E-2</v>
      </c>
      <c r="D83" s="4">
        <f t="shared" si="6"/>
        <v>2.6100013406622868</v>
      </c>
      <c r="E83" s="4">
        <f t="shared" si="7"/>
        <v>1.6211174952119245</v>
      </c>
      <c r="G83" s="4">
        <f t="shared" si="5"/>
        <v>1.0401684816108485</v>
      </c>
    </row>
    <row r="84" spans="1:7" x14ac:dyDescent="0.2">
      <c r="A84" s="4">
        <f>IF('True_Odds_Calculator_2-way'!A85="","",'True_Odds_Calculator_2-way'!A85)</f>
        <v>2.62</v>
      </c>
      <c r="B84" s="4">
        <f>IF('True_Odds_Calculator_2-way'!B85="","",'True_Odds_Calculator_2-way'!B85)</f>
        <v>1.52</v>
      </c>
      <c r="C84" s="4">
        <f t="shared" si="4"/>
        <v>3.9574126155082379E-2</v>
      </c>
      <c r="D84" s="4">
        <f t="shared" si="6"/>
        <v>2.7632528448515128</v>
      </c>
      <c r="E84" s="4">
        <f t="shared" si="7"/>
        <v>1.5671336376515033</v>
      </c>
      <c r="G84" s="4">
        <f t="shared" si="5"/>
        <v>1.0395741261550824</v>
      </c>
    </row>
    <row r="85" spans="1:7" x14ac:dyDescent="0.2">
      <c r="A85" s="4">
        <f>IF('True_Odds_Calculator_2-way'!A86="","",'True_Odds_Calculator_2-way'!A86)</f>
        <v>2.4</v>
      </c>
      <c r="B85" s="4">
        <f>IF('True_Odds_Calculator_2-way'!B86="","",'True_Odds_Calculator_2-way'!B86)</f>
        <v>1.61</v>
      </c>
      <c r="C85" s="4">
        <f t="shared" si="4"/>
        <v>3.7784679089026829E-2</v>
      </c>
      <c r="D85" s="4">
        <f t="shared" si="6"/>
        <v>2.5139882888744305</v>
      </c>
      <c r="E85" s="4">
        <f t="shared" si="7"/>
        <v>1.6605070906746886</v>
      </c>
      <c r="G85" s="4">
        <f t="shared" si="5"/>
        <v>1.0377846790890268</v>
      </c>
    </row>
    <row r="86" spans="1:7" x14ac:dyDescent="0.2">
      <c r="A86" s="4">
        <f>IF('True_Odds_Calculator_2-way'!A87="","",'True_Odds_Calculator_2-way'!A87)</f>
        <v>2.09</v>
      </c>
      <c r="B86" s="4">
        <f>IF('True_Odds_Calculator_2-way'!B87="","",'True_Odds_Calculator_2-way'!B87)</f>
        <v>1.76</v>
      </c>
      <c r="C86" s="4">
        <f t="shared" si="4"/>
        <v>4.6650717703349276E-2</v>
      </c>
      <c r="D86" s="4">
        <f t="shared" si="6"/>
        <v>2.1971090670170828</v>
      </c>
      <c r="E86" s="4">
        <f t="shared" si="7"/>
        <v>1.8353457738748626</v>
      </c>
      <c r="G86" s="4">
        <f t="shared" si="5"/>
        <v>1.0466507177033493</v>
      </c>
    </row>
    <row r="87" spans="1:7" x14ac:dyDescent="0.2">
      <c r="A87" s="4">
        <f>IF('True_Odds_Calculator_2-way'!A88="","",'True_Odds_Calculator_2-way'!A88)</f>
        <v>2.25</v>
      </c>
      <c r="B87" s="4">
        <f>IF('True_Odds_Calculator_2-way'!B88="","",'True_Odds_Calculator_2-way'!B88)</f>
        <v>1.68</v>
      </c>
      <c r="C87" s="4">
        <f t="shared" si="4"/>
        <v>3.9682539682539542E-2</v>
      </c>
      <c r="D87" s="4">
        <f t="shared" si="6"/>
        <v>2.3551401869158877</v>
      </c>
      <c r="E87" s="4">
        <f t="shared" si="7"/>
        <v>1.7379310344827583</v>
      </c>
      <c r="G87" s="4">
        <f t="shared" si="5"/>
        <v>1.0396825396825395</v>
      </c>
    </row>
    <row r="88" spans="1:7" x14ac:dyDescent="0.2">
      <c r="A88" s="4">
        <f>IF('True_Odds_Calculator_2-way'!A89="","",'True_Odds_Calculator_2-way'!A89)</f>
        <v>2.4500000000000002</v>
      </c>
      <c r="B88" s="4">
        <f>IF('True_Odds_Calculator_2-way'!B89="","",'True_Odds_Calculator_2-way'!B89)</f>
        <v>1.59</v>
      </c>
      <c r="C88" s="4">
        <f t="shared" si="4"/>
        <v>3.7094082916185211E-2</v>
      </c>
      <c r="D88" s="4">
        <f t="shared" si="6"/>
        <v>2.5666282325811234</v>
      </c>
      <c r="E88" s="4">
        <f t="shared" si="7"/>
        <v>1.6383135317001365</v>
      </c>
      <c r="G88" s="4">
        <f t="shared" si="5"/>
        <v>1.0370940829161852</v>
      </c>
    </row>
    <row r="89" spans="1:7" x14ac:dyDescent="0.2">
      <c r="A89" s="4">
        <f>IF('True_Odds_Calculator_2-way'!A90="","",'True_Odds_Calculator_2-way'!A90)</f>
        <v>1.36</v>
      </c>
      <c r="B89" s="4">
        <f>IF('True_Odds_Calculator_2-way'!B90="","",'True_Odds_Calculator_2-way'!B90)</f>
        <v>3.27</v>
      </c>
      <c r="C89" s="4">
        <f t="shared" si="4"/>
        <v>4.1104515200575564E-2</v>
      </c>
      <c r="D89" s="4">
        <f t="shared" si="6"/>
        <v>1.3991065248851697</v>
      </c>
      <c r="E89" s="4">
        <f t="shared" si="7"/>
        <v>3.5055967207945762</v>
      </c>
      <c r="G89" s="4">
        <f t="shared" si="5"/>
        <v>1.0411045152005756</v>
      </c>
    </row>
    <row r="90" spans="1:7" x14ac:dyDescent="0.2">
      <c r="A90" s="4">
        <f>IF('True_Odds_Calculator_2-way'!A91="","",'True_Odds_Calculator_2-way'!A91)</f>
        <v>1.63</v>
      </c>
      <c r="B90" s="4">
        <f>IF('True_Odds_Calculator_2-way'!B91="","",'True_Odds_Calculator_2-way'!B91)</f>
        <v>2.39</v>
      </c>
      <c r="C90" s="4">
        <f t="shared" si="4"/>
        <v>3.19069743563416E-2</v>
      </c>
      <c r="D90" s="4">
        <f t="shared" si="6"/>
        <v>1.6735184827201064</v>
      </c>
      <c r="E90" s="4">
        <f t="shared" si="7"/>
        <v>2.4847402493861024</v>
      </c>
      <c r="G90" s="4">
        <f t="shared" si="5"/>
        <v>1.0319069743563416</v>
      </c>
    </row>
    <row r="91" spans="1:7" x14ac:dyDescent="0.2">
      <c r="A91" s="4">
        <f>IF('True_Odds_Calculator_2-way'!A92="","",'True_Odds_Calculator_2-way'!A92)</f>
        <v>1.5</v>
      </c>
      <c r="B91" s="4">
        <f>IF('True_Odds_Calculator_2-way'!B92="","",'True_Odds_Calculator_2-way'!B92)</f>
        <v>2.67</v>
      </c>
      <c r="C91" s="4">
        <f t="shared" si="4"/>
        <v>4.1198501872659055E-2</v>
      </c>
      <c r="D91" s="4">
        <f t="shared" si="6"/>
        <v>1.5478260869565217</v>
      </c>
      <c r="E91" s="4">
        <f t="shared" si="7"/>
        <v>2.8253968253968247</v>
      </c>
      <c r="G91" s="4">
        <f t="shared" si="5"/>
        <v>1.0411985018726591</v>
      </c>
    </row>
    <row r="92" spans="1:7" x14ac:dyDescent="0.2">
      <c r="A92" s="4">
        <f>IF('True_Odds_Calculator_2-way'!A93="","",'True_Odds_Calculator_2-way'!A93)</f>
        <v>1.81</v>
      </c>
      <c r="B92" s="4">
        <f>IF('True_Odds_Calculator_2-way'!B93="","",'True_Odds_Calculator_2-way'!B93)</f>
        <v>2.0699999999999998</v>
      </c>
      <c r="C92" s="4">
        <f t="shared" si="4"/>
        <v>3.5577975284917462E-2</v>
      </c>
      <c r="D92" s="4">
        <f t="shared" si="6"/>
        <v>1.8702173858786533</v>
      </c>
      <c r="E92" s="4">
        <f t="shared" si="7"/>
        <v>2.1491381535549374</v>
      </c>
      <c r="G92" s="4">
        <f t="shared" si="5"/>
        <v>1.0355779752849175</v>
      </c>
    </row>
    <row r="93" spans="1:7" x14ac:dyDescent="0.2">
      <c r="A93" s="4">
        <f>IF('True_Odds_Calculator_2-way'!A94="","",'True_Odds_Calculator_2-way'!A94)</f>
        <v>2.14</v>
      </c>
      <c r="B93" s="4">
        <f>IF('True_Odds_Calculator_2-way'!B94="","",'True_Odds_Calculator_2-way'!B94)</f>
        <v>1.76</v>
      </c>
      <c r="C93" s="4">
        <f t="shared" si="4"/>
        <v>3.5471537807986397E-2</v>
      </c>
      <c r="D93" s="4">
        <f t="shared" si="6"/>
        <v>2.2244271202456889</v>
      </c>
      <c r="E93" s="4">
        <f t="shared" si="7"/>
        <v>1.8167084699980707</v>
      </c>
      <c r="G93" s="4">
        <f t="shared" si="5"/>
        <v>1.0354715378079864</v>
      </c>
    </row>
    <row r="94" spans="1:7" x14ac:dyDescent="0.2">
      <c r="A94" s="4">
        <f>IF('True_Odds_Calculator_2-way'!A95="","",'True_Odds_Calculator_2-way'!A95)</f>
        <v>2.13</v>
      </c>
      <c r="B94" s="4">
        <f>IF('True_Odds_Calculator_2-way'!B95="","",'True_Odds_Calculator_2-way'!B95)</f>
        <v>1.77</v>
      </c>
      <c r="C94" s="4">
        <f t="shared" si="4"/>
        <v>3.4455319487546765E-2</v>
      </c>
      <c r="D94" s="4">
        <f t="shared" si="6"/>
        <v>2.2111375032990233</v>
      </c>
      <c r="E94" s="4">
        <f t="shared" si="7"/>
        <v>1.8256700806275876</v>
      </c>
      <c r="G94" s="4">
        <f t="shared" si="5"/>
        <v>1.0344553194875468</v>
      </c>
    </row>
    <row r="95" spans="1:7" x14ac:dyDescent="0.2">
      <c r="A95" s="4">
        <f>IF('True_Odds_Calculator_2-way'!A96="","",'True_Odds_Calculator_2-way'!A96)</f>
        <v>1.55</v>
      </c>
      <c r="B95" s="4">
        <f>IF('True_Odds_Calculator_2-way'!B96="","",'True_Odds_Calculator_2-way'!B96)</f>
        <v>2.5299999999999998</v>
      </c>
      <c r="C95" s="4">
        <f t="shared" si="4"/>
        <v>4.0418207318628108E-2</v>
      </c>
      <c r="D95" s="4">
        <f t="shared" si="6"/>
        <v>1.6001224115066817</v>
      </c>
      <c r="E95" s="4">
        <f t="shared" si="7"/>
        <v>2.6663267040625529</v>
      </c>
      <c r="G95" s="4">
        <f t="shared" si="5"/>
        <v>1.0404182073186281</v>
      </c>
    </row>
    <row r="96" spans="1:7" x14ac:dyDescent="0.2">
      <c r="A96" s="4">
        <f>IF('True_Odds_Calculator_2-way'!A97="","",'True_Odds_Calculator_2-way'!A97)</f>
        <v>2.31</v>
      </c>
      <c r="B96" s="4">
        <f>IF('True_Odds_Calculator_2-way'!B97="","",'True_Odds_Calculator_2-way'!B97)</f>
        <v>1.66</v>
      </c>
      <c r="C96" s="4">
        <f t="shared" si="4"/>
        <v>3.5310071454649705E-2</v>
      </c>
      <c r="D96" s="4">
        <f t="shared" si="6"/>
        <v>2.4082145324373547</v>
      </c>
      <c r="E96" s="4">
        <f t="shared" si="7"/>
        <v>1.7101190741649199</v>
      </c>
      <c r="G96" s="4">
        <f t="shared" si="5"/>
        <v>1.0353100714546497</v>
      </c>
    </row>
    <row r="97" spans="1:7" x14ac:dyDescent="0.2">
      <c r="A97" s="4">
        <f>IF('True_Odds_Calculator_2-way'!A98="","",'True_Odds_Calculator_2-way'!A98)</f>
        <v>2.54</v>
      </c>
      <c r="B97" s="4">
        <f>IF('True_Odds_Calculator_2-way'!B98="","",'True_Odds_Calculator_2-way'!B98)</f>
        <v>1.56</v>
      </c>
      <c r="C97" s="4">
        <f t="shared" si="4"/>
        <v>3.4726428427215739E-2</v>
      </c>
      <c r="D97" s="4">
        <f t="shared" si="6"/>
        <v>2.6571888412017164</v>
      </c>
      <c r="E97" s="4">
        <f t="shared" si="7"/>
        <v>1.6034315312398835</v>
      </c>
      <c r="G97" s="4">
        <f t="shared" si="5"/>
        <v>1.0347264284272157</v>
      </c>
    </row>
    <row r="98" spans="1:7" x14ac:dyDescent="0.2">
      <c r="A98" s="4">
        <f>IF('True_Odds_Calculator_2-way'!A99="","",'True_Odds_Calculator_2-way'!A99)</f>
        <v>1.57</v>
      </c>
      <c r="B98" s="4">
        <f>IF('True_Odds_Calculator_2-way'!B99="","",'True_Odds_Calculator_2-way'!B99)</f>
        <v>2.4900000000000002</v>
      </c>
      <c r="C98" s="4">
        <f t="shared" si="4"/>
        <v>3.8549100862046881E-2</v>
      </c>
      <c r="D98" s="4">
        <f t="shared" si="6"/>
        <v>1.6189924005549459</v>
      </c>
      <c r="E98" s="4">
        <f t="shared" si="7"/>
        <v>2.6155287190981165</v>
      </c>
      <c r="G98" s="4">
        <f t="shared" si="5"/>
        <v>1.0385491008620469</v>
      </c>
    </row>
    <row r="99" spans="1:7" x14ac:dyDescent="0.2">
      <c r="A99" s="4">
        <f>IF('True_Odds_Calculator_2-way'!A100="","",'True_Odds_Calculator_2-way'!A100)</f>
        <v>1.52</v>
      </c>
      <c r="B99" s="4">
        <f>IF('True_Odds_Calculator_2-way'!B100="","",'True_Odds_Calculator_2-way'!B100)</f>
        <v>2.62</v>
      </c>
      <c r="C99" s="4">
        <f t="shared" si="4"/>
        <v>3.9574126155082379E-2</v>
      </c>
      <c r="D99" s="4">
        <f t="shared" si="6"/>
        <v>1.5671336376515033</v>
      </c>
      <c r="E99" s="4">
        <f t="shared" si="7"/>
        <v>2.7632528448515128</v>
      </c>
      <c r="G99" s="4">
        <f t="shared" si="5"/>
        <v>1.0395741261550824</v>
      </c>
    </row>
    <row r="100" spans="1:7" x14ac:dyDescent="0.2">
      <c r="A100" s="4">
        <f>IF('True_Odds_Calculator_2-way'!A101="","",'True_Odds_Calculator_2-way'!A101)</f>
        <v>2.44</v>
      </c>
      <c r="B100" s="4">
        <f>IF('True_Odds_Calculator_2-way'!B101="","",'True_Odds_Calculator_2-way'!B101)</f>
        <v>1.57</v>
      </c>
      <c r="C100" s="4">
        <f t="shared" si="4"/>
        <v>4.6778740733006252E-2</v>
      </c>
      <c r="D100" s="4">
        <f t="shared" si="6"/>
        <v>2.5876790056741421</v>
      </c>
      <c r="E100" s="4">
        <f t="shared" si="7"/>
        <v>1.6298502382573181</v>
      </c>
      <c r="G100" s="4">
        <f t="shared" si="5"/>
        <v>1.0467787407330063</v>
      </c>
    </row>
    <row r="101" spans="1:7" x14ac:dyDescent="0.2">
      <c r="A101" s="4">
        <f>IF('True_Odds_Calculator_2-way'!A102="","",'True_Odds_Calculator_2-way'!A102)</f>
        <v>2.34</v>
      </c>
      <c r="B101" s="4">
        <f>IF('True_Odds_Calculator_2-way'!B102="","",'True_Odds_Calculator_2-way'!B102)</f>
        <v>1.61</v>
      </c>
      <c r="C101" s="4">
        <f t="shared" si="4"/>
        <v>4.8468439772787697E-2</v>
      </c>
      <c r="D101" s="4">
        <f t="shared" si="6"/>
        <v>2.4806742608810168</v>
      </c>
      <c r="E101" s="4">
        <f t="shared" si="7"/>
        <v>1.6753679903944503</v>
      </c>
      <c r="G101" s="4">
        <f t="shared" si="5"/>
        <v>1.0484684397727877</v>
      </c>
    </row>
    <row r="102" spans="1:7" x14ac:dyDescent="0.2">
      <c r="A102" s="4">
        <f>IF('True_Odds_Calculator_2-way'!A103="","",'True_Odds_Calculator_2-way'!A103)</f>
        <v>2.2200000000000002</v>
      </c>
      <c r="B102" s="4">
        <f>IF('True_Odds_Calculator_2-way'!B103="","",'True_Odds_Calculator_2-way'!B103)</f>
        <v>1.68</v>
      </c>
      <c r="C102" s="4">
        <f t="shared" si="4"/>
        <v>4.5688545688545634E-2</v>
      </c>
      <c r="D102" s="4">
        <f t="shared" si="6"/>
        <v>2.3386004514672689</v>
      </c>
      <c r="E102" s="4">
        <f t="shared" si="7"/>
        <v>1.7470489038785832</v>
      </c>
      <c r="G102" s="4">
        <f t="shared" si="5"/>
        <v>1.0456885456885456</v>
      </c>
    </row>
    <row r="103" spans="1:7" x14ac:dyDescent="0.2">
      <c r="A103" s="4">
        <f>IF('True_Odds_Calculator_2-way'!A104="","",'True_Odds_Calculator_2-way'!A104)</f>
        <v>2.2799999999999998</v>
      </c>
      <c r="B103" s="4">
        <f>IF('True_Odds_Calculator_2-way'!B104="","",'True_Odds_Calculator_2-way'!B104)</f>
        <v>1.65</v>
      </c>
      <c r="C103" s="4">
        <f t="shared" si="4"/>
        <v>4.4657097288676173E-2</v>
      </c>
      <c r="D103" s="4">
        <f t="shared" si="6"/>
        <v>2.402298850574712</v>
      </c>
      <c r="E103" s="4">
        <f t="shared" si="7"/>
        <v>1.7131147540983604</v>
      </c>
      <c r="G103" s="4">
        <f t="shared" si="5"/>
        <v>1.0446570972886762</v>
      </c>
    </row>
    <row r="104" spans="1:7" x14ac:dyDescent="0.2">
      <c r="A104" s="4">
        <f>IF('True_Odds_Calculator_2-way'!A105="","",'True_Odds_Calculator_2-way'!A105)</f>
        <v>1.77</v>
      </c>
      <c r="B104" s="4">
        <f>IF('True_Odds_Calculator_2-way'!B105="","",'True_Odds_Calculator_2-way'!B105)</f>
        <v>2.04</v>
      </c>
      <c r="C104" s="4">
        <f t="shared" si="4"/>
        <v>5.5167829843801863E-2</v>
      </c>
      <c r="D104" s="4">
        <f t="shared" si="6"/>
        <v>1.8608534322820036</v>
      </c>
      <c r="E104" s="4">
        <f t="shared" si="7"/>
        <v>2.1616379310344827</v>
      </c>
      <c r="G104" s="4">
        <f t="shared" si="5"/>
        <v>1.0551678298438019</v>
      </c>
    </row>
    <row r="105" spans="1:7" x14ac:dyDescent="0.2">
      <c r="A105" s="4">
        <f>IF('True_Odds_Calculator_2-way'!A106="","",'True_Odds_Calculator_2-way'!A106)</f>
        <v>1.91</v>
      </c>
      <c r="B105" s="4">
        <f>IF('True_Odds_Calculator_2-way'!B106="","",'True_Odds_Calculator_2-way'!B106)</f>
        <v>1.91</v>
      </c>
      <c r="C105" s="4">
        <f t="shared" si="4"/>
        <v>4.7120418848167533E-2</v>
      </c>
      <c r="D105" s="4">
        <f t="shared" si="6"/>
        <v>2</v>
      </c>
      <c r="E105" s="4">
        <f t="shared" si="7"/>
        <v>2</v>
      </c>
      <c r="G105" s="4">
        <f t="shared" si="5"/>
        <v>1.0471204188481675</v>
      </c>
    </row>
    <row r="106" spans="1:7" x14ac:dyDescent="0.2">
      <c r="A106" s="4">
        <f>IF('True_Odds_Calculator_2-way'!A107="","",'True_Odds_Calculator_2-way'!A107)</f>
        <v>1.92</v>
      </c>
      <c r="B106" s="4">
        <f>IF('True_Odds_Calculator_2-way'!B107="","",'True_Odds_Calculator_2-way'!B107)</f>
        <v>1.8</v>
      </c>
      <c r="C106" s="4">
        <f t="shared" si="4"/>
        <v>7.638888888888884E-2</v>
      </c>
      <c r="D106" s="4">
        <f t="shared" si="6"/>
        <v>2.071942446043165</v>
      </c>
      <c r="E106" s="4">
        <f t="shared" si="7"/>
        <v>1.9328859060402686</v>
      </c>
      <c r="G106" s="4">
        <f t="shared" si="5"/>
        <v>1.0763888888888888</v>
      </c>
    </row>
    <row r="107" spans="1:7" x14ac:dyDescent="0.2">
      <c r="A107" s="4">
        <f>IF('True_Odds_Calculator_2-way'!A108="","",'True_Odds_Calculator_2-way'!A108)</f>
        <v>1.93</v>
      </c>
      <c r="B107" s="4">
        <f>IF('True_Odds_Calculator_2-way'!B108="","",'True_Odds_Calculator_2-way'!B108)</f>
        <v>1.88</v>
      </c>
      <c r="C107" s="4">
        <f t="shared" si="4"/>
        <v>5.0049608642928067E-2</v>
      </c>
      <c r="D107" s="4">
        <f t="shared" si="6"/>
        <v>2.027945450480662</v>
      </c>
      <c r="E107" s="4">
        <f t="shared" si="7"/>
        <v>1.9728142670726401</v>
      </c>
      <c r="G107" s="4">
        <f t="shared" si="5"/>
        <v>1.0500496086429281</v>
      </c>
    </row>
    <row r="108" spans="1:7" x14ac:dyDescent="0.2">
      <c r="A108" s="4">
        <f>IF('True_Odds_Calculator_2-way'!A109="","",'True_Odds_Calculator_2-way'!A109)</f>
        <v>1.81</v>
      </c>
      <c r="B108" s="4">
        <f>IF('True_Odds_Calculator_2-way'!B109="","",'True_Odds_Calculator_2-way'!B109)</f>
        <v>1.99</v>
      </c>
      <c r="C108" s="4">
        <f t="shared" si="4"/>
        <v>5.4998750659374096E-2</v>
      </c>
      <c r="D108" s="4">
        <f t="shared" si="6"/>
        <v>1.9048097517121023</v>
      </c>
      <c r="E108" s="4">
        <f t="shared" si="7"/>
        <v>2.1052047108331626</v>
      </c>
      <c r="G108" s="4">
        <f t="shared" si="5"/>
        <v>1.0549987506593741</v>
      </c>
    </row>
    <row r="109" spans="1:7" x14ac:dyDescent="0.2">
      <c r="A109" s="4">
        <f>IF('True_Odds_Calculator_2-way'!A110="","",'True_Odds_Calculator_2-way'!A110)</f>
        <v>1.91</v>
      </c>
      <c r="B109" s="4">
        <f>IF('True_Odds_Calculator_2-way'!B110="","",'True_Odds_Calculator_2-way'!B110)</f>
        <v>1.91</v>
      </c>
      <c r="C109" s="4">
        <f t="shared" si="4"/>
        <v>4.7120418848167533E-2</v>
      </c>
      <c r="D109" s="4">
        <f t="shared" si="6"/>
        <v>2</v>
      </c>
      <c r="E109" s="4">
        <f t="shared" si="7"/>
        <v>2</v>
      </c>
      <c r="G109" s="4">
        <f t="shared" si="5"/>
        <v>1.0471204188481675</v>
      </c>
    </row>
    <row r="110" spans="1:7" x14ac:dyDescent="0.2">
      <c r="A110" s="4">
        <f>IF('True_Odds_Calculator_2-way'!A111="","",'True_Odds_Calculator_2-way'!A111)</f>
        <v>1.85</v>
      </c>
      <c r="B110" s="4">
        <f>IF('True_Odds_Calculator_2-way'!B111="","",'True_Odds_Calculator_2-way'!B111)</f>
        <v>1.97</v>
      </c>
      <c r="C110" s="4">
        <f t="shared" si="4"/>
        <v>4.8154753738510081E-2</v>
      </c>
      <c r="D110" s="4">
        <f t="shared" si="6"/>
        <v>1.9362465134812061</v>
      </c>
      <c r="E110" s="4">
        <f t="shared" si="7"/>
        <v>2.0680947652149242</v>
      </c>
      <c r="G110" s="4">
        <f t="shared" si="5"/>
        <v>1.0481547537385101</v>
      </c>
    </row>
    <row r="111" spans="1:7" x14ac:dyDescent="0.2">
      <c r="A111" s="4">
        <f>IF('True_Odds_Calculator_2-way'!A112="","",'True_Odds_Calculator_2-way'!A112)</f>
        <v>1.81</v>
      </c>
      <c r="B111" s="4">
        <f>IF('True_Odds_Calculator_2-way'!B112="","",'True_Odds_Calculator_2-way'!B112)</f>
        <v>2.02</v>
      </c>
      <c r="C111" s="4">
        <f t="shared" si="4"/>
        <v>4.7535692795798834E-2</v>
      </c>
      <c r="D111" s="4">
        <f t="shared" si="6"/>
        <v>1.8913661993688893</v>
      </c>
      <c r="E111" s="4">
        <f t="shared" si="7"/>
        <v>2.1218733677673955</v>
      </c>
      <c r="G111" s="4">
        <f t="shared" si="5"/>
        <v>1.0475356927957988</v>
      </c>
    </row>
    <row r="112" spans="1:7" x14ac:dyDescent="0.2">
      <c r="A112" s="4">
        <f>IF('True_Odds_Calculator_2-way'!A113="","",'True_Odds_Calculator_2-way'!A113)</f>
        <v>1.92</v>
      </c>
      <c r="B112" s="4">
        <f>IF('True_Odds_Calculator_2-way'!B113="","",'True_Odds_Calculator_2-way'!B113)</f>
        <v>1.9</v>
      </c>
      <c r="C112" s="4">
        <f t="shared" si="4"/>
        <v>4.7149122807017552E-2</v>
      </c>
      <c r="D112" s="4">
        <f t="shared" si="6"/>
        <v>2.0110253583241455</v>
      </c>
      <c r="E112" s="4">
        <f t="shared" si="7"/>
        <v>1.9890948745910577</v>
      </c>
      <c r="G112" s="4">
        <f t="shared" si="5"/>
        <v>1.0471491228070176</v>
      </c>
    </row>
    <row r="113" spans="1:7" x14ac:dyDescent="0.2">
      <c r="A113" s="4">
        <f>IF('True_Odds_Calculator_2-way'!A114="","",'True_Odds_Calculator_2-way'!A114)</f>
        <v>2.02</v>
      </c>
      <c r="B113" s="4">
        <f>IF('True_Odds_Calculator_2-way'!B114="","",'True_Odds_Calculator_2-way'!B114)</f>
        <v>1.81</v>
      </c>
      <c r="C113" s="4">
        <f t="shared" si="4"/>
        <v>4.7535692795798834E-2</v>
      </c>
      <c r="D113" s="4">
        <f t="shared" si="6"/>
        <v>2.1218733677673955</v>
      </c>
      <c r="E113" s="4">
        <f t="shared" si="7"/>
        <v>1.8913661993688893</v>
      </c>
      <c r="G113" s="4">
        <f t="shared" si="5"/>
        <v>1.0475356927957988</v>
      </c>
    </row>
    <row r="114" spans="1:7" x14ac:dyDescent="0.2">
      <c r="A114" s="4">
        <f>IF('True_Odds_Calculator_2-way'!A115="","",'True_Odds_Calculator_2-way'!A115)</f>
        <v>1.88</v>
      </c>
      <c r="B114" s="4">
        <f>IF('True_Odds_Calculator_2-way'!B115="","",'True_Odds_Calculator_2-way'!B115)</f>
        <v>2.0099999999999998</v>
      </c>
      <c r="C114" s="4">
        <f t="shared" si="4"/>
        <v>2.9427331427966497E-2</v>
      </c>
      <c r="D114" s="4">
        <f t="shared" si="6"/>
        <v>1.9334834220221038</v>
      </c>
      <c r="E114" s="4">
        <f t="shared" si="7"/>
        <v>2.0712563034422273</v>
      </c>
      <c r="G114" s="4">
        <f t="shared" si="5"/>
        <v>1.0294273314279665</v>
      </c>
    </row>
    <row r="115" spans="1:7" x14ac:dyDescent="0.2">
      <c r="A115" s="4">
        <f>IF('True_Odds_Calculator_2-way'!A116="","",'True_Odds_Calculator_2-way'!A116)</f>
        <v>1.71</v>
      </c>
      <c r="B115" s="4">
        <f>IF('True_Odds_Calculator_2-way'!B116="","",'True_Odds_Calculator_2-way'!B116)</f>
        <v>2.23</v>
      </c>
      <c r="C115" s="4">
        <f t="shared" si="4"/>
        <v>3.3225814910969431E-2</v>
      </c>
      <c r="D115" s="4">
        <f t="shared" si="6"/>
        <v>1.7599981538319522</v>
      </c>
      <c r="E115" s="4">
        <f t="shared" si="7"/>
        <v>2.315792669966295</v>
      </c>
      <c r="G115" s="4">
        <f t="shared" si="5"/>
        <v>1.0332258149109694</v>
      </c>
    </row>
    <row r="116" spans="1:7" x14ac:dyDescent="0.2">
      <c r="A116" s="4">
        <f>IF('True_Odds_Calculator_2-way'!A117="","",'True_Odds_Calculator_2-way'!A117)</f>
        <v>1.93</v>
      </c>
      <c r="B116" s="4">
        <f>IF('True_Odds_Calculator_2-way'!B117="","",'True_Odds_Calculator_2-way'!B117)</f>
        <v>1.93</v>
      </c>
      <c r="C116" s="4">
        <f t="shared" si="4"/>
        <v>3.62694300518136E-2</v>
      </c>
      <c r="D116" s="4">
        <f t="shared" si="6"/>
        <v>2.0000000000000004</v>
      </c>
      <c r="E116" s="4">
        <f t="shared" si="7"/>
        <v>2.0000000000000004</v>
      </c>
      <c r="G116" s="4">
        <f t="shared" si="5"/>
        <v>1.0362694300518136</v>
      </c>
    </row>
    <row r="117" spans="1:7" x14ac:dyDescent="0.2">
      <c r="A117" s="4">
        <f>IF('True_Odds_Calculator_2-way'!A118="","",'True_Odds_Calculator_2-way'!A118)</f>
        <v>1.79</v>
      </c>
      <c r="B117" s="4">
        <f>IF('True_Odds_Calculator_2-way'!B118="","",'True_Odds_Calculator_2-way'!B118)</f>
        <v>2.04</v>
      </c>
      <c r="C117" s="4">
        <f t="shared" si="4"/>
        <v>4.8855296308467411E-2</v>
      </c>
      <c r="D117" s="4">
        <f t="shared" si="6"/>
        <v>1.8718474472011479</v>
      </c>
      <c r="E117" s="4">
        <f t="shared" si="7"/>
        <v>2.1469896519285041</v>
      </c>
      <c r="G117" s="4">
        <f t="shared" si="5"/>
        <v>1.0488552963084674</v>
      </c>
    </row>
    <row r="118" spans="1:7" x14ac:dyDescent="0.2">
      <c r="A118" s="4">
        <f>IF('True_Odds_Calculator_2-way'!A119="","",'True_Odds_Calculator_2-way'!A119)</f>
        <v>1.53</v>
      </c>
      <c r="B118" s="4">
        <f>IF('True_Odds_Calculator_2-way'!B119="","",'True_Odds_Calculator_2-way'!B119)</f>
        <v>2.5099999999999998</v>
      </c>
      <c r="C118" s="4">
        <f t="shared" si="4"/>
        <v>5.2001145743822086E-2</v>
      </c>
      <c r="D118" s="4">
        <f t="shared" si="6"/>
        <v>1.5933863037570277</v>
      </c>
      <c r="E118" s="4">
        <f t="shared" si="7"/>
        <v>2.6852428066985978</v>
      </c>
      <c r="G118" s="4">
        <f t="shared" si="5"/>
        <v>1.0520011457438221</v>
      </c>
    </row>
    <row r="119" spans="1:7" x14ac:dyDescent="0.2">
      <c r="A119" s="4">
        <f>IF('True_Odds_Calculator_2-way'!A120="","",'True_Odds_Calculator_2-way'!A120)</f>
        <v>1.66</v>
      </c>
      <c r="B119" s="4">
        <f>IF('True_Odds_Calculator_2-way'!B120="","",'True_Odds_Calculator_2-way'!B120)</f>
        <v>2.25</v>
      </c>
      <c r="C119" s="4">
        <f t="shared" si="4"/>
        <v>4.685408299866145E-2</v>
      </c>
      <c r="D119" s="4">
        <f t="shared" si="6"/>
        <v>1.7271676300578036</v>
      </c>
      <c r="E119" s="4">
        <f t="shared" si="7"/>
        <v>2.375198728139905</v>
      </c>
      <c r="G119" s="4">
        <f t="shared" si="5"/>
        <v>1.0468540829986615</v>
      </c>
    </row>
    <row r="120" spans="1:7" x14ac:dyDescent="0.2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2.15</v>
      </c>
      <c r="C120" s="4">
        <f t="shared" si="4"/>
        <v>2.6914031878756184E-2</v>
      </c>
      <c r="D120" s="4">
        <f t="shared" si="6"/>
        <v>1.8236835835120324</v>
      </c>
      <c r="E120" s="4">
        <f t="shared" si="7"/>
        <v>2.2140584321666186</v>
      </c>
      <c r="G120" s="4">
        <f t="shared" si="5"/>
        <v>1.0269140318787562</v>
      </c>
    </row>
    <row r="121" spans="1:7" x14ac:dyDescent="0.2">
      <c r="A121" s="4">
        <f>IF('True_Odds_Calculator_2-way'!A122="","",'True_Odds_Calculator_2-way'!A122)</f>
        <v>1.57</v>
      </c>
      <c r="B121" s="4">
        <f>IF('True_Odds_Calculator_2-way'!B122="","",'True_Odds_Calculator_2-way'!B122)</f>
        <v>2.5499999999999998</v>
      </c>
      <c r="C121" s="4">
        <f t="shared" si="4"/>
        <v>2.9099537904333728E-2</v>
      </c>
      <c r="D121" s="4">
        <f t="shared" si="6"/>
        <v>1.606702116986054</v>
      </c>
      <c r="E121" s="4">
        <f t="shared" si="7"/>
        <v>2.6482553332230858</v>
      </c>
      <c r="G121" s="4">
        <f t="shared" si="5"/>
        <v>1.0290995379043337</v>
      </c>
    </row>
    <row r="122" spans="1:7" x14ac:dyDescent="0.2">
      <c r="A122" s="4">
        <f>IF('True_Odds_Calculator_2-way'!A123="","",'True_Odds_Calculator_2-way'!A123)</f>
        <v>1.72</v>
      </c>
      <c r="B122" s="4">
        <f>IF('True_Odds_Calculator_2-way'!B123="","",'True_Odds_Calculator_2-way'!B123)</f>
        <v>2.21</v>
      </c>
      <c r="C122" s="4">
        <f t="shared" si="4"/>
        <v>3.3884036620014824E-2</v>
      </c>
      <c r="D122" s="4">
        <f t="shared" si="6"/>
        <v>1.7716256524981358</v>
      </c>
      <c r="E122" s="4">
        <f t="shared" si="7"/>
        <v>2.2959652089876781</v>
      </c>
      <c r="G122" s="4">
        <f t="shared" si="5"/>
        <v>1.0338840366200148</v>
      </c>
    </row>
    <row r="123" spans="1:7" x14ac:dyDescent="0.2">
      <c r="A123" s="4">
        <f>IF('True_Odds_Calculator_2-way'!A124="","",'True_Odds_Calculator_2-way'!A124)</f>
        <v>1.78</v>
      </c>
      <c r="B123" s="4">
        <f>IF('True_Odds_Calculator_2-way'!B124="","",'True_Odds_Calculator_2-way'!B124)</f>
        <v>2.12</v>
      </c>
      <c r="C123" s="4">
        <f t="shared" si="4"/>
        <v>3.3495866016535869E-2</v>
      </c>
      <c r="D123" s="4">
        <f t="shared" si="6"/>
        <v>1.8346946713341112</v>
      </c>
      <c r="E123" s="4">
        <f t="shared" si="7"/>
        <v>2.1980428704566637</v>
      </c>
      <c r="G123" s="4">
        <f t="shared" si="5"/>
        <v>1.0334958660165359</v>
      </c>
    </row>
    <row r="124" spans="1:7" x14ac:dyDescent="0.2">
      <c r="A124" s="4">
        <f>IF('True_Odds_Calculator_2-way'!A125="","",'True_Odds_Calculator_2-way'!A125)</f>
        <v>1.63</v>
      </c>
      <c r="B124" s="4">
        <f>IF('True_Odds_Calculator_2-way'!B125="","",'True_Odds_Calculator_2-way'!B125)</f>
        <v>2.38</v>
      </c>
      <c r="C124" s="4">
        <f t="shared" si="4"/>
        <v>3.3664999742228252E-2</v>
      </c>
      <c r="D124" s="4">
        <f t="shared" si="6"/>
        <v>1.6759839288028686</v>
      </c>
      <c r="E124" s="4">
        <f t="shared" si="7"/>
        <v>2.4793251102447753</v>
      </c>
      <c r="G124" s="4">
        <f t="shared" si="5"/>
        <v>1.0336649997422283</v>
      </c>
    </row>
    <row r="125" spans="1:7" x14ac:dyDescent="0.2">
      <c r="A125" s="4">
        <f>IF('True_Odds_Calculator_2-way'!A126="","",'True_Odds_Calculator_2-way'!A126)</f>
        <v>1.79</v>
      </c>
      <c r="B125" s="4">
        <f>IF('True_Odds_Calculator_2-way'!B126="","",'True_Odds_Calculator_2-way'!B126)</f>
        <v>2.12</v>
      </c>
      <c r="C125" s="4">
        <f t="shared" si="4"/>
        <v>3.0357331084642114E-2</v>
      </c>
      <c r="D125" s="4">
        <f t="shared" si="6"/>
        <v>1.8399922420480992</v>
      </c>
      <c r="E125" s="4">
        <f t="shared" si="7"/>
        <v>2.1904871854075272</v>
      </c>
      <c r="G125" s="4">
        <f t="shared" si="5"/>
        <v>1.0303573310846421</v>
      </c>
    </row>
    <row r="126" spans="1:7" x14ac:dyDescent="0.2">
      <c r="A126" s="4">
        <f>IF('True_Odds_Calculator_2-way'!A127="","",'True_Odds_Calculator_2-way'!A127)</f>
        <v>1.9</v>
      </c>
      <c r="B126" s="4">
        <f>IF('True_Odds_Calculator_2-way'!B127="","",'True_Odds_Calculator_2-way'!B127)</f>
        <v>2</v>
      </c>
      <c r="C126" s="4">
        <f t="shared" si="4"/>
        <v>2.631578947368407E-2</v>
      </c>
      <c r="D126" s="4">
        <f t="shared" si="6"/>
        <v>1.9487179487179485</v>
      </c>
      <c r="E126" s="4">
        <f t="shared" si="7"/>
        <v>2.0540540540540539</v>
      </c>
      <c r="G126" s="4">
        <f t="shared" si="5"/>
        <v>1.0263157894736841</v>
      </c>
    </row>
    <row r="127" spans="1:7" x14ac:dyDescent="0.2">
      <c r="A127" s="4">
        <f>IF('True_Odds_Calculator_2-way'!A128="","",'True_Odds_Calculator_2-way'!A128)</f>
        <v>1.56</v>
      </c>
      <c r="B127" s="4">
        <f>IF('True_Odds_Calculator_2-way'!B128="","",'True_Odds_Calculator_2-way'!B128)</f>
        <v>2.59</v>
      </c>
      <c r="C127" s="4">
        <f t="shared" si="4"/>
        <v>2.7126027126027186E-2</v>
      </c>
      <c r="D127" s="4">
        <f t="shared" si="6"/>
        <v>1.5937204165351848</v>
      </c>
      <c r="E127" s="4">
        <f t="shared" si="7"/>
        <v>2.6842944459208082</v>
      </c>
      <c r="G127" s="4">
        <f t="shared" si="5"/>
        <v>1.0271260271260272</v>
      </c>
    </row>
    <row r="128" spans="1:7" x14ac:dyDescent="0.2">
      <c r="A128" s="4">
        <f>IF('True_Odds_Calculator_2-way'!A129="","",'True_Odds_Calculator_2-way'!A129)</f>
        <v>2.14</v>
      </c>
      <c r="B128" s="4">
        <f>IF('True_Odds_Calculator_2-way'!B129="","",'True_Odds_Calculator_2-way'!B129)</f>
        <v>1.77</v>
      </c>
      <c r="C128" s="4">
        <f t="shared" si="4"/>
        <v>3.2261471038597556E-2</v>
      </c>
      <c r="D128" s="4">
        <f t="shared" si="6"/>
        <v>2.216513546725964</v>
      </c>
      <c r="E128" s="4">
        <f t="shared" si="7"/>
        <v>1.822021261243927</v>
      </c>
      <c r="G128" s="4">
        <f t="shared" si="5"/>
        <v>1.0322614710385976</v>
      </c>
    </row>
    <row r="129" spans="1:7" x14ac:dyDescent="0.2">
      <c r="A129" s="4">
        <f>IF('True_Odds_Calculator_2-way'!A130="","",'True_Odds_Calculator_2-way'!A130)</f>
        <v>1.89</v>
      </c>
      <c r="B129" s="4">
        <f>IF('True_Odds_Calculator_2-way'!B130="","",'True_Odds_Calculator_2-way'!B130)</f>
        <v>2.0099999999999998</v>
      </c>
      <c r="C129" s="4">
        <f t="shared" si="4"/>
        <v>2.6612966911474523E-2</v>
      </c>
      <c r="D129" s="4">
        <f t="shared" si="6"/>
        <v>1.9387583250401901</v>
      </c>
      <c r="E129" s="4">
        <f t="shared" si="7"/>
        <v>2.065236891462122</v>
      </c>
      <c r="G129" s="4">
        <f t="shared" si="5"/>
        <v>1.0266129669114745</v>
      </c>
    </row>
    <row r="130" spans="1:7" x14ac:dyDescent="0.2">
      <c r="A130" s="4">
        <f>IF('True_Odds_Calculator_2-way'!A131="","",'True_Odds_Calculator_2-way'!A131)</f>
        <v>2.23</v>
      </c>
      <c r="B130" s="4">
        <f>IF('True_Odds_Calculator_2-way'!B131="","",'True_Odds_Calculator_2-way'!B131)</f>
        <v>1.72</v>
      </c>
      <c r="C130" s="4">
        <f t="shared" ref="C130:C193" si="8">IF(A130="","",((1/A130)+(1/B130))-1)</f>
        <v>2.982584211075201E-2</v>
      </c>
      <c r="D130" s="4">
        <f t="shared" si="6"/>
        <v>2.3067115708443593</v>
      </c>
      <c r="E130" s="4">
        <f t="shared" si="7"/>
        <v>1.7652798232695142</v>
      </c>
      <c r="G130" s="4">
        <f t="shared" ref="G130:G193" si="9">IF(A130="","",C130+1)</f>
        <v>1.029825842110752</v>
      </c>
    </row>
    <row r="131" spans="1:7" x14ac:dyDescent="0.2">
      <c r="A131" s="4">
        <f>IF('True_Odds_Calculator_2-way'!A132="","",'True_Odds_Calculator_2-way'!A132)</f>
        <v>1.69</v>
      </c>
      <c r="B131" s="4">
        <f>IF('True_Odds_Calculator_2-way'!B132="","",'True_Odds_Calculator_2-way'!B132)</f>
        <v>2.2799999999999998</v>
      </c>
      <c r="C131" s="4">
        <f t="shared" si="8"/>
        <v>3.0312467559431067E-2</v>
      </c>
      <c r="D131" s="4">
        <f t="shared" ref="D131:D194" si="10">IF(A131="","",(2*A131)/(2-($C131*A131)))</f>
        <v>1.7344256391789699</v>
      </c>
      <c r="E131" s="4">
        <f t="shared" ref="E131:E194" si="11">IF(B131="","",(2*B131)/(2-($C131*B131)))</f>
        <v>2.3616082373130669</v>
      </c>
      <c r="G131" s="4">
        <f t="shared" si="9"/>
        <v>1.0303124675594311</v>
      </c>
    </row>
    <row r="132" spans="1:7" x14ac:dyDescent="0.2">
      <c r="A132" s="4">
        <f>IF('True_Odds_Calculator_2-way'!A133="","",'True_Odds_Calculator_2-way'!A133)</f>
        <v>1.85</v>
      </c>
      <c r="B132" s="4">
        <f>IF('True_Odds_Calculator_2-way'!B133="","",'True_Odds_Calculator_2-way'!B133)</f>
        <v>2.0699999999999998</v>
      </c>
      <c r="C132" s="4">
        <f t="shared" si="8"/>
        <v>2.3632327980154022E-2</v>
      </c>
      <c r="D132" s="4">
        <f t="shared" si="10"/>
        <v>1.8913446104457341</v>
      </c>
      <c r="E132" s="4">
        <f t="shared" si="11"/>
        <v>2.1219005402410303</v>
      </c>
      <c r="G132" s="4">
        <f t="shared" si="9"/>
        <v>1.023632327980154</v>
      </c>
    </row>
    <row r="133" spans="1:7" x14ac:dyDescent="0.2">
      <c r="A133" s="4">
        <f>IF('True_Odds_Calculator_2-way'!A134="","",'True_Odds_Calculator_2-way'!A134)</f>
        <v>1.96</v>
      </c>
      <c r="B133" s="4">
        <f>IF('True_Odds_Calculator_2-way'!B134="","",'True_Odds_Calculator_2-way'!B134)</f>
        <v>1.94</v>
      </c>
      <c r="C133" s="4">
        <f t="shared" si="8"/>
        <v>2.5667999158426325E-2</v>
      </c>
      <c r="D133" s="4">
        <f t="shared" si="10"/>
        <v>2.0105752961082914</v>
      </c>
      <c r="E133" s="4">
        <f t="shared" si="11"/>
        <v>1.9895353704478862</v>
      </c>
      <c r="G133" s="4">
        <f t="shared" si="9"/>
        <v>1.0256679991584263</v>
      </c>
    </row>
    <row r="134" spans="1:7" x14ac:dyDescent="0.2">
      <c r="A134" s="4">
        <f>IF('True_Odds_Calculator_2-way'!A135="","",'True_Odds_Calculator_2-way'!A135)</f>
        <v>1.65</v>
      </c>
      <c r="B134" s="4">
        <f>IF('True_Odds_Calculator_2-way'!B135="","",'True_Odds_Calculator_2-way'!B135)</f>
        <v>2.37</v>
      </c>
      <c r="C134" s="4">
        <f t="shared" si="8"/>
        <v>2.8001534330648337E-2</v>
      </c>
      <c r="D134" s="4">
        <f t="shared" si="10"/>
        <v>1.6890184645286688</v>
      </c>
      <c r="E134" s="4">
        <f t="shared" si="11"/>
        <v>2.4513399153737665</v>
      </c>
      <c r="G134" s="4">
        <f t="shared" si="9"/>
        <v>1.0280015343306483</v>
      </c>
    </row>
    <row r="135" spans="1:7" x14ac:dyDescent="0.2">
      <c r="A135" s="4">
        <f>IF('True_Odds_Calculator_2-way'!A136="","",'True_Odds_Calculator_2-way'!A136)</f>
        <v>1.99</v>
      </c>
      <c r="B135" s="4">
        <f>IF('True_Odds_Calculator_2-way'!B136="","",'True_Odds_Calculator_2-way'!B136)</f>
        <v>1.92</v>
      </c>
      <c r="C135" s="4">
        <f t="shared" si="8"/>
        <v>2.3345896147403788E-2</v>
      </c>
      <c r="D135" s="4">
        <f t="shared" si="10"/>
        <v>2.0373253705876082</v>
      </c>
      <c r="E135" s="4">
        <f t="shared" si="11"/>
        <v>1.9640176827387685</v>
      </c>
      <c r="G135" s="4">
        <f t="shared" si="9"/>
        <v>1.0233458961474038</v>
      </c>
    </row>
    <row r="136" spans="1:7" x14ac:dyDescent="0.2">
      <c r="A136" s="4">
        <f>IF('True_Odds_Calculator_2-way'!A137="","",'True_Odds_Calculator_2-way'!A137)</f>
        <v>1.77</v>
      </c>
      <c r="B136" s="4">
        <f>IF('True_Odds_Calculator_2-way'!B137="","",'True_Odds_Calculator_2-way'!B137)</f>
        <v>2.13</v>
      </c>
      <c r="C136" s="4">
        <f t="shared" si="8"/>
        <v>3.4455319487546765E-2</v>
      </c>
      <c r="D136" s="4">
        <f t="shared" si="10"/>
        <v>1.8256700806275876</v>
      </c>
      <c r="E136" s="4">
        <f t="shared" si="11"/>
        <v>2.2111375032990233</v>
      </c>
      <c r="G136" s="4">
        <f t="shared" si="9"/>
        <v>1.0344553194875468</v>
      </c>
    </row>
    <row r="137" spans="1:7" x14ac:dyDescent="0.2">
      <c r="A137" s="4">
        <f>IF('True_Odds_Calculator_2-way'!A138="","",'True_Odds_Calculator_2-way'!A138)</f>
        <v>1.87</v>
      </c>
      <c r="B137" s="4">
        <f>IF('True_Odds_Calculator_2-way'!B138="","",'True_Odds_Calculator_2-way'!B138)</f>
        <v>2.02</v>
      </c>
      <c r="C137" s="4">
        <f t="shared" si="8"/>
        <v>2.9808863239265015E-2</v>
      </c>
      <c r="D137" s="4">
        <f t="shared" si="10"/>
        <v>1.9236135865967305</v>
      </c>
      <c r="E137" s="4">
        <f t="shared" si="11"/>
        <v>2.082703865027292</v>
      </c>
      <c r="G137" s="4">
        <f t="shared" si="9"/>
        <v>1.029808863239265</v>
      </c>
    </row>
    <row r="138" spans="1:7" x14ac:dyDescent="0.2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2.2999999999999998</v>
      </c>
      <c r="C138" s="4">
        <f t="shared" si="8"/>
        <v>3.3585003905233002E-2</v>
      </c>
      <c r="D138" s="4">
        <f t="shared" si="10"/>
        <v>1.7181838514873629</v>
      </c>
      <c r="E138" s="4">
        <f t="shared" si="11"/>
        <v>2.3924011211460603</v>
      </c>
      <c r="G138" s="4">
        <f t="shared" si="9"/>
        <v>1.033585003905233</v>
      </c>
    </row>
    <row r="139" spans="1:7" x14ac:dyDescent="0.2">
      <c r="A139" s="4">
        <f>IF('True_Odds_Calculator_2-way'!A140="","",'True_Odds_Calculator_2-way'!A140)</f>
        <v>1.68</v>
      </c>
      <c r="B139" s="4">
        <f>IF('True_Odds_Calculator_2-way'!B140="","",'True_Odds_Calculator_2-way'!B140)</f>
        <v>2.2799999999999998</v>
      </c>
      <c r="C139" s="4">
        <f t="shared" si="8"/>
        <v>3.383458646616555E-2</v>
      </c>
      <c r="D139" s="4">
        <f t="shared" si="10"/>
        <v>1.7291440953412784</v>
      </c>
      <c r="E139" s="4">
        <f t="shared" si="11"/>
        <v>2.3714710252600297</v>
      </c>
      <c r="G139" s="4">
        <f t="shared" si="9"/>
        <v>1.0338345864661656</v>
      </c>
    </row>
    <row r="140" spans="1:7" x14ac:dyDescent="0.2">
      <c r="A140" s="4">
        <f>IF('True_Odds_Calculator_2-way'!A141="","",'True_Odds_Calculator_2-way'!A141)</f>
        <v>2.25</v>
      </c>
      <c r="B140" s="4">
        <f>IF('True_Odds_Calculator_2-way'!B141="","",'True_Odds_Calculator_2-way'!B141)</f>
        <v>1.69</v>
      </c>
      <c r="C140" s="4">
        <f t="shared" si="8"/>
        <v>3.6160420775805502E-2</v>
      </c>
      <c r="D140" s="4">
        <f t="shared" si="10"/>
        <v>2.3454124903623752</v>
      </c>
      <c r="E140" s="4">
        <f t="shared" si="11"/>
        <v>1.7432664756446994</v>
      </c>
      <c r="G140" s="4">
        <f t="shared" si="9"/>
        <v>1.0361604207758055</v>
      </c>
    </row>
    <row r="141" spans="1:7" x14ac:dyDescent="0.2">
      <c r="A141" s="4">
        <f>IF('True_Odds_Calculator_2-way'!A142="","",'True_Odds_Calculator_2-way'!A142)</f>
        <v>2.02</v>
      </c>
      <c r="B141" s="4">
        <f>IF('True_Odds_Calculator_2-way'!B142="","",'True_Odds_Calculator_2-way'!B142)</f>
        <v>1.87</v>
      </c>
      <c r="C141" s="4">
        <f t="shared" si="8"/>
        <v>2.9808863239265015E-2</v>
      </c>
      <c r="D141" s="4">
        <f t="shared" si="10"/>
        <v>2.082703865027292</v>
      </c>
      <c r="E141" s="4">
        <f t="shared" si="11"/>
        <v>1.9236135865967305</v>
      </c>
      <c r="G141" s="4">
        <f t="shared" si="9"/>
        <v>1.029808863239265</v>
      </c>
    </row>
    <row r="142" spans="1:7" x14ac:dyDescent="0.2">
      <c r="A142" s="4">
        <f>IF('True_Odds_Calculator_2-way'!A143="","",'True_Odds_Calculator_2-way'!A143)</f>
        <v>2.12</v>
      </c>
      <c r="B142" s="4">
        <f>IF('True_Odds_Calculator_2-way'!B143="","",'True_Odds_Calculator_2-way'!B143)</f>
        <v>1.78</v>
      </c>
      <c r="C142" s="4">
        <f t="shared" si="8"/>
        <v>3.3495866016535869E-2</v>
      </c>
      <c r="D142" s="4">
        <f t="shared" si="10"/>
        <v>2.1980428704566637</v>
      </c>
      <c r="E142" s="4">
        <f t="shared" si="11"/>
        <v>1.8346946713341112</v>
      </c>
      <c r="G142" s="4">
        <f t="shared" si="9"/>
        <v>1.0334958660165359</v>
      </c>
    </row>
    <row r="143" spans="1:7" x14ac:dyDescent="0.2">
      <c r="A143" s="4">
        <f>IF('True_Odds_Calculator_2-way'!A144="","",'True_Odds_Calculator_2-way'!A144)</f>
        <v>2.3199999999999998</v>
      </c>
      <c r="B143" s="4">
        <f>IF('True_Odds_Calculator_2-way'!B144="","",'True_Odds_Calculator_2-way'!B144)</f>
        <v>1.65</v>
      </c>
      <c r="C143" s="4">
        <f t="shared" si="8"/>
        <v>3.709508881922674E-2</v>
      </c>
      <c r="D143" s="4">
        <f t="shared" si="10"/>
        <v>2.4243191893603542</v>
      </c>
      <c r="E143" s="4">
        <f t="shared" si="11"/>
        <v>1.702089817696754</v>
      </c>
      <c r="G143" s="4">
        <f t="shared" si="9"/>
        <v>1.0370950888192267</v>
      </c>
    </row>
    <row r="144" spans="1:7" x14ac:dyDescent="0.2">
      <c r="A144" s="4">
        <f>IF('True_Odds_Calculator_2-way'!A145="","",'True_Odds_Calculator_2-way'!A145)</f>
        <v>2.25</v>
      </c>
      <c r="B144" s="4">
        <f>IF('True_Odds_Calculator_2-way'!B145="","",'True_Odds_Calculator_2-way'!B145)</f>
        <v>1.7</v>
      </c>
      <c r="C144" s="4">
        <f t="shared" si="8"/>
        <v>3.2679738562091387E-2</v>
      </c>
      <c r="D144" s="4">
        <f t="shared" si="10"/>
        <v>2.3358778625954195</v>
      </c>
      <c r="E144" s="4">
        <f t="shared" si="11"/>
        <v>1.7485714285714284</v>
      </c>
      <c r="G144" s="4">
        <f t="shared" si="9"/>
        <v>1.0326797385620914</v>
      </c>
    </row>
    <row r="145" spans="1:7" x14ac:dyDescent="0.2">
      <c r="A145" s="4">
        <f>IF('True_Odds_Calculator_2-way'!A146="","",'True_Odds_Calculator_2-way'!A146)</f>
        <v>2.4</v>
      </c>
      <c r="B145" s="4">
        <f>IF('True_Odds_Calculator_2-way'!B146="","",'True_Odds_Calculator_2-way'!B146)</f>
        <v>1.62</v>
      </c>
      <c r="C145" s="4">
        <f t="shared" si="8"/>
        <v>3.3950617283950546E-2</v>
      </c>
      <c r="D145" s="4">
        <f t="shared" si="10"/>
        <v>2.5019305019305014</v>
      </c>
      <c r="E145" s="4">
        <f t="shared" si="11"/>
        <v>1.6658097686375322</v>
      </c>
      <c r="G145" s="4">
        <f t="shared" si="9"/>
        <v>1.0339506172839505</v>
      </c>
    </row>
    <row r="146" spans="1:7" x14ac:dyDescent="0.2">
      <c r="A146" s="4">
        <f>IF('True_Odds_Calculator_2-way'!A147="","",'True_Odds_Calculator_2-way'!A147)</f>
        <v>1.82</v>
      </c>
      <c r="B146" s="4">
        <f>IF('True_Odds_Calculator_2-way'!B147="","",'True_Odds_Calculator_2-way'!B147)</f>
        <v>2.0699999999999998</v>
      </c>
      <c r="C146" s="4">
        <f t="shared" si="8"/>
        <v>3.2542336890162948E-2</v>
      </c>
      <c r="D146" s="4">
        <f t="shared" si="10"/>
        <v>1.8755413949320454</v>
      </c>
      <c r="E146" s="4">
        <f t="shared" si="11"/>
        <v>2.1421504520384373</v>
      </c>
      <c r="G146" s="4">
        <f t="shared" si="9"/>
        <v>1.0325423368901629</v>
      </c>
    </row>
    <row r="147" spans="1:7" x14ac:dyDescent="0.2">
      <c r="A147" s="4">
        <f>IF('True_Odds_Calculator_2-way'!A148="","",'True_Odds_Calculator_2-way'!A148)</f>
        <v>1.8</v>
      </c>
      <c r="B147" s="4">
        <f>IF('True_Odds_Calculator_2-way'!B148="","",'True_Odds_Calculator_2-way'!B148)</f>
        <v>2.09</v>
      </c>
      <c r="C147" s="4">
        <f t="shared" si="8"/>
        <v>3.4024455077086735E-2</v>
      </c>
      <c r="D147" s="4">
        <f t="shared" si="10"/>
        <v>1.8568608094768018</v>
      </c>
      <c r="E147" s="4">
        <f t="shared" si="11"/>
        <v>2.1670506912442398</v>
      </c>
      <c r="G147" s="4">
        <f t="shared" si="9"/>
        <v>1.0340244550770867</v>
      </c>
    </row>
    <row r="148" spans="1:7" x14ac:dyDescent="0.2">
      <c r="A148" s="4">
        <f>IF('True_Odds_Calculator_2-way'!A149="","",'True_Odds_Calculator_2-way'!A149)</f>
        <v>1.74</v>
      </c>
      <c r="B148" s="4">
        <f>IF('True_Odds_Calculator_2-way'!B149="","",'True_Odds_Calculator_2-way'!B149)</f>
        <v>2.1800000000000002</v>
      </c>
      <c r="C148" s="4">
        <f t="shared" si="8"/>
        <v>3.3428240008436028E-2</v>
      </c>
      <c r="D148" s="4">
        <f t="shared" si="10"/>
        <v>1.7921194368326561</v>
      </c>
      <c r="E148" s="4">
        <f t="shared" si="11"/>
        <v>2.2624358821424311</v>
      </c>
      <c r="G148" s="4">
        <f t="shared" si="9"/>
        <v>1.033428240008436</v>
      </c>
    </row>
    <row r="149" spans="1:7" x14ac:dyDescent="0.2">
      <c r="A149" s="4">
        <f>IF('True_Odds_Calculator_2-way'!A150="","",'True_Odds_Calculator_2-way'!A150)</f>
        <v>2.2400000000000002</v>
      </c>
      <c r="B149" s="4">
        <f>IF('True_Odds_Calculator_2-way'!B150="","",'True_Odds_Calculator_2-way'!B150)</f>
        <v>1.69</v>
      </c>
      <c r="C149" s="4">
        <f t="shared" si="8"/>
        <v>3.8144547759932479E-2</v>
      </c>
      <c r="D149" s="4">
        <f t="shared" si="10"/>
        <v>2.3399678575843743</v>
      </c>
      <c r="E149" s="4">
        <f t="shared" si="11"/>
        <v>1.7462865578005351</v>
      </c>
      <c r="G149" s="4">
        <f t="shared" si="9"/>
        <v>1.0381445477599325</v>
      </c>
    </row>
    <row r="150" spans="1:7" x14ac:dyDescent="0.2">
      <c r="A150" s="4">
        <f>IF('True_Odds_Calculator_2-way'!A151="","",'True_Odds_Calculator_2-way'!A151)</f>
        <v>2.2200000000000002</v>
      </c>
      <c r="B150" s="4">
        <f>IF('True_Odds_Calculator_2-way'!B151="","",'True_Odds_Calculator_2-way'!B151)</f>
        <v>1.68</v>
      </c>
      <c r="C150" s="4">
        <f t="shared" si="8"/>
        <v>4.5688545688545634E-2</v>
      </c>
      <c r="D150" s="4">
        <f t="shared" si="10"/>
        <v>2.3386004514672689</v>
      </c>
      <c r="E150" s="4">
        <f t="shared" si="11"/>
        <v>1.7470489038785832</v>
      </c>
      <c r="G150" s="4">
        <f t="shared" si="9"/>
        <v>1.0456885456885456</v>
      </c>
    </row>
    <row r="151" spans="1:7" x14ac:dyDescent="0.2">
      <c r="A151" s="4">
        <f>IF('True_Odds_Calculator_2-way'!A152="","",'True_Odds_Calculator_2-way'!A152)</f>
        <v>2.17</v>
      </c>
      <c r="B151" s="4">
        <f>IF('True_Odds_Calculator_2-way'!B152="","",'True_Odds_Calculator_2-way'!B152)</f>
        <v>1.73</v>
      </c>
      <c r="C151" s="4">
        <f t="shared" si="8"/>
        <v>3.8864175168482618E-2</v>
      </c>
      <c r="D151" s="4">
        <f t="shared" si="10"/>
        <v>2.2655321203343295</v>
      </c>
      <c r="E151" s="4">
        <f t="shared" si="11"/>
        <v>1.7901814453637255</v>
      </c>
      <c r="G151" s="4">
        <f t="shared" si="9"/>
        <v>1.0388641751684826</v>
      </c>
    </row>
    <row r="152" spans="1:7" x14ac:dyDescent="0.2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2.06</v>
      </c>
      <c r="C152" s="4">
        <f t="shared" si="8"/>
        <v>3.7923081049187513E-2</v>
      </c>
      <c r="D152" s="4">
        <f t="shared" si="10"/>
        <v>1.8743276529432467</v>
      </c>
      <c r="E152" s="4">
        <f t="shared" si="11"/>
        <v>2.1437359857413907</v>
      </c>
      <c r="G152" s="4">
        <f t="shared" si="9"/>
        <v>1.0379230810491875</v>
      </c>
    </row>
    <row r="153" spans="1:7" x14ac:dyDescent="0.2">
      <c r="A153" s="4">
        <f>IF('True_Odds_Calculator_2-way'!A154="","",'True_Odds_Calculator_2-way'!A154)</f>
        <v>1.88</v>
      </c>
      <c r="B153" s="4">
        <f>IF('True_Odds_Calculator_2-way'!B154="","",'True_Odds_Calculator_2-way'!B154)</f>
        <v>1.99</v>
      </c>
      <c r="C153" s="4">
        <f t="shared" si="8"/>
        <v>3.4427456431091574E-2</v>
      </c>
      <c r="D153" s="4">
        <f t="shared" si="10"/>
        <v>1.9428749480681344</v>
      </c>
      <c r="E153" s="4">
        <f t="shared" si="11"/>
        <v>2.0605860321656753</v>
      </c>
      <c r="G153" s="4">
        <f t="shared" si="9"/>
        <v>1.0344274564310916</v>
      </c>
    </row>
    <row r="154" spans="1:7" x14ac:dyDescent="0.2">
      <c r="A154" s="4">
        <f>IF('True_Odds_Calculator_2-way'!A155="","",'True_Odds_Calculator_2-way'!A155)</f>
        <v>1.59</v>
      </c>
      <c r="B154" s="4">
        <f>IF('True_Odds_Calculator_2-way'!B155="","",'True_Odds_Calculator_2-way'!B155)</f>
        <v>2.4500000000000002</v>
      </c>
      <c r="C154" s="4">
        <f t="shared" si="8"/>
        <v>3.7094082916185211E-2</v>
      </c>
      <c r="D154" s="4">
        <f t="shared" si="10"/>
        <v>1.6383135317001365</v>
      </c>
      <c r="E154" s="4">
        <f t="shared" si="11"/>
        <v>2.5666282325811234</v>
      </c>
      <c r="G154" s="4">
        <f t="shared" si="9"/>
        <v>1.0370940829161852</v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1.27</v>
      </c>
      <c r="B2" s="4">
        <f>IF('True_Odds_Calculator_3-way'!B3="","",'True_Odds_Calculator_3-way'!B3)</f>
        <v>6.84</v>
      </c>
      <c r="C2" s="4">
        <f>IF('True_Odds_Calculator_3-way'!C3="","",'True_Odds_Calculator_3-way'!C3)</f>
        <v>9.3000000000000007</v>
      </c>
      <c r="D2" s="4">
        <f>IF(A2="","",((1/A2)+(1/B2)+(1/C2))-1)</f>
        <v>4.1127286932936213E-2</v>
      </c>
      <c r="E2" s="4">
        <f>IF(A2="","",(3*A2)/(3-($D2*A2)))</f>
        <v>1.2925031933710991</v>
      </c>
      <c r="F2" s="4">
        <f>IF(B2="","",(3*B2)/(3-($D2*B2)))</f>
        <v>7.5477545620676594</v>
      </c>
      <c r="G2" s="4">
        <f>IF(C2="","",(3*C2)/(3-($D2*C2)))</f>
        <v>10.658959690102481</v>
      </c>
      <c r="I2" s="4">
        <f>IF(A2="","",D2+1)</f>
        <v>1.0411272869329362</v>
      </c>
    </row>
    <row r="3" spans="1:9" x14ac:dyDescent="0.2">
      <c r="A3" s="4">
        <f>IF('True_Odds_Calculator_3-way'!A4="","",'True_Odds_Calculator_3-way'!A4)</f>
        <v>5.84</v>
      </c>
      <c r="B3" s="4">
        <f>IF('True_Odds_Calculator_3-way'!B4="","",'True_Odds_Calculator_3-way'!B4)</f>
        <v>5.13</v>
      </c>
      <c r="C3" s="4">
        <f>IF('True_Odds_Calculator_3-way'!C4="","",'True_Odds_Calculator_3-way'!C4)</f>
        <v>1.52</v>
      </c>
      <c r="D3" s="4">
        <f t="shared" ref="D3:D66" si="0">IF(A3="","",((1/A3)+(1/B3)+(1/C3))-1)</f>
        <v>2.4059387433576385E-2</v>
      </c>
      <c r="E3" s="4">
        <f t="shared" ref="E3:E66" si="1">IF(A3="","",(3*A3)/(3-($D3*A3)))</f>
        <v>6.12695988874649</v>
      </c>
      <c r="F3" s="4">
        <f t="shared" ref="F3:F66" si="2">IF(B3="","",(3*B3)/(3-($D3*B3)))</f>
        <v>5.3501119100909573</v>
      </c>
      <c r="G3" s="4">
        <f t="shared" ref="G3:G66" si="3">IF(C3="","",(3*C3)/(3-($D3*C3)))</f>
        <v>1.5387575929819277</v>
      </c>
      <c r="I3" s="4">
        <f t="shared" ref="I3:I66" si="4">IF(A3="","",D3+1)</f>
        <v>1.0240593874335764</v>
      </c>
    </row>
    <row r="4" spans="1:9" x14ac:dyDescent="0.2">
      <c r="A4" s="4">
        <f>IF('True_Odds_Calculator_3-way'!A5="","",'True_Odds_Calculator_3-way'!A5)</f>
        <v>1.76</v>
      </c>
      <c r="B4" s="4">
        <f>IF('True_Odds_Calculator_3-way'!B5="","",'True_Odds_Calculator_3-way'!B5)</f>
        <v>4.3600000000000003</v>
      </c>
      <c r="C4" s="4">
        <f>IF('True_Odds_Calculator_3-way'!C5="","",'True_Odds_Calculator_3-way'!C5)</f>
        <v>4.3</v>
      </c>
      <c r="D4" s="4">
        <f t="shared" si="0"/>
        <v>3.0097755881839605E-2</v>
      </c>
      <c r="E4" s="4">
        <f t="shared" si="1"/>
        <v>1.7916355359407852</v>
      </c>
      <c r="F4" s="4">
        <f t="shared" si="2"/>
        <v>4.5594393225884913</v>
      </c>
      <c r="G4" s="4">
        <f t="shared" si="3"/>
        <v>4.4938658996317358</v>
      </c>
      <c r="I4" s="4">
        <f t="shared" si="4"/>
        <v>1.0300977558818396</v>
      </c>
    </row>
    <row r="5" spans="1:9" x14ac:dyDescent="0.2">
      <c r="A5" s="4">
        <f>IF('True_Odds_Calculator_3-way'!A6="","",'True_Odds_Calculator_3-way'!A6)</f>
        <v>3.18</v>
      </c>
      <c r="B5" s="4">
        <f>IF('True_Odds_Calculator_3-way'!B6="","",'True_Odds_Calculator_3-way'!B6)</f>
        <v>3.43</v>
      </c>
      <c r="C5" s="4">
        <f>IF('True_Odds_Calculator_3-way'!C6="","",'True_Odds_Calculator_3-way'!C6)</f>
        <v>2.38</v>
      </c>
      <c r="D5" s="4">
        <f t="shared" si="0"/>
        <v>2.6178665536295442E-2</v>
      </c>
      <c r="E5" s="4">
        <f t="shared" si="1"/>
        <v>3.2707616251106866</v>
      </c>
      <c r="F5" s="4">
        <f t="shared" si="2"/>
        <v>3.5358307410481951</v>
      </c>
      <c r="G5" s="4">
        <f t="shared" si="3"/>
        <v>2.4304771408772794</v>
      </c>
      <c r="I5" s="4">
        <f t="shared" si="4"/>
        <v>1.0261786655362954</v>
      </c>
    </row>
    <row r="6" spans="1:9" x14ac:dyDescent="0.2">
      <c r="A6" s="4">
        <f>IF('True_Odds_Calculator_3-way'!A7="","",'True_Odds_Calculator_3-way'!A7)</f>
        <v>4.5</v>
      </c>
      <c r="B6" s="4">
        <f>IF('True_Odds_Calculator_3-way'!B7="","",'True_Odds_Calculator_3-way'!B7)</f>
        <v>3.65</v>
      </c>
      <c r="C6" s="4">
        <f>IF('True_Odds_Calculator_3-way'!C7="","",'True_Odds_Calculator_3-way'!C7)</f>
        <v>1.89</v>
      </c>
      <c r="D6" s="4">
        <f t="shared" si="0"/>
        <v>2.5295354062477404E-2</v>
      </c>
      <c r="E6" s="4">
        <f t="shared" si="1"/>
        <v>4.6774776810939089</v>
      </c>
      <c r="F6" s="4">
        <f t="shared" si="2"/>
        <v>3.7658993722136294</v>
      </c>
      <c r="G6" s="4">
        <f t="shared" si="3"/>
        <v>1.9206069323929285</v>
      </c>
      <c r="I6" s="4">
        <f t="shared" si="4"/>
        <v>1.0252953540624774</v>
      </c>
    </row>
    <row r="7" spans="1:9" x14ac:dyDescent="0.2">
      <c r="A7" s="4">
        <f>IF('True_Odds_Calculator_3-way'!A8="","",'True_Odds_Calculator_3-way'!A8)</f>
        <v>2.4300000000000002</v>
      </c>
      <c r="B7" s="4">
        <f>IF('True_Odds_Calculator_3-way'!B8="","",'True_Odds_Calculator_3-way'!B8)</f>
        <v>3.18</v>
      </c>
      <c r="C7" s="4">
        <f>IF('True_Odds_Calculator_3-way'!C8="","",'True_Odds_Calculator_3-way'!C8)</f>
        <v>3.32</v>
      </c>
      <c r="D7" s="4">
        <f t="shared" si="0"/>
        <v>2.7192861826995873E-2</v>
      </c>
      <c r="E7" s="4">
        <f t="shared" si="1"/>
        <v>2.4847291869409718</v>
      </c>
      <c r="F7" s="4">
        <f t="shared" si="2"/>
        <v>3.2743822124564272</v>
      </c>
      <c r="G7" s="4">
        <f t="shared" si="3"/>
        <v>3.4230101285468324</v>
      </c>
      <c r="I7" s="4">
        <f t="shared" si="4"/>
        <v>1.0271928618269959</v>
      </c>
    </row>
    <row r="8" spans="1:9" x14ac:dyDescent="0.2">
      <c r="A8" s="4">
        <f>IF('True_Odds_Calculator_3-way'!A9="","",'True_Odds_Calculator_3-way'!A9)</f>
        <v>1.33</v>
      </c>
      <c r="B8" s="4">
        <f>IF('True_Odds_Calculator_3-way'!B9="","",'True_Odds_Calculator_3-way'!B9)</f>
        <v>5.53</v>
      </c>
      <c r="C8" s="4">
        <f>IF('True_Odds_Calculator_3-way'!C9="","",'True_Odds_Calculator_3-way'!C9)</f>
        <v>10.75</v>
      </c>
      <c r="D8" s="4">
        <f t="shared" si="0"/>
        <v>2.5734781463520484E-2</v>
      </c>
      <c r="E8" s="4">
        <f t="shared" si="1"/>
        <v>1.3453492053881344</v>
      </c>
      <c r="F8" s="4">
        <f t="shared" si="2"/>
        <v>5.8053950563876775</v>
      </c>
      <c r="G8" s="4">
        <f t="shared" si="3"/>
        <v>11.842028010519238</v>
      </c>
      <c r="I8" s="4">
        <f t="shared" si="4"/>
        <v>1.0257347814635205</v>
      </c>
    </row>
    <row r="9" spans="1:9" x14ac:dyDescent="0.2">
      <c r="A9" s="4">
        <f>IF('True_Odds_Calculator_3-way'!A10="","",'True_Odds_Calculator_3-way'!A10)</f>
        <v>1.95</v>
      </c>
      <c r="B9" s="4">
        <f>IF('True_Odds_Calculator_3-way'!B10="","",'True_Odds_Calculator_3-way'!B10)</f>
        <v>3.57</v>
      </c>
      <c r="C9" s="4">
        <f>IF('True_Odds_Calculator_3-way'!C10="","",'True_Odds_Calculator_3-way'!C10)</f>
        <v>4.24</v>
      </c>
      <c r="D9" s="4">
        <f t="shared" si="0"/>
        <v>2.8781614242213704E-2</v>
      </c>
      <c r="E9" s="4">
        <f t="shared" si="1"/>
        <v>1.9871761900466014</v>
      </c>
      <c r="F9" s="4">
        <f t="shared" si="2"/>
        <v>3.6966093161774474</v>
      </c>
      <c r="G9" s="4">
        <f t="shared" si="3"/>
        <v>4.4197882102085568</v>
      </c>
      <c r="I9" s="4">
        <f t="shared" si="4"/>
        <v>1.0287816142422137</v>
      </c>
    </row>
    <row r="10" spans="1:9" x14ac:dyDescent="0.2">
      <c r="A10" s="4">
        <f>IF('True_Odds_Calculator_3-way'!A11="","",'True_Odds_Calculator_3-way'!A11)</f>
        <v>1.1499999999999999</v>
      </c>
      <c r="B10" s="4">
        <f>IF('True_Odds_Calculator_3-way'!B11="","",'True_Odds_Calculator_3-way'!B11)</f>
        <v>8.6</v>
      </c>
      <c r="C10" s="4">
        <f>IF('True_Odds_Calculator_3-way'!C11="","",'True_Odds_Calculator_3-way'!C11)</f>
        <v>21.58</v>
      </c>
      <c r="D10" s="4">
        <f t="shared" si="0"/>
        <v>3.2183490124455316E-2</v>
      </c>
      <c r="E10" s="4">
        <f t="shared" si="1"/>
        <v>1.1643647735059335</v>
      </c>
      <c r="F10" s="4">
        <f t="shared" si="2"/>
        <v>9.4740715750597086</v>
      </c>
      <c r="G10" s="4">
        <f t="shared" si="3"/>
        <v>28.080916793852982</v>
      </c>
      <c r="I10" s="4">
        <f t="shared" si="4"/>
        <v>1.0321834901244553</v>
      </c>
    </row>
    <row r="11" spans="1:9" x14ac:dyDescent="0.2">
      <c r="A11" s="4">
        <f>IF('True_Odds_Calculator_3-way'!A12="","",'True_Odds_Calculator_3-way'!A12)</f>
        <v>2.78</v>
      </c>
      <c r="B11" s="4">
        <f>IF('True_Odds_Calculator_3-way'!B12="","",'True_Odds_Calculator_3-way'!B12)</f>
        <v>3.11</v>
      </c>
      <c r="C11" s="4">
        <f>IF('True_Odds_Calculator_3-way'!C12="","",'True_Odds_Calculator_3-way'!C12)</f>
        <v>2.76</v>
      </c>
      <c r="D11" s="4">
        <f t="shared" si="0"/>
        <v>4.3574479155666257E-2</v>
      </c>
      <c r="E11" s="4">
        <f t="shared" si="1"/>
        <v>2.8969770881058357</v>
      </c>
      <c r="F11" s="4">
        <f t="shared" si="2"/>
        <v>3.2571318438365169</v>
      </c>
      <c r="G11" s="4">
        <f t="shared" si="3"/>
        <v>2.8752651258707265</v>
      </c>
      <c r="I11" s="4">
        <f t="shared" si="4"/>
        <v>1.0435744791556663</v>
      </c>
    </row>
    <row r="12" spans="1:9" x14ac:dyDescent="0.2">
      <c r="A12" s="4">
        <f>IF('True_Odds_Calculator_3-way'!A13="","",'True_Odds_Calculator_3-way'!A13)</f>
        <v>4.8899999999999997</v>
      </c>
      <c r="B12" s="4">
        <f>IF('True_Odds_Calculator_3-way'!B13="","",'True_Odds_Calculator_3-way'!B13)</f>
        <v>3.84</v>
      </c>
      <c r="C12" s="4">
        <f>IF('True_Odds_Calculator_3-way'!C13="","",'True_Odds_Calculator_3-way'!C13)</f>
        <v>1.77</v>
      </c>
      <c r="D12" s="4">
        <f t="shared" si="0"/>
        <v>2.9887395584208498E-2</v>
      </c>
      <c r="E12" s="4">
        <f t="shared" si="1"/>
        <v>5.140423194204975</v>
      </c>
      <c r="F12" s="4">
        <f t="shared" si="2"/>
        <v>3.9927459556396157</v>
      </c>
      <c r="G12" s="4">
        <f t="shared" si="3"/>
        <v>1.801771654695822</v>
      </c>
      <c r="I12" s="4">
        <f t="shared" si="4"/>
        <v>1.0298873955842085</v>
      </c>
    </row>
    <row r="13" spans="1:9" x14ac:dyDescent="0.2">
      <c r="A13" s="4">
        <f>IF('True_Odds_Calculator_3-way'!A14="","",'True_Odds_Calculator_3-way'!A14)</f>
        <v>1.35</v>
      </c>
      <c r="B13" s="4">
        <f>IF('True_Odds_Calculator_3-way'!B14="","",'True_Odds_Calculator_3-way'!B14)</f>
        <v>5.76</v>
      </c>
      <c r="C13" s="4">
        <f>IF('True_Odds_Calculator_3-way'!C14="","",'True_Odds_Calculator_3-way'!C14)</f>
        <v>8.06</v>
      </c>
      <c r="D13" s="4">
        <f t="shared" si="0"/>
        <v>3.8421330760040506E-2</v>
      </c>
      <c r="E13" s="4">
        <f t="shared" si="1"/>
        <v>1.3737516143201709</v>
      </c>
      <c r="F13" s="4">
        <f t="shared" si="2"/>
        <v>6.2187507441716487</v>
      </c>
      <c r="G13" s="4">
        <f t="shared" si="3"/>
        <v>8.9877647949613682</v>
      </c>
      <c r="I13" s="4">
        <f t="shared" si="4"/>
        <v>1.0384213307600405</v>
      </c>
    </row>
    <row r="14" spans="1:9" x14ac:dyDescent="0.2">
      <c r="A14" s="4">
        <f>IF('True_Odds_Calculator_3-way'!A15="","",'True_Odds_Calculator_3-way'!A15)</f>
        <v>1.62</v>
      </c>
      <c r="B14" s="4">
        <f>IF('True_Odds_Calculator_3-way'!B15="","",'True_Odds_Calculator_3-way'!B15)</f>
        <v>4.38</v>
      </c>
      <c r="C14" s="4">
        <f>IF('True_Odds_Calculator_3-way'!C15="","",'True_Odds_Calculator_3-way'!C15)</f>
        <v>5.23</v>
      </c>
      <c r="D14" s="4">
        <f t="shared" si="0"/>
        <v>3.6799041810522848E-2</v>
      </c>
      <c r="E14" s="4">
        <f t="shared" si="1"/>
        <v>1.6528444700910325</v>
      </c>
      <c r="F14" s="4">
        <f t="shared" si="2"/>
        <v>4.6286834278860622</v>
      </c>
      <c r="G14" s="4">
        <f t="shared" si="3"/>
        <v>5.5885203231855458</v>
      </c>
      <c r="I14" s="4">
        <f t="shared" si="4"/>
        <v>1.0367990418105228</v>
      </c>
    </row>
    <row r="15" spans="1:9" x14ac:dyDescent="0.2">
      <c r="A15" s="4">
        <f>IF('True_Odds_Calculator_3-way'!A16="","",'True_Odds_Calculator_3-way'!A16)</f>
        <v>3.27</v>
      </c>
      <c r="B15" s="4">
        <f>IF('True_Odds_Calculator_3-way'!B16="","",'True_Odds_Calculator_3-way'!B16)</f>
        <v>3.32</v>
      </c>
      <c r="C15" s="4">
        <f>IF('True_Odds_Calculator_3-way'!C16="","",'True_Odds_Calculator_3-way'!C16)</f>
        <v>2.34</v>
      </c>
      <c r="D15" s="4">
        <f t="shared" si="0"/>
        <v>3.4365644181052701E-2</v>
      </c>
      <c r="E15" s="4">
        <f t="shared" si="1"/>
        <v>3.3972563023951459</v>
      </c>
      <c r="F15" s="4">
        <f t="shared" si="2"/>
        <v>3.451255788779251</v>
      </c>
      <c r="G15" s="4">
        <f t="shared" si="3"/>
        <v>2.4044518177839498</v>
      </c>
      <c r="I15" s="4">
        <f t="shared" si="4"/>
        <v>1.0343656441810527</v>
      </c>
    </row>
    <row r="16" spans="1:9" x14ac:dyDescent="0.2">
      <c r="A16" s="4">
        <f>IF('True_Odds_Calculator_3-way'!A17="","",'True_Odds_Calculator_3-way'!A17)</f>
        <v>3.29</v>
      </c>
      <c r="B16" s="4">
        <f>IF('True_Odds_Calculator_3-way'!B17="","",'True_Odds_Calculator_3-way'!B17)</f>
        <v>3.68</v>
      </c>
      <c r="C16" s="4">
        <f>IF('True_Odds_Calculator_3-way'!C17="","",'True_Odds_Calculator_3-way'!C17)</f>
        <v>2.1800000000000002</v>
      </c>
      <c r="D16" s="4">
        <f t="shared" si="0"/>
        <v>3.4406094546212795E-2</v>
      </c>
      <c r="E16" s="4">
        <f t="shared" si="1"/>
        <v>3.419005992289164</v>
      </c>
      <c r="F16" s="4">
        <f t="shared" si="2"/>
        <v>3.8421575257117255</v>
      </c>
      <c r="G16" s="4">
        <f t="shared" si="3"/>
        <v>2.2359014766573742</v>
      </c>
      <c r="I16" s="4">
        <f t="shared" si="4"/>
        <v>1.0344060945462128</v>
      </c>
    </row>
    <row r="17" spans="1:9" x14ac:dyDescent="0.2">
      <c r="A17" s="4">
        <f>IF('True_Odds_Calculator_3-way'!A18="","",'True_Odds_Calculator_3-way'!A18)</f>
        <v>3.53</v>
      </c>
      <c r="B17" s="4">
        <f>IF('True_Odds_Calculator_3-way'!B18="","",'True_Odds_Calculator_3-way'!B18)</f>
        <v>3.59</v>
      </c>
      <c r="C17" s="4">
        <f>IF('True_Odds_Calculator_3-way'!C18="","",'True_Odds_Calculator_3-way'!C18)</f>
        <v>2.17</v>
      </c>
      <c r="D17" s="4">
        <f t="shared" si="0"/>
        <v>2.2667144101153891E-2</v>
      </c>
      <c r="E17" s="4">
        <f t="shared" si="1"/>
        <v>3.6267309824320058</v>
      </c>
      <c r="F17" s="4">
        <f t="shared" si="2"/>
        <v>3.690093853998659</v>
      </c>
      <c r="G17" s="4">
        <f t="shared" si="3"/>
        <v>2.2061721804384407</v>
      </c>
      <c r="I17" s="4">
        <f t="shared" si="4"/>
        <v>1.0226671441011539</v>
      </c>
    </row>
    <row r="18" spans="1:9" x14ac:dyDescent="0.2">
      <c r="A18" s="4">
        <f>IF('True_Odds_Calculator_3-way'!A19="","",'True_Odds_Calculator_3-way'!A19)</f>
        <v>3.34</v>
      </c>
      <c r="B18" s="4">
        <f>IF('True_Odds_Calculator_3-way'!B19="","",'True_Odds_Calculator_3-way'!B19)</f>
        <v>3.43</v>
      </c>
      <c r="C18" s="4">
        <f>IF('True_Odds_Calculator_3-way'!C19="","",'True_Odds_Calculator_3-way'!C19)</f>
        <v>2.3199999999999998</v>
      </c>
      <c r="D18" s="4">
        <f t="shared" si="0"/>
        <v>2.1980869867784358E-2</v>
      </c>
      <c r="E18" s="4">
        <f t="shared" si="1"/>
        <v>3.4237870366012806</v>
      </c>
      <c r="F18" s="4">
        <f t="shared" si="2"/>
        <v>3.5184231140299635</v>
      </c>
      <c r="G18" s="4">
        <f t="shared" si="3"/>
        <v>2.3601185683894661</v>
      </c>
      <c r="I18" s="4">
        <f t="shared" si="4"/>
        <v>1.0219808698677844</v>
      </c>
    </row>
    <row r="19" spans="1:9" x14ac:dyDescent="0.2">
      <c r="A19" s="4">
        <f>IF('True_Odds_Calculator_3-way'!A20="","",'True_Odds_Calculator_3-way'!A20)</f>
        <v>2.15</v>
      </c>
      <c r="B19" s="4">
        <f>IF('True_Odds_Calculator_3-way'!B20="","",'True_Odds_Calculator_3-way'!B20)</f>
        <v>4.22</v>
      </c>
      <c r="C19" s="4">
        <f>IF('True_Odds_Calculator_3-way'!C20="","",'True_Odds_Calculator_3-way'!C20)</f>
        <v>3.12</v>
      </c>
      <c r="D19" s="4">
        <f t="shared" si="0"/>
        <v>2.2595924227137631E-2</v>
      </c>
      <c r="E19" s="4">
        <f t="shared" si="1"/>
        <v>2.1853896441441947</v>
      </c>
      <c r="F19" s="4">
        <f t="shared" si="2"/>
        <v>4.3585357692015538</v>
      </c>
      <c r="G19" s="4">
        <f t="shared" si="3"/>
        <v>3.1950837040470494</v>
      </c>
      <c r="I19" s="4">
        <f t="shared" si="4"/>
        <v>1.0225959242271376</v>
      </c>
    </row>
    <row r="20" spans="1:9" x14ac:dyDescent="0.2">
      <c r="A20" s="4">
        <f>IF('True_Odds_Calculator_3-way'!A21="","",'True_Odds_Calculator_3-way'!A21)</f>
        <v>1.79</v>
      </c>
      <c r="B20" s="4">
        <f>IF('True_Odds_Calculator_3-way'!B21="","",'True_Odds_Calculator_3-way'!B21)</f>
        <v>3.78</v>
      </c>
      <c r="C20" s="4">
        <f>IF('True_Odds_Calculator_3-way'!C21="","",'True_Odds_Calculator_3-way'!C21)</f>
        <v>4.97</v>
      </c>
      <c r="D20" s="4">
        <f t="shared" si="0"/>
        <v>2.4416725888124047E-2</v>
      </c>
      <c r="E20" s="4">
        <f t="shared" si="1"/>
        <v>1.8164634132508002</v>
      </c>
      <c r="F20" s="4">
        <f t="shared" si="2"/>
        <v>3.8999832765149769</v>
      </c>
      <c r="G20" s="4">
        <f t="shared" si="3"/>
        <v>5.179513258211494</v>
      </c>
      <c r="I20" s="4">
        <f t="shared" si="4"/>
        <v>1.024416725888124</v>
      </c>
    </row>
    <row r="21" spans="1:9" x14ac:dyDescent="0.2">
      <c r="A21" s="4">
        <f>IF('True_Odds_Calculator_3-way'!A22="","",'True_Odds_Calculator_3-way'!A22)</f>
        <v>1.93</v>
      </c>
      <c r="B21" s="4">
        <f>IF('True_Odds_Calculator_3-way'!B22="","",'True_Odds_Calculator_3-way'!B22)</f>
        <v>3.7</v>
      </c>
      <c r="C21" s="4">
        <f>IF('True_Odds_Calculator_3-way'!C22="","",'True_Odds_Calculator_3-way'!C22)</f>
        <v>4.29</v>
      </c>
      <c r="D21" s="4">
        <f t="shared" si="0"/>
        <v>2.1505218396410175E-2</v>
      </c>
      <c r="E21" s="4">
        <f t="shared" si="1"/>
        <v>1.9570761958160732</v>
      </c>
      <c r="F21" s="4">
        <f t="shared" si="2"/>
        <v>3.8008092541487311</v>
      </c>
      <c r="G21" s="4">
        <f t="shared" si="3"/>
        <v>4.4261139009034309</v>
      </c>
      <c r="I21" s="4">
        <f t="shared" si="4"/>
        <v>1.0215052183964102</v>
      </c>
    </row>
    <row r="22" spans="1:9" x14ac:dyDescent="0.2">
      <c r="A22" s="4">
        <f>IF('True_Odds_Calculator_3-way'!A23="","",'True_Odds_Calculator_3-way'!A23)</f>
        <v>2.08</v>
      </c>
      <c r="B22" s="4">
        <f>IF('True_Odds_Calculator_3-way'!B23="","",'True_Odds_Calculator_3-way'!B23)</f>
        <v>4.22</v>
      </c>
      <c r="C22" s="4">
        <f>IF('True_Odds_Calculator_3-way'!C23="","",'True_Odds_Calculator_3-way'!C23)</f>
        <v>3.28</v>
      </c>
      <c r="D22" s="4">
        <f t="shared" si="0"/>
        <v>2.2614104194268236E-2</v>
      </c>
      <c r="E22" s="4">
        <f t="shared" si="1"/>
        <v>2.1131320343473439</v>
      </c>
      <c r="F22" s="4">
        <f t="shared" si="2"/>
        <v>4.3586508928484919</v>
      </c>
      <c r="G22" s="4">
        <f t="shared" si="3"/>
        <v>3.3631531336209148</v>
      </c>
      <c r="I22" s="4">
        <f t="shared" si="4"/>
        <v>1.0226141041942682</v>
      </c>
    </row>
    <row r="23" spans="1:9" x14ac:dyDescent="0.2">
      <c r="A23" s="4">
        <f>IF('True_Odds_Calculator_3-way'!A24="","",'True_Odds_Calculator_3-way'!A24)</f>
        <v>1.68</v>
      </c>
      <c r="B23" s="4">
        <f>IF('True_Odds_Calculator_3-way'!B24="","",'True_Odds_Calculator_3-way'!B24)</f>
        <v>4.21</v>
      </c>
      <c r="C23" s="4">
        <f>IF('True_Odds_Calculator_3-way'!C24="","",'True_Odds_Calculator_3-way'!C24)</f>
        <v>4.99</v>
      </c>
      <c r="D23" s="4">
        <f t="shared" si="0"/>
        <v>3.3168588052703063E-2</v>
      </c>
      <c r="E23" s="4">
        <f t="shared" si="1"/>
        <v>1.7117955919796515</v>
      </c>
      <c r="F23" s="4">
        <f t="shared" si="2"/>
        <v>4.4155277382199705</v>
      </c>
      <c r="G23" s="4">
        <f t="shared" si="3"/>
        <v>5.2813757059886761</v>
      </c>
      <c r="I23" s="4">
        <f t="shared" si="4"/>
        <v>1.0331685880527031</v>
      </c>
    </row>
    <row r="24" spans="1:9" x14ac:dyDescent="0.2">
      <c r="A24" s="4">
        <f>IF('True_Odds_Calculator_3-way'!A25="","",'True_Odds_Calculator_3-way'!A25)</f>
        <v>2.09</v>
      </c>
      <c r="B24" s="4">
        <f>IF('True_Odds_Calculator_3-way'!B25="","",'True_Odds_Calculator_3-way'!B25)</f>
        <v>3.95</v>
      </c>
      <c r="C24" s="4">
        <f>IF('True_Odds_Calculator_3-way'!C25="","",'True_Odds_Calculator_3-way'!C25)</f>
        <v>3.37</v>
      </c>
      <c r="D24" s="4">
        <f t="shared" si="0"/>
        <v>2.8369361528066905E-2</v>
      </c>
      <c r="E24" s="4">
        <f t="shared" si="1"/>
        <v>2.1321395822505598</v>
      </c>
      <c r="F24" s="4">
        <f t="shared" si="2"/>
        <v>4.1032693915406284</v>
      </c>
      <c r="G24" s="4">
        <f t="shared" si="3"/>
        <v>3.4809311832661276</v>
      </c>
      <c r="I24" s="4">
        <f t="shared" si="4"/>
        <v>1.0283693615280669</v>
      </c>
    </row>
    <row r="25" spans="1:9" x14ac:dyDescent="0.2">
      <c r="A25" s="4">
        <f>IF('True_Odds_Calculator_3-way'!A26="","",'True_Odds_Calculator_3-way'!A26)</f>
        <v>2.73</v>
      </c>
      <c r="B25" s="4">
        <f>IF('True_Odds_Calculator_3-way'!B26="","",'True_Odds_Calculator_3-way'!B26)</f>
        <v>3.55</v>
      </c>
      <c r="C25" s="4">
        <f>IF('True_Odds_Calculator_3-way'!C26="","",'True_Odds_Calculator_3-way'!C26)</f>
        <v>2.63</v>
      </c>
      <c r="D25" s="4">
        <f t="shared" si="0"/>
        <v>2.821864402756602E-2</v>
      </c>
      <c r="E25" s="4">
        <f t="shared" si="1"/>
        <v>2.801951210038605</v>
      </c>
      <c r="F25" s="4">
        <f t="shared" si="2"/>
        <v>3.6726369201042526</v>
      </c>
      <c r="G25" s="4">
        <f t="shared" si="3"/>
        <v>2.6967121955743991</v>
      </c>
      <c r="I25" s="4">
        <f t="shared" si="4"/>
        <v>1.028218644027566</v>
      </c>
    </row>
    <row r="26" spans="1:9" x14ac:dyDescent="0.2">
      <c r="A26" s="4">
        <f>IF('True_Odds_Calculator_3-way'!A27="","",'True_Odds_Calculator_3-way'!A27)</f>
        <v>2.5299999999999998</v>
      </c>
      <c r="B26" s="4">
        <f>IF('True_Odds_Calculator_3-way'!B27="","",'True_Odds_Calculator_3-way'!B27)</f>
        <v>3.34</v>
      </c>
      <c r="C26" s="4">
        <f>IF('True_Odds_Calculator_3-way'!C27="","",'True_Odds_Calculator_3-way'!C27)</f>
        <v>3.01</v>
      </c>
      <c r="D26" s="4">
        <f t="shared" si="0"/>
        <v>2.6884028222100342E-2</v>
      </c>
      <c r="E26" s="4">
        <f t="shared" si="1"/>
        <v>2.5886913199243247</v>
      </c>
      <c r="F26" s="4">
        <f t="shared" si="2"/>
        <v>3.4430536417529347</v>
      </c>
      <c r="G26" s="4">
        <f t="shared" si="3"/>
        <v>3.0934413792270274</v>
      </c>
      <c r="I26" s="4">
        <f t="shared" si="4"/>
        <v>1.0268840282221003</v>
      </c>
    </row>
    <row r="27" spans="1:9" x14ac:dyDescent="0.2">
      <c r="A27" s="4">
        <f>IF('True_Odds_Calculator_3-way'!A28="","",'True_Odds_Calculator_3-way'!A28)</f>
        <v>11.2</v>
      </c>
      <c r="B27" s="4">
        <f>IF('True_Odds_Calculator_3-way'!B28="","",'True_Odds_Calculator_3-way'!B28)</f>
        <v>6.22</v>
      </c>
      <c r="C27" s="4">
        <f>IF('True_Odds_Calculator_3-way'!C28="","",'True_Odds_Calculator_3-way'!C28)</f>
        <v>1.28</v>
      </c>
      <c r="D27" s="4">
        <f t="shared" si="0"/>
        <v>3.1307418465778669E-2</v>
      </c>
      <c r="E27" s="4">
        <f t="shared" si="1"/>
        <v>12.682322956490081</v>
      </c>
      <c r="F27" s="4">
        <f t="shared" si="2"/>
        <v>6.6517712212355589</v>
      </c>
      <c r="G27" s="4">
        <f t="shared" si="3"/>
        <v>1.2973295094789377</v>
      </c>
      <c r="I27" s="4">
        <f t="shared" si="4"/>
        <v>1.0313074184657787</v>
      </c>
    </row>
    <row r="28" spans="1:9" x14ac:dyDescent="0.2">
      <c r="A28" s="4">
        <f>IF('True_Odds_Calculator_3-way'!A29="","",'True_Odds_Calculator_3-way'!A29)</f>
        <v>3.93</v>
      </c>
      <c r="B28" s="4">
        <f>IF('True_Odds_Calculator_3-way'!B29="","",'True_Odds_Calculator_3-way'!B29)</f>
        <v>3.58</v>
      </c>
      <c r="C28" s="4">
        <f>IF('True_Odds_Calculator_3-way'!C29="","",'True_Odds_Calculator_3-way'!C29)</f>
        <v>2.04</v>
      </c>
      <c r="D28" s="4">
        <f t="shared" si="0"/>
        <v>2.3978613578571339E-2</v>
      </c>
      <c r="E28" s="4">
        <f t="shared" si="1"/>
        <v>4.0574526364360164</v>
      </c>
      <c r="F28" s="4">
        <f t="shared" si="2"/>
        <v>3.685457444163891</v>
      </c>
      <c r="G28" s="4">
        <f t="shared" si="3"/>
        <v>2.073814493534389</v>
      </c>
      <c r="I28" s="4">
        <f t="shared" si="4"/>
        <v>1.0239786135785713</v>
      </c>
    </row>
    <row r="29" spans="1:9" x14ac:dyDescent="0.2">
      <c r="A29" s="4">
        <f>IF('True_Odds_Calculator_3-way'!A30="","",'True_Odds_Calculator_3-way'!A30)</f>
        <v>2.39</v>
      </c>
      <c r="B29" s="4">
        <f>IF('True_Odds_Calculator_3-way'!B30="","",'True_Odds_Calculator_3-way'!B30)</f>
        <v>3.33</v>
      </c>
      <c r="C29" s="4">
        <f>IF('True_Odds_Calculator_3-way'!C30="","",'True_Odds_Calculator_3-way'!C30)</f>
        <v>3.3</v>
      </c>
      <c r="D29" s="4">
        <f t="shared" si="0"/>
        <v>2.1740645171607564E-2</v>
      </c>
      <c r="E29" s="4">
        <f t="shared" si="1"/>
        <v>2.4321245116296728</v>
      </c>
      <c r="F29" s="4">
        <f t="shared" si="2"/>
        <v>3.4123471579267401</v>
      </c>
      <c r="G29" s="4">
        <f t="shared" si="3"/>
        <v>3.3808520963857283</v>
      </c>
      <c r="I29" s="4">
        <f t="shared" si="4"/>
        <v>1.0217406451716076</v>
      </c>
    </row>
    <row r="30" spans="1:9" x14ac:dyDescent="0.2">
      <c r="A30" s="4">
        <f>IF('True_Odds_Calculator_3-way'!A31="","",'True_Odds_Calculator_3-way'!A31)</f>
        <v>1.71</v>
      </c>
      <c r="B30" s="4">
        <f>IF('True_Odds_Calculator_3-way'!B31="","",'True_Odds_Calculator_3-way'!B31)</f>
        <v>3.74</v>
      </c>
      <c r="C30" s="4">
        <f>IF('True_Odds_Calculator_3-way'!C31="","",'True_Odds_Calculator_3-way'!C31)</f>
        <v>5.83</v>
      </c>
      <c r="D30" s="4">
        <f t="shared" si="0"/>
        <v>2.3701587402737978E-2</v>
      </c>
      <c r="E30" s="4">
        <f t="shared" si="1"/>
        <v>1.7334183164679651</v>
      </c>
      <c r="F30" s="4">
        <f t="shared" si="2"/>
        <v>3.8538741935948435</v>
      </c>
      <c r="G30" s="4">
        <f t="shared" si="3"/>
        <v>6.1114960255117294</v>
      </c>
      <c r="I30" s="4">
        <f t="shared" si="4"/>
        <v>1.023701587402738</v>
      </c>
    </row>
    <row r="31" spans="1:9" x14ac:dyDescent="0.2">
      <c r="A31" s="4">
        <f>IF('True_Odds_Calculator_3-way'!A32="","",'True_Odds_Calculator_3-way'!A32)</f>
        <v>1.37</v>
      </c>
      <c r="B31" s="4">
        <f>IF('True_Odds_Calculator_3-way'!B32="","",'True_Odds_Calculator_3-way'!B32)</f>
        <v>5.39</v>
      </c>
      <c r="C31" s="4">
        <f>IF('True_Odds_Calculator_3-way'!C32="","",'True_Odds_Calculator_3-way'!C32)</f>
        <v>9.11</v>
      </c>
      <c r="D31" s="4">
        <f t="shared" si="0"/>
        <v>2.5225248340023265E-2</v>
      </c>
      <c r="E31" s="4">
        <f t="shared" si="1"/>
        <v>1.385965673256379</v>
      </c>
      <c r="F31" s="4">
        <f t="shared" si="2"/>
        <v>5.645878927484838</v>
      </c>
      <c r="G31" s="4">
        <f t="shared" si="3"/>
        <v>9.8657208337144358</v>
      </c>
      <c r="I31" s="4">
        <f t="shared" si="4"/>
        <v>1.0252252483400233</v>
      </c>
    </row>
    <row r="32" spans="1:9" x14ac:dyDescent="0.2">
      <c r="A32" s="4">
        <f>IF('True_Odds_Calculator_3-way'!A33="","",'True_Odds_Calculator_3-way'!A33)</f>
        <v>6.04</v>
      </c>
      <c r="B32" s="4">
        <f>IF('True_Odds_Calculator_3-way'!B33="","",'True_Odds_Calculator_3-way'!B33)</f>
        <v>4.0599999999999996</v>
      </c>
      <c r="C32" s="4">
        <f>IF('True_Odds_Calculator_3-way'!C33="","",'True_Odds_Calculator_3-way'!C33)</f>
        <v>1.63</v>
      </c>
      <c r="D32" s="4">
        <f t="shared" si="0"/>
        <v>2.5365265141834126E-2</v>
      </c>
      <c r="E32" s="4">
        <f t="shared" si="1"/>
        <v>6.3650553156578589</v>
      </c>
      <c r="F32" s="4">
        <f t="shared" si="2"/>
        <v>4.2043246211868359</v>
      </c>
      <c r="G32" s="4">
        <f t="shared" si="3"/>
        <v>1.6527782494615821</v>
      </c>
      <c r="I32" s="4">
        <f t="shared" si="4"/>
        <v>1.0253652651418341</v>
      </c>
    </row>
    <row r="33" spans="1:9" x14ac:dyDescent="0.2">
      <c r="A33" s="4">
        <f>IF('True_Odds_Calculator_3-way'!A34="","",'True_Odds_Calculator_3-way'!A34)</f>
        <v>1.75</v>
      </c>
      <c r="B33" s="4">
        <f>IF('True_Odds_Calculator_3-way'!B34="","",'True_Odds_Calculator_3-way'!B34)</f>
        <v>3.73</v>
      </c>
      <c r="C33" s="4">
        <f>IF('True_Odds_Calculator_3-way'!C34="","",'True_Odds_Calculator_3-way'!C34)</f>
        <v>5.21</v>
      </c>
      <c r="D33" s="4">
        <f t="shared" si="0"/>
        <v>3.1463665828390219E-2</v>
      </c>
      <c r="E33" s="4">
        <f t="shared" si="1"/>
        <v>1.7827196896725703</v>
      </c>
      <c r="F33" s="4">
        <f t="shared" si="2"/>
        <v>3.8818575876130383</v>
      </c>
      <c r="G33" s="4">
        <f t="shared" si="3"/>
        <v>5.5111391102486289</v>
      </c>
      <c r="I33" s="4">
        <f t="shared" si="4"/>
        <v>1.0314636658283902</v>
      </c>
    </row>
    <row r="34" spans="1:9" x14ac:dyDescent="0.2">
      <c r="A34" s="4">
        <f>IF('True_Odds_Calculator_3-way'!A35="","",'True_Odds_Calculator_3-way'!A35)</f>
        <v>2.5</v>
      </c>
      <c r="B34" s="4">
        <f>IF('True_Odds_Calculator_3-way'!B35="","",'True_Odds_Calculator_3-way'!B35)</f>
        <v>3.41</v>
      </c>
      <c r="C34" s="4">
        <f>IF('True_Odds_Calculator_3-way'!C35="","",'True_Odds_Calculator_3-way'!C35)</f>
        <v>2.99</v>
      </c>
      <c r="D34" s="4">
        <f t="shared" si="0"/>
        <v>2.7703292499926313E-2</v>
      </c>
      <c r="E34" s="4">
        <f t="shared" si="1"/>
        <v>2.5590790973025159</v>
      </c>
      <c r="F34" s="4">
        <f t="shared" si="2"/>
        <v>3.5208701197347003</v>
      </c>
      <c r="G34" s="4">
        <f t="shared" si="3"/>
        <v>3.0749009302802501</v>
      </c>
      <c r="I34" s="4">
        <f t="shared" si="4"/>
        <v>1.0277032924999263</v>
      </c>
    </row>
    <row r="35" spans="1:9" x14ac:dyDescent="0.2">
      <c r="A35" s="4">
        <f>IF('True_Odds_Calculator_3-way'!A36="","",'True_Odds_Calculator_3-way'!A36)</f>
        <v>1.81</v>
      </c>
      <c r="B35" s="4">
        <f>IF('True_Odds_Calculator_3-way'!B36="","",'True_Odds_Calculator_3-way'!B36)</f>
        <v>3.86</v>
      </c>
      <c r="C35" s="4">
        <f>IF('True_Odds_Calculator_3-way'!C36="","",'True_Odds_Calculator_3-way'!C36)</f>
        <v>4.57</v>
      </c>
      <c r="D35" s="4">
        <f t="shared" si="0"/>
        <v>3.037192610223971E-2</v>
      </c>
      <c r="E35" s="4">
        <f t="shared" si="1"/>
        <v>1.8437862686474769</v>
      </c>
      <c r="F35" s="4">
        <f t="shared" si="2"/>
        <v>4.0169776411865756</v>
      </c>
      <c r="G35" s="4">
        <f t="shared" si="3"/>
        <v>4.7916952933912862</v>
      </c>
      <c r="I35" s="4">
        <f t="shared" si="4"/>
        <v>1.0303719261022397</v>
      </c>
    </row>
    <row r="36" spans="1:9" x14ac:dyDescent="0.2">
      <c r="A36" s="4">
        <f>IF('True_Odds_Calculator_3-way'!A37="","",'True_Odds_Calculator_3-way'!A37)</f>
        <v>2.0099999999999998</v>
      </c>
      <c r="B36" s="4">
        <f>IF('True_Odds_Calculator_3-way'!B37="","",'True_Odds_Calculator_3-way'!B37)</f>
        <v>3.46</v>
      </c>
      <c r="C36" s="4">
        <f>IF('True_Odds_Calculator_3-way'!C37="","",'True_Odds_Calculator_3-way'!C37)</f>
        <v>4.12</v>
      </c>
      <c r="D36" s="4">
        <f t="shared" si="0"/>
        <v>2.9248225453349708E-2</v>
      </c>
      <c r="E36" s="4">
        <f t="shared" si="1"/>
        <v>2.0501758843445002</v>
      </c>
      <c r="F36" s="4">
        <f t="shared" si="2"/>
        <v>3.5807906437644097</v>
      </c>
      <c r="G36" s="4">
        <f t="shared" si="3"/>
        <v>4.292415885306081</v>
      </c>
      <c r="I36" s="4">
        <f t="shared" si="4"/>
        <v>1.0292482254533497</v>
      </c>
    </row>
    <row r="37" spans="1:9" x14ac:dyDescent="0.2">
      <c r="A37" s="4">
        <f>IF('True_Odds_Calculator_3-way'!A38="","",'True_Odds_Calculator_3-way'!A38)</f>
        <v>3.13</v>
      </c>
      <c r="B37" s="4">
        <f>IF('True_Odds_Calculator_3-way'!B38="","",'True_Odds_Calculator_3-way'!B38)</f>
        <v>3.41</v>
      </c>
      <c r="C37" s="4">
        <f>IF('True_Odds_Calculator_3-way'!C38="","",'True_Odds_Calculator_3-way'!C38)</f>
        <v>2.41</v>
      </c>
      <c r="D37" s="4">
        <f t="shared" si="0"/>
        <v>2.7681709192282522E-2</v>
      </c>
      <c r="E37" s="4">
        <f t="shared" si="1"/>
        <v>3.2230867746656915</v>
      </c>
      <c r="F37" s="4">
        <f t="shared" si="2"/>
        <v>3.5207809359794493</v>
      </c>
      <c r="G37" s="4">
        <f t="shared" si="3"/>
        <v>2.4648115921586826</v>
      </c>
      <c r="I37" s="4">
        <f t="shared" si="4"/>
        <v>1.0276817091922825</v>
      </c>
    </row>
    <row r="38" spans="1:9" x14ac:dyDescent="0.2">
      <c r="A38" s="4">
        <f>IF('True_Odds_Calculator_3-way'!A39="","",'True_Odds_Calculator_3-way'!A39)</f>
        <v>2.64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2.96</v>
      </c>
      <c r="D38" s="4">
        <f t="shared" si="0"/>
        <v>2.7184722836896658E-2</v>
      </c>
      <c r="E38" s="4">
        <f t="shared" si="1"/>
        <v>2.7047034192718424</v>
      </c>
      <c r="F38" s="4">
        <f t="shared" si="2"/>
        <v>3.3167778365184524</v>
      </c>
      <c r="G38" s="4">
        <f t="shared" si="3"/>
        <v>3.041582105640467</v>
      </c>
      <c r="I38" s="4">
        <f t="shared" si="4"/>
        <v>1.0271847228368967</v>
      </c>
    </row>
    <row r="39" spans="1:9" x14ac:dyDescent="0.2">
      <c r="A39" s="4">
        <f>IF('True_Odds_Calculator_3-way'!A40="","",'True_Odds_Calculator_3-way'!A40)</f>
        <v>1.88</v>
      </c>
      <c r="B39" s="4">
        <f>IF('True_Odds_Calculator_3-way'!B40="","",'True_Odds_Calculator_3-way'!B40)</f>
        <v>3.44</v>
      </c>
      <c r="C39" s="4">
        <f>IF('True_Odds_Calculator_3-way'!C40="","",'True_Odds_Calculator_3-way'!C40)</f>
        <v>4.8600000000000003</v>
      </c>
      <c r="D39" s="4">
        <f t="shared" si="0"/>
        <v>2.8373884908053926E-2</v>
      </c>
      <c r="E39" s="4">
        <f t="shared" si="1"/>
        <v>1.9140333657901589</v>
      </c>
      <c r="F39" s="4">
        <f t="shared" si="2"/>
        <v>3.5556856110611004</v>
      </c>
      <c r="G39" s="4">
        <f t="shared" si="3"/>
        <v>5.0941564335244838</v>
      </c>
      <c r="I39" s="4">
        <f t="shared" si="4"/>
        <v>1.0283738849080539</v>
      </c>
    </row>
    <row r="40" spans="1:9" x14ac:dyDescent="0.2">
      <c r="A40" s="4">
        <f>IF('True_Odds_Calculator_3-way'!A41="","",'True_Odds_Calculator_3-way'!A41)</f>
        <v>2.12</v>
      </c>
      <c r="B40" s="4">
        <f>IF('True_Odds_Calculator_3-way'!B41="","",'True_Odds_Calculator_3-way'!B41)</f>
        <v>3.36</v>
      </c>
      <c r="C40" s="4">
        <f>IF('True_Odds_Calculator_3-way'!C41="","",'True_Odds_Calculator_3-way'!C41)</f>
        <v>3.85</v>
      </c>
      <c r="D40" s="4">
        <f t="shared" si="0"/>
        <v>2.9057420566854564E-2</v>
      </c>
      <c r="E40" s="4">
        <f t="shared" si="1"/>
        <v>2.1644445099223599</v>
      </c>
      <c r="F40" s="4">
        <f t="shared" si="2"/>
        <v>3.4730272800340409</v>
      </c>
      <c r="G40" s="4">
        <f t="shared" si="3"/>
        <v>3.999128943571876</v>
      </c>
      <c r="I40" s="4">
        <f t="shared" si="4"/>
        <v>1.0290574205668546</v>
      </c>
    </row>
    <row r="41" spans="1:9" x14ac:dyDescent="0.2">
      <c r="A41" s="4">
        <f>IF('True_Odds_Calculator_3-way'!A42="","",'True_Odds_Calculator_3-way'!A42)</f>
        <v>2.39</v>
      </c>
      <c r="B41" s="4">
        <f>IF('True_Odds_Calculator_3-way'!B42="","",'True_Odds_Calculator_3-way'!B42)</f>
        <v>3.33</v>
      </c>
      <c r="C41" s="4">
        <f>IF('True_Odds_Calculator_3-way'!C42="","",'True_Odds_Calculator_3-way'!C42)</f>
        <v>3.23</v>
      </c>
      <c r="D41" s="4">
        <f t="shared" si="0"/>
        <v>2.8307865361118623E-2</v>
      </c>
      <c r="E41" s="4">
        <f t="shared" si="1"/>
        <v>2.4451426935592044</v>
      </c>
      <c r="F41" s="4">
        <f t="shared" si="2"/>
        <v>3.4380288150526126</v>
      </c>
      <c r="G41" s="4">
        <f t="shared" si="3"/>
        <v>3.3315390985321187</v>
      </c>
      <c r="I41" s="4">
        <f t="shared" si="4"/>
        <v>1.0283078653611186</v>
      </c>
    </row>
    <row r="42" spans="1:9" x14ac:dyDescent="0.2">
      <c r="A42" s="4">
        <f>IF('True_Odds_Calculator_3-way'!A43="","",'True_Odds_Calculator_3-way'!A43)</f>
        <v>1.83</v>
      </c>
      <c r="B42" s="4">
        <f>IF('True_Odds_Calculator_3-way'!B43="","",'True_Odds_Calculator_3-way'!B43)</f>
        <v>3.7</v>
      </c>
      <c r="C42" s="4">
        <f>IF('True_Odds_Calculator_3-way'!C43="","",'True_Odds_Calculator_3-way'!C43)</f>
        <v>4.5599999999999996</v>
      </c>
      <c r="D42" s="4">
        <f t="shared" si="0"/>
        <v>3.6016603315999207E-2</v>
      </c>
      <c r="E42" s="4">
        <f t="shared" si="1"/>
        <v>1.8711084931387307</v>
      </c>
      <c r="F42" s="4">
        <f t="shared" si="2"/>
        <v>3.8719959067583631</v>
      </c>
      <c r="G42" s="4">
        <f t="shared" si="3"/>
        <v>4.8240962951852397</v>
      </c>
      <c r="I42" s="4">
        <f t="shared" si="4"/>
        <v>1.0360166033159992</v>
      </c>
    </row>
    <row r="43" spans="1:9" x14ac:dyDescent="0.2">
      <c r="A43" s="4">
        <f>IF('True_Odds_Calculator_3-way'!A44="","",'True_Odds_Calculator_3-way'!A44)</f>
        <v>2.5099999999999998</v>
      </c>
      <c r="B43" s="4">
        <f>IF('True_Odds_Calculator_3-way'!B44="","",'True_Odds_Calculator_3-way'!B44)</f>
        <v>3.28</v>
      </c>
      <c r="C43" s="4">
        <f>IF('True_Odds_Calculator_3-way'!C44="","",'True_Odds_Calculator_3-way'!C44)</f>
        <v>3.03</v>
      </c>
      <c r="D43" s="4">
        <f t="shared" si="0"/>
        <v>3.3317426582809784E-2</v>
      </c>
      <c r="E43" s="4">
        <f t="shared" si="1"/>
        <v>2.5819740240885305</v>
      </c>
      <c r="F43" s="4">
        <f t="shared" si="2"/>
        <v>3.4039976012500279</v>
      </c>
      <c r="G43" s="4">
        <f t="shared" si="3"/>
        <v>3.1355118579893713</v>
      </c>
      <c r="I43" s="4">
        <f t="shared" si="4"/>
        <v>1.0333174265828098</v>
      </c>
    </row>
    <row r="44" spans="1:9" x14ac:dyDescent="0.2">
      <c r="A44" s="4">
        <f>IF('True_Odds_Calculator_3-way'!A45="","",'True_Odds_Calculator_3-way'!A45)</f>
        <v>2.66</v>
      </c>
      <c r="B44" s="4">
        <f>IF('True_Odds_Calculator_3-way'!B45="","",'True_Odds_Calculator_3-way'!B45)</f>
        <v>3.32</v>
      </c>
      <c r="C44" s="4">
        <f>IF('True_Odds_Calculator_3-way'!C45="","",'True_Odds_Calculator_3-way'!C45)</f>
        <v>2.82</v>
      </c>
      <c r="D44" s="4">
        <f t="shared" si="0"/>
        <v>3.1754597979182897E-2</v>
      </c>
      <c r="E44" s="4">
        <f t="shared" si="1"/>
        <v>2.7370640741279142</v>
      </c>
      <c r="F44" s="4">
        <f t="shared" si="2"/>
        <v>3.4409199667808608</v>
      </c>
      <c r="G44" s="4">
        <f t="shared" si="3"/>
        <v>2.9067649636708617</v>
      </c>
      <c r="I44" s="4">
        <f t="shared" si="4"/>
        <v>1.0317545979791829</v>
      </c>
    </row>
    <row r="45" spans="1:9" x14ac:dyDescent="0.2">
      <c r="A45" s="4">
        <f>IF('True_Odds_Calculator_3-way'!A46="","",'True_Odds_Calculator_3-way'!A46)</f>
        <v>2.72</v>
      </c>
      <c r="B45" s="4">
        <f>IF('True_Odds_Calculator_3-way'!B46="","",'True_Odds_Calculator_3-way'!B46)</f>
        <v>3.27</v>
      </c>
      <c r="C45" s="4">
        <f>IF('True_Odds_Calculator_3-way'!C46="","",'True_Odds_Calculator_3-way'!C46)</f>
        <v>2.78</v>
      </c>
      <c r="D45" s="4">
        <f t="shared" si="0"/>
        <v>3.3169686592873449E-2</v>
      </c>
      <c r="E45" s="4">
        <f t="shared" si="1"/>
        <v>2.8043372144297183</v>
      </c>
      <c r="F45" s="4">
        <f t="shared" si="2"/>
        <v>3.392661536677132</v>
      </c>
      <c r="G45" s="4">
        <f t="shared" si="3"/>
        <v>2.8681593093957427</v>
      </c>
      <c r="I45" s="4">
        <f t="shared" si="4"/>
        <v>1.0331696865928734</v>
      </c>
    </row>
    <row r="46" spans="1:9" x14ac:dyDescent="0.2">
      <c r="A46" s="4">
        <f>IF('True_Odds_Calculator_3-way'!A47="","",'True_Odds_Calculator_3-way'!A47)</f>
        <v>2.3199999999999998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3.26</v>
      </c>
      <c r="D46" s="4">
        <f t="shared" si="0"/>
        <v>3.3640937181969921E-2</v>
      </c>
      <c r="E46" s="4">
        <f t="shared" si="1"/>
        <v>2.3819684774851955</v>
      </c>
      <c r="F46" s="4">
        <f t="shared" si="2"/>
        <v>3.5131560720078636</v>
      </c>
      <c r="G46" s="4">
        <f t="shared" si="3"/>
        <v>3.3836960335349735</v>
      </c>
      <c r="I46" s="4">
        <f t="shared" si="4"/>
        <v>1.0336409371819699</v>
      </c>
    </row>
    <row r="47" spans="1:9" x14ac:dyDescent="0.2">
      <c r="A47" s="4">
        <f>IF('True_Odds_Calculator_3-way'!A48="","",'True_Odds_Calculator_3-way'!A48)</f>
        <v>3.19</v>
      </c>
      <c r="B47" s="4">
        <f>IF('True_Odds_Calculator_3-way'!B48="","",'True_Odds_Calculator_3-way'!B48)</f>
        <v>3.49</v>
      </c>
      <c r="C47" s="4">
        <f>IF('True_Odds_Calculator_3-way'!C48="","",'True_Odds_Calculator_3-way'!C48)</f>
        <v>2.31</v>
      </c>
      <c r="D47" s="4">
        <f t="shared" si="0"/>
        <v>3.2913008014282541E-2</v>
      </c>
      <c r="E47" s="4">
        <f t="shared" si="1"/>
        <v>3.3056909128356717</v>
      </c>
      <c r="F47" s="4">
        <f t="shared" si="2"/>
        <v>3.6289480641841605</v>
      </c>
      <c r="G47" s="4">
        <f t="shared" si="3"/>
        <v>2.3700645851066668</v>
      </c>
      <c r="I47" s="4">
        <f t="shared" si="4"/>
        <v>1.0329130080142825</v>
      </c>
    </row>
    <row r="48" spans="1:9" x14ac:dyDescent="0.2">
      <c r="A48" s="4">
        <f>IF('True_Odds_Calculator_3-way'!A49="","",'True_Odds_Calculator_3-way'!A49)</f>
        <v>3.66</v>
      </c>
      <c r="B48" s="4">
        <f>IF('True_Odds_Calculator_3-way'!B49="","",'True_Odds_Calculator_3-way'!B49)</f>
        <v>3.4</v>
      </c>
      <c r="C48" s="4">
        <f>IF('True_Odds_Calculator_3-way'!C49="","",'True_Odds_Calculator_3-way'!C49)</f>
        <v>2.15</v>
      </c>
      <c r="D48" s="4">
        <f t="shared" si="0"/>
        <v>3.2457969844437828E-2</v>
      </c>
      <c r="E48" s="4">
        <f t="shared" si="1"/>
        <v>3.8109070535951681</v>
      </c>
      <c r="F48" s="4">
        <f t="shared" si="2"/>
        <v>3.52984792379478</v>
      </c>
      <c r="G48" s="4">
        <f t="shared" si="3"/>
        <v>2.2012033918757332</v>
      </c>
      <c r="I48" s="4">
        <f t="shared" si="4"/>
        <v>1.0324579698444378</v>
      </c>
    </row>
    <row r="49" spans="1:9" x14ac:dyDescent="0.2">
      <c r="A49" s="4">
        <f>IF('True_Odds_Calculator_3-way'!A50="","",'True_Odds_Calculator_3-way'!A50)</f>
        <v>3.32</v>
      </c>
      <c r="B49" s="4">
        <f>IF('True_Odds_Calculator_3-way'!B50="","",'True_Odds_Calculator_3-way'!B50)</f>
        <v>3.37</v>
      </c>
      <c r="C49" s="4">
        <f>IF('True_Odds_Calculator_3-way'!C50="","",'True_Odds_Calculator_3-way'!C50)</f>
        <v>2.29</v>
      </c>
      <c r="D49" s="4">
        <f t="shared" si="0"/>
        <v>3.462194702904231E-2</v>
      </c>
      <c r="E49" s="4">
        <f t="shared" si="1"/>
        <v>3.4522737108865291</v>
      </c>
      <c r="F49" s="4">
        <f t="shared" si="2"/>
        <v>3.506369684767388</v>
      </c>
      <c r="G49" s="4">
        <f t="shared" si="3"/>
        <v>2.3521631711184505</v>
      </c>
      <c r="I49" s="4">
        <f t="shared" si="4"/>
        <v>1.0346219470290423</v>
      </c>
    </row>
    <row r="50" spans="1:9" x14ac:dyDescent="0.2">
      <c r="A50" s="4">
        <f>IF('True_Odds_Calculator_3-way'!A51="","",'True_Odds_Calculator_3-way'!A51)</f>
        <v>1.73</v>
      </c>
      <c r="B50" s="4">
        <f>IF('True_Odds_Calculator_3-way'!B51="","",'True_Odds_Calculator_3-way'!B51)</f>
        <v>3.82</v>
      </c>
      <c r="C50" s="4">
        <f>IF('True_Odds_Calculator_3-way'!C51="","",'True_Odds_Calculator_3-way'!C51)</f>
        <v>5.0999999999999996</v>
      </c>
      <c r="D50" s="4">
        <f t="shared" si="0"/>
        <v>3.5893218165515828E-2</v>
      </c>
      <c r="E50" s="4">
        <f t="shared" si="1"/>
        <v>1.7665651109978182</v>
      </c>
      <c r="F50" s="4">
        <f t="shared" si="2"/>
        <v>4.0029509969809096</v>
      </c>
      <c r="G50" s="4">
        <f t="shared" si="3"/>
        <v>5.4314167444668744</v>
      </c>
      <c r="I50" s="4">
        <f t="shared" si="4"/>
        <v>1.0358932181655158</v>
      </c>
    </row>
    <row r="51" spans="1:9" x14ac:dyDescent="0.2">
      <c r="A51" s="4">
        <f>IF('True_Odds_Calculator_3-way'!A52="","",'True_Odds_Calculator_3-way'!A52)</f>
        <v>1.49</v>
      </c>
      <c r="B51" s="4">
        <f>IF('True_Odds_Calculator_3-way'!B52="","",'True_Odds_Calculator_3-way'!B52)</f>
        <v>4.6399999999999997</v>
      </c>
      <c r="C51" s="4">
        <f>IF('True_Odds_Calculator_3-way'!C52="","",'True_Odds_Calculator_3-way'!C52)</f>
        <v>6.64</v>
      </c>
      <c r="D51" s="4">
        <f t="shared" si="0"/>
        <v>3.7260590615180167E-2</v>
      </c>
      <c r="E51" s="4">
        <f t="shared" si="1"/>
        <v>1.518093989058702</v>
      </c>
      <c r="F51" s="4">
        <f t="shared" si="2"/>
        <v>4.9237545648413414</v>
      </c>
      <c r="G51" s="4">
        <f t="shared" si="3"/>
        <v>7.2368214401619673</v>
      </c>
      <c r="I51" s="4">
        <f t="shared" si="4"/>
        <v>1.0372605906151802</v>
      </c>
    </row>
    <row r="52" spans="1:9" x14ac:dyDescent="0.2">
      <c r="A52" s="4">
        <f>IF('True_Odds_Calculator_3-way'!A53="","",'True_Odds_Calculator_3-way'!A53)</f>
        <v>1.81</v>
      </c>
      <c r="B52" s="4">
        <f>IF('True_Odds_Calculator_3-way'!B53="","",'True_Odds_Calculator_3-way'!B53)</f>
        <v>3.86</v>
      </c>
      <c r="C52" s="4">
        <f>IF('True_Odds_Calculator_3-way'!C53="","",'True_Odds_Calculator_3-way'!C53)</f>
        <v>4.4400000000000004</v>
      </c>
      <c r="D52" s="4">
        <f t="shared" si="0"/>
        <v>3.6778770583482556E-2</v>
      </c>
      <c r="E52" s="4">
        <f t="shared" si="1"/>
        <v>1.8510750939485905</v>
      </c>
      <c r="F52" s="4">
        <f t="shared" si="2"/>
        <v>4.0517363406544957</v>
      </c>
      <c r="G52" s="4">
        <f t="shared" si="3"/>
        <v>4.6955932578310096</v>
      </c>
      <c r="I52" s="4">
        <f t="shared" si="4"/>
        <v>1.0367787705834826</v>
      </c>
    </row>
    <row r="53" spans="1:9" x14ac:dyDescent="0.2">
      <c r="A53" s="4">
        <f>IF('True_Odds_Calculator_3-way'!A54="","",'True_Odds_Calculator_3-way'!A54)</f>
        <v>2.2000000000000002</v>
      </c>
      <c r="B53" s="4">
        <f>IF('True_Odds_Calculator_3-way'!B54="","",'True_Odds_Calculator_3-way'!B54)</f>
        <v>3.46</v>
      </c>
      <c r="C53" s="4">
        <f>IF('True_Odds_Calculator_3-way'!C54="","",'True_Odds_Calculator_3-way'!C54)</f>
        <v>3.32</v>
      </c>
      <c r="D53" s="4">
        <f t="shared" si="0"/>
        <v>4.4767614863025385E-2</v>
      </c>
      <c r="E53" s="4">
        <f t="shared" si="1"/>
        <v>2.274676689996832</v>
      </c>
      <c r="F53" s="4">
        <f t="shared" si="2"/>
        <v>3.6483727161434873</v>
      </c>
      <c r="G53" s="4">
        <f t="shared" si="3"/>
        <v>3.4930558627095398</v>
      </c>
      <c r="I53" s="4">
        <f t="shared" si="4"/>
        <v>1.0447676148630254</v>
      </c>
    </row>
    <row r="54" spans="1:9" x14ac:dyDescent="0.2">
      <c r="A54" s="4">
        <f>IF('True_Odds_Calculator_3-way'!A55="","",'True_Odds_Calculator_3-way'!A55)</f>
        <v>3.31</v>
      </c>
      <c r="B54" s="4">
        <f>IF('True_Odds_Calculator_3-way'!B55="","",'True_Odds_Calculator_3-way'!B55)</f>
        <v>3.28</v>
      </c>
      <c r="C54" s="4">
        <f>IF('True_Odds_Calculator_3-way'!C55="","",'True_Odds_Calculator_3-way'!C55)</f>
        <v>2.35</v>
      </c>
      <c r="D54" s="4">
        <f t="shared" si="0"/>
        <v>3.2524767299482393E-2</v>
      </c>
      <c r="E54" s="4">
        <f t="shared" si="1"/>
        <v>3.4332027461875696</v>
      </c>
      <c r="F54" s="4">
        <f t="shared" si="2"/>
        <v>3.4009387852311059</v>
      </c>
      <c r="G54" s="4">
        <f t="shared" si="3"/>
        <v>2.4114379762436604</v>
      </c>
      <c r="I54" s="4">
        <f t="shared" si="4"/>
        <v>1.0325247672994824</v>
      </c>
    </row>
    <row r="55" spans="1:9" x14ac:dyDescent="0.2">
      <c r="A55" s="4">
        <f>IF('True_Odds_Calculator_3-way'!A56="","",'True_Odds_Calculator_3-way'!A56)</f>
        <v>2.1800000000000002</v>
      </c>
      <c r="B55" s="4">
        <f>IF('True_Odds_Calculator_3-way'!B56="","",'True_Odds_Calculator_3-way'!B56)</f>
        <v>3.47</v>
      </c>
      <c r="C55" s="4">
        <f>IF('True_Odds_Calculator_3-way'!C56="","",'True_Odds_Calculator_3-way'!C56)</f>
        <v>3.49</v>
      </c>
      <c r="D55" s="4">
        <f t="shared" si="0"/>
        <v>3.3432985660019288E-2</v>
      </c>
      <c r="E55" s="4">
        <f t="shared" si="1"/>
        <v>2.234281045266715</v>
      </c>
      <c r="F55" s="4">
        <f t="shared" si="2"/>
        <v>3.6095856367213237</v>
      </c>
      <c r="G55" s="4">
        <f t="shared" si="3"/>
        <v>3.6312320751116611</v>
      </c>
      <c r="I55" s="4">
        <f t="shared" si="4"/>
        <v>1.0334329856600193</v>
      </c>
    </row>
    <row r="56" spans="1:9" x14ac:dyDescent="0.2">
      <c r="A56" s="4">
        <f>IF('True_Odds_Calculator_3-way'!A57="","",'True_Odds_Calculator_3-way'!A57)</f>
        <v>2.77</v>
      </c>
      <c r="B56" s="4">
        <f>IF('True_Odds_Calculator_3-way'!B57="","",'True_Odds_Calculator_3-way'!B57)</f>
        <v>3.46</v>
      </c>
      <c r="C56" s="4">
        <f>IF('True_Odds_Calculator_3-way'!C57="","",'True_Odds_Calculator_3-way'!C57)</f>
        <v>2.61</v>
      </c>
      <c r="D56" s="4">
        <f t="shared" si="0"/>
        <v>3.3169933817479347E-2</v>
      </c>
      <c r="E56" s="4">
        <f t="shared" si="1"/>
        <v>2.8575169002342617</v>
      </c>
      <c r="F56" s="4">
        <f t="shared" si="2"/>
        <v>3.597630934253885</v>
      </c>
      <c r="G56" s="4">
        <f t="shared" si="3"/>
        <v>2.6875570992686924</v>
      </c>
      <c r="I56" s="4">
        <f t="shared" si="4"/>
        <v>1.0331699338174793</v>
      </c>
    </row>
    <row r="57" spans="1:9" x14ac:dyDescent="0.2">
      <c r="A57" s="4">
        <f>IF('True_Odds_Calculator_3-way'!A58="","",'True_Odds_Calculator_3-way'!A58)</f>
        <v>2.2200000000000002</v>
      </c>
      <c r="B57" s="4">
        <f>IF('True_Odds_Calculator_3-way'!B58="","",'True_Odds_Calculator_3-way'!B58)</f>
        <v>3.46</v>
      </c>
      <c r="C57" s="4">
        <f>IF('True_Odds_Calculator_3-way'!C58="","",'True_Odds_Calculator_3-way'!C58)</f>
        <v>3.41</v>
      </c>
      <c r="D57" s="4">
        <f t="shared" si="0"/>
        <v>3.2722923455722253E-2</v>
      </c>
      <c r="E57" s="4">
        <f t="shared" si="1"/>
        <v>2.2750912512842119</v>
      </c>
      <c r="F57" s="4">
        <f t="shared" si="2"/>
        <v>3.5957034235077852</v>
      </c>
      <c r="G57" s="4">
        <f t="shared" si="3"/>
        <v>3.5417350340919151</v>
      </c>
      <c r="I57" s="4">
        <f t="shared" si="4"/>
        <v>1.0327229234557223</v>
      </c>
    </row>
    <row r="58" spans="1:9" x14ac:dyDescent="0.2">
      <c r="A58" s="4">
        <f>IF('True_Odds_Calculator_3-way'!A59="","",'True_Odds_Calculator_3-way'!A59)</f>
        <v>2.88</v>
      </c>
      <c r="B58" s="4">
        <f>IF('True_Odds_Calculator_3-way'!B59="","",'True_Odds_Calculator_3-way'!B59)</f>
        <v>3.21</v>
      </c>
      <c r="C58" s="4">
        <f>IF('True_Odds_Calculator_3-way'!C59="","",'True_Odds_Calculator_3-way'!C59)</f>
        <v>2.67</v>
      </c>
      <c r="D58" s="4">
        <f t="shared" si="0"/>
        <v>3.3280537178993486E-2</v>
      </c>
      <c r="E58" s="4">
        <f t="shared" si="1"/>
        <v>2.9750508384364611</v>
      </c>
      <c r="F58" s="4">
        <f t="shared" si="2"/>
        <v>3.3285295178977989</v>
      </c>
      <c r="G58" s="4">
        <f t="shared" si="3"/>
        <v>2.751498499828112</v>
      </c>
      <c r="I58" s="4">
        <f t="shared" si="4"/>
        <v>1.0332805371789935</v>
      </c>
    </row>
    <row r="59" spans="1:9" x14ac:dyDescent="0.2">
      <c r="A59" s="4">
        <f>IF('True_Odds_Calculator_3-way'!A60="","",'True_Odds_Calculator_3-way'!A60)</f>
        <v>2.2999999999999998</v>
      </c>
      <c r="B59" s="4">
        <f>IF('True_Odds_Calculator_3-way'!B60="","",'True_Odds_Calculator_3-way'!B60)</f>
        <v>3.34</v>
      </c>
      <c r="C59" s="4">
        <f>IF('True_Odds_Calculator_3-way'!C60="","",'True_Odds_Calculator_3-way'!C60)</f>
        <v>3.34</v>
      </c>
      <c r="D59" s="4">
        <f t="shared" si="0"/>
        <v>3.3585003905233002E-2</v>
      </c>
      <c r="E59" s="4">
        <f t="shared" si="1"/>
        <v>2.3607867240319607</v>
      </c>
      <c r="F59" s="4">
        <f t="shared" si="2"/>
        <v>3.4697380307136401</v>
      </c>
      <c r="G59" s="4">
        <f t="shared" si="3"/>
        <v>3.4697380307136401</v>
      </c>
      <c r="I59" s="4">
        <f t="shared" si="4"/>
        <v>1.033585003905233</v>
      </c>
    </row>
    <row r="60" spans="1:9" x14ac:dyDescent="0.2">
      <c r="A60" s="4">
        <f>IF('True_Odds_Calculator_3-way'!A61="","",'True_Odds_Calculator_3-way'!A61)</f>
        <v>3.06</v>
      </c>
      <c r="B60" s="4">
        <f>IF('True_Odds_Calculator_3-way'!B61="","",'True_Odds_Calculator_3-way'!B61)</f>
        <v>3.31</v>
      </c>
      <c r="C60" s="4">
        <f>IF('True_Odds_Calculator_3-way'!C61="","",'True_Odds_Calculator_3-way'!C61)</f>
        <v>2.4</v>
      </c>
      <c r="D60" s="4">
        <f t="shared" si="0"/>
        <v>4.5578855912959293E-2</v>
      </c>
      <c r="E60" s="4">
        <f t="shared" si="1"/>
        <v>3.2091969561750462</v>
      </c>
      <c r="F60" s="4">
        <f t="shared" si="2"/>
        <v>3.4852695750916167</v>
      </c>
      <c r="G60" s="4">
        <f t="shared" si="3"/>
        <v>2.4908230935068976</v>
      </c>
      <c r="I60" s="4">
        <f t="shared" si="4"/>
        <v>1.0455788559129593</v>
      </c>
    </row>
    <row r="61" spans="1:9" x14ac:dyDescent="0.2">
      <c r="A61" s="4">
        <f>IF('True_Odds_Calculator_3-way'!A62="","",'True_Odds_Calculator_3-way'!A62)</f>
        <v>2.59</v>
      </c>
      <c r="B61" s="4">
        <f>IF('True_Odds_Calculator_3-way'!B62="","",'True_Odds_Calculator_3-way'!B62)</f>
        <v>3.32</v>
      </c>
      <c r="C61" s="4">
        <f>IF('True_Odds_Calculator_3-way'!C62="","",'True_Odds_Calculator_3-way'!C62)</f>
        <v>2.9</v>
      </c>
      <c r="D61" s="4">
        <f t="shared" si="0"/>
        <v>3.2132791584391196E-2</v>
      </c>
      <c r="E61" s="4">
        <f t="shared" si="1"/>
        <v>2.6639000780551174</v>
      </c>
      <c r="F61" s="4">
        <f t="shared" si="2"/>
        <v>3.442413209814962</v>
      </c>
      <c r="G61" s="4">
        <f t="shared" si="3"/>
        <v>2.992966627085607</v>
      </c>
      <c r="I61" s="4">
        <f t="shared" si="4"/>
        <v>1.0321327915843912</v>
      </c>
    </row>
    <row r="62" spans="1: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3.78</v>
      </c>
      <c r="C62" s="4">
        <f>IF('True_Odds_Calculator_3-way'!C63="","",'True_Odds_Calculator_3-way'!C63)</f>
        <v>4.6900000000000004</v>
      </c>
      <c r="D62" s="4">
        <f t="shared" si="0"/>
        <v>3.642909863205035E-2</v>
      </c>
      <c r="E62" s="4">
        <f t="shared" si="1"/>
        <v>1.829771976470316</v>
      </c>
      <c r="F62" s="4">
        <f t="shared" si="2"/>
        <v>3.9618516211764665</v>
      </c>
      <c r="G62" s="4">
        <f t="shared" si="3"/>
        <v>4.9732295200782257</v>
      </c>
      <c r="I62" s="4">
        <f t="shared" si="4"/>
        <v>1.0364290986320503</v>
      </c>
    </row>
    <row r="63" spans="1:9" x14ac:dyDescent="0.2">
      <c r="A63" s="4">
        <f>IF('True_Odds_Calculator_3-way'!A64="","",'True_Odds_Calculator_3-way'!A64)</f>
        <v>2.19</v>
      </c>
      <c r="B63" s="4">
        <f>IF('True_Odds_Calculator_3-way'!B64="","",'True_Odds_Calculator_3-way'!B64)</f>
        <v>3.16</v>
      </c>
      <c r="C63" s="4">
        <f>IF('True_Odds_Calculator_3-way'!C64="","",'True_Odds_Calculator_3-way'!C64)</f>
        <v>3.84</v>
      </c>
      <c r="D63" s="4">
        <f t="shared" si="0"/>
        <v>3.3493367435408317E-2</v>
      </c>
      <c r="E63" s="4">
        <f t="shared" si="1"/>
        <v>2.2448878634655074</v>
      </c>
      <c r="F63" s="4">
        <f t="shared" si="2"/>
        <v>3.2755607357752679</v>
      </c>
      <c r="G63" s="4">
        <f t="shared" si="3"/>
        <v>4.0120005217618155</v>
      </c>
      <c r="I63" s="4">
        <f t="shared" si="4"/>
        <v>1.0334933674354083</v>
      </c>
    </row>
    <row r="64" spans="1:9" x14ac:dyDescent="0.2">
      <c r="A64" s="4">
        <f>IF('True_Odds_Calculator_3-way'!A65="","",'True_Odds_Calculator_3-way'!A65)</f>
        <v>3</v>
      </c>
      <c r="B64" s="4">
        <f>IF('True_Odds_Calculator_3-way'!B65="","",'True_Odds_Calculator_3-way'!B65)</f>
        <v>3.34</v>
      </c>
      <c r="C64" s="4">
        <f>IF('True_Odds_Calculator_3-way'!C65="","",'True_Odds_Calculator_3-way'!C65)</f>
        <v>2.5</v>
      </c>
      <c r="D64" s="4">
        <f t="shared" si="0"/>
        <v>3.2734530938123729E-2</v>
      </c>
      <c r="E64" s="4">
        <f t="shared" si="1"/>
        <v>3.1015270326042095</v>
      </c>
      <c r="F64" s="4">
        <f t="shared" si="2"/>
        <v>3.4663284132841325</v>
      </c>
      <c r="G64" s="4">
        <f t="shared" si="3"/>
        <v>2.570109439124487</v>
      </c>
      <c r="I64" s="4">
        <f t="shared" si="4"/>
        <v>1.0327345309381237</v>
      </c>
    </row>
    <row r="65" spans="1:9" x14ac:dyDescent="0.2">
      <c r="A65" s="4">
        <f>IF('True_Odds_Calculator_3-way'!A66="","",'True_Odds_Calculator_3-way'!A66)</f>
        <v>2.3199999999999998</v>
      </c>
      <c r="B65" s="4">
        <f>IF('True_Odds_Calculator_3-way'!B66="","",'True_Odds_Calculator_3-way'!B66)</f>
        <v>3.46</v>
      </c>
      <c r="C65" s="4">
        <f>IF('True_Odds_Calculator_3-way'!C66="","",'True_Odds_Calculator_3-way'!C66)</f>
        <v>3.19</v>
      </c>
      <c r="D65" s="4">
        <f t="shared" si="0"/>
        <v>3.353144762353466E-2</v>
      </c>
      <c r="E65" s="4">
        <f t="shared" si="1"/>
        <v>2.3817614224882036</v>
      </c>
      <c r="F65" s="4">
        <f t="shared" si="2"/>
        <v>3.5991912955575605</v>
      </c>
      <c r="G65" s="4">
        <f t="shared" si="3"/>
        <v>3.307945134317027</v>
      </c>
      <c r="I65" s="4">
        <f t="shared" si="4"/>
        <v>1.0335314476235347</v>
      </c>
    </row>
    <row r="66" spans="1:9" x14ac:dyDescent="0.2">
      <c r="A66" s="4">
        <f>IF('True_Odds_Calculator_3-way'!A67="","",'True_Odds_Calculator_3-way'!A67)</f>
        <v>4.55</v>
      </c>
      <c r="B66" s="4">
        <f>IF('True_Odds_Calculator_3-way'!B67="","",'True_Odds_Calculator_3-way'!B67)</f>
        <v>4.22</v>
      </c>
      <c r="C66" s="4">
        <f>IF('True_Odds_Calculator_3-way'!C67="","",'True_Odds_Calculator_3-way'!C67)</f>
        <v>1.69</v>
      </c>
      <c r="D66" s="4">
        <f t="shared" si="0"/>
        <v>4.8463020756130515E-2</v>
      </c>
      <c r="E66" s="4">
        <f t="shared" si="1"/>
        <v>4.9109671242040092</v>
      </c>
      <c r="F66" s="4">
        <f t="shared" si="2"/>
        <v>4.528729445489347</v>
      </c>
      <c r="G66" s="4">
        <f t="shared" si="3"/>
        <v>1.7374333821342314</v>
      </c>
      <c r="I66" s="4">
        <f t="shared" si="4"/>
        <v>1.0484630207561305</v>
      </c>
    </row>
    <row r="67" spans="1:9" x14ac:dyDescent="0.2">
      <c r="A67" s="4">
        <f>IF('True_Odds_Calculator_3-way'!A68="","",'True_Odds_Calculator_3-way'!A68)</f>
        <v>2.2200000000000002</v>
      </c>
      <c r="B67" s="4">
        <f>IF('True_Odds_Calculator_3-way'!B68="","",'True_Odds_Calculator_3-way'!B68)</f>
        <v>3.77</v>
      </c>
      <c r="C67" s="4">
        <f>IF('True_Odds_Calculator_3-way'!C68="","",'True_Odds_Calculator_3-way'!C68)</f>
        <v>2.94</v>
      </c>
      <c r="D67" s="4">
        <f t="shared" ref="D67:D130" si="5">IF(A67="","",((1/A67)+(1/B67)+(1/C67))-1)</f>
        <v>5.5838494262139493E-2</v>
      </c>
      <c r="E67" s="4">
        <f t="shared" ref="E67:E130" si="6">IF(A67="","",(3*A67)/(3-($D67*A67)))</f>
        <v>2.3156852389257403</v>
      </c>
      <c r="F67" s="4">
        <f t="shared" ref="F67:F130" si="7">IF(B67="","",(3*B67)/(3-($D67*B67)))</f>
        <v>4.0545062196686921</v>
      </c>
      <c r="G67" s="4">
        <f t="shared" ref="G67:G130" si="8">IF(C67="","",(3*C67)/(3-($D67*C67)))</f>
        <v>3.1101952470684116</v>
      </c>
      <c r="I67" s="4">
        <f t="shared" ref="I67:I130" si="9">IF(A67="","",D67+1)</f>
        <v>1.0558384942621395</v>
      </c>
    </row>
    <row r="68" spans="1:9" x14ac:dyDescent="0.2">
      <c r="A68" s="4">
        <f>IF('True_Odds_Calculator_3-way'!A69="","",'True_Odds_Calculator_3-way'!A69)</f>
        <v>3.31</v>
      </c>
      <c r="B68" s="4">
        <f>IF('True_Odds_Calculator_3-way'!B69="","",'True_Odds_Calculator_3-way'!B69)</f>
        <v>3.84</v>
      </c>
      <c r="C68" s="4">
        <f>IF('True_Odds_Calculator_3-way'!C69="","",'True_Odds_Calculator_3-way'!C69)</f>
        <v>2.0699999999999998</v>
      </c>
      <c r="D68" s="4">
        <f t="shared" si="5"/>
        <v>4.5623257731657763E-2</v>
      </c>
      <c r="E68" s="4">
        <f t="shared" si="6"/>
        <v>3.4854493688694546</v>
      </c>
      <c r="F68" s="4">
        <f t="shared" si="7"/>
        <v>4.0781551670475551</v>
      </c>
      <c r="G68" s="4">
        <f t="shared" si="8"/>
        <v>2.1372817311325916</v>
      </c>
      <c r="I68" s="4">
        <f t="shared" si="9"/>
        <v>1.0456232577316578</v>
      </c>
    </row>
    <row r="69" spans="1:9" x14ac:dyDescent="0.2">
      <c r="A69" s="4">
        <f>IF('True_Odds_Calculator_3-way'!A70="","",'True_Odds_Calculator_3-way'!A70)</f>
        <v>1.99</v>
      </c>
      <c r="B69" s="4">
        <f>IF('True_Odds_Calculator_3-way'!B70="","",'True_Odds_Calculator_3-way'!B70)</f>
        <v>3.78</v>
      </c>
      <c r="C69" s="4">
        <f>IF('True_Odds_Calculator_3-way'!C70="","",'True_Odds_Calculator_3-way'!C70)</f>
        <v>3.58</v>
      </c>
      <c r="D69" s="4">
        <f t="shared" si="5"/>
        <v>4.6392436302882478E-2</v>
      </c>
      <c r="E69" s="4">
        <f t="shared" si="6"/>
        <v>2.053183963474928</v>
      </c>
      <c r="F69" s="4">
        <f t="shared" si="7"/>
        <v>4.0146757416635346</v>
      </c>
      <c r="G69" s="4">
        <f t="shared" si="8"/>
        <v>3.7898101051935535</v>
      </c>
      <c r="I69" s="4">
        <f t="shared" si="9"/>
        <v>1.0463924363028825</v>
      </c>
    </row>
    <row r="70" spans="1:9" x14ac:dyDescent="0.2">
      <c r="A70" s="4">
        <f>IF('True_Odds_Calculator_3-way'!A71="","",'True_Odds_Calculator_3-way'!A71)</f>
        <v>3.1</v>
      </c>
      <c r="B70" s="4">
        <f>IF('True_Odds_Calculator_3-way'!B71="","",'True_Odds_Calculator_3-way'!B71)</f>
        <v>3.75</v>
      </c>
      <c r="C70" s="4">
        <f>IF('True_Odds_Calculator_3-way'!C71="","",'True_Odds_Calculator_3-way'!C71)</f>
        <v>2.19</v>
      </c>
      <c r="D70" s="4">
        <f t="shared" si="5"/>
        <v>4.5868316394167108E-2</v>
      </c>
      <c r="E70" s="4">
        <f t="shared" si="6"/>
        <v>3.2542421627840099</v>
      </c>
      <c r="F70" s="4">
        <f t="shared" si="7"/>
        <v>3.9780850814484947</v>
      </c>
      <c r="G70" s="4">
        <f t="shared" si="8"/>
        <v>2.2658701021293641</v>
      </c>
      <c r="I70" s="4">
        <f t="shared" si="9"/>
        <v>1.0458683163941671</v>
      </c>
    </row>
    <row r="71" spans="1:9" x14ac:dyDescent="0.2">
      <c r="A71" s="4">
        <f>IF('True_Odds_Calculator_3-way'!A72="","",'True_Odds_Calculator_3-way'!A72)</f>
        <v>1.5</v>
      </c>
      <c r="B71" s="4">
        <f>IF('True_Odds_Calculator_3-way'!B72="","",'True_Odds_Calculator_3-way'!B72)</f>
        <v>4.58</v>
      </c>
      <c r="C71" s="4">
        <f>IF('True_Odds_Calculator_3-way'!C72="","",'True_Odds_Calculator_3-way'!C72)</f>
        <v>6.08</v>
      </c>
      <c r="D71" s="4">
        <f t="shared" si="5"/>
        <v>4.9480962230904701E-2</v>
      </c>
      <c r="E71" s="4">
        <f t="shared" si="6"/>
        <v>1.5380521501760105</v>
      </c>
      <c r="F71" s="4">
        <f t="shared" si="7"/>
        <v>4.9542485727389174</v>
      </c>
      <c r="G71" s="4">
        <f t="shared" si="8"/>
        <v>6.7576685793174862</v>
      </c>
      <c r="I71" s="4">
        <f t="shared" si="9"/>
        <v>1.0494809622309047</v>
      </c>
    </row>
    <row r="72" spans="1:9" x14ac:dyDescent="0.2">
      <c r="A72" s="4">
        <f>IF('True_Odds_Calculator_3-way'!A73="","",'True_Odds_Calculator_3-way'!A73)</f>
        <v>2.54</v>
      </c>
      <c r="B72" s="4">
        <f>IF('True_Odds_Calculator_3-way'!B73="","",'True_Odds_Calculator_3-way'!B73)</f>
        <v>3.05</v>
      </c>
      <c r="C72" s="4">
        <f>IF('True_Odds_Calculator_3-way'!C73="","",'True_Odds_Calculator_3-way'!C73)</f>
        <v>3.11</v>
      </c>
      <c r="D72" s="4">
        <f t="shared" si="5"/>
        <v>4.3113048220719818E-2</v>
      </c>
      <c r="E72" s="4">
        <f t="shared" si="6"/>
        <v>2.6362286210731218</v>
      </c>
      <c r="F72" s="4">
        <f t="shared" si="7"/>
        <v>3.1898146779249466</v>
      </c>
      <c r="G72" s="4">
        <f t="shared" si="8"/>
        <v>3.2555009014843979</v>
      </c>
      <c r="I72" s="4">
        <f t="shared" si="9"/>
        <v>1.0431130482207198</v>
      </c>
    </row>
    <row r="73" spans="1:9" x14ac:dyDescent="0.2">
      <c r="A73" s="4">
        <f>IF('True_Odds_Calculator_3-way'!A74="","",'True_Odds_Calculator_3-way'!A74)</f>
        <v>2.2999999999999998</v>
      </c>
      <c r="B73" s="4">
        <f>IF('True_Odds_Calculator_3-way'!B74="","",'True_Odds_Calculator_3-way'!B74)</f>
        <v>3.65</v>
      </c>
      <c r="C73" s="4">
        <f>IF('True_Odds_Calculator_3-way'!C74="","",'True_Odds_Calculator_3-way'!C74)</f>
        <v>2.97</v>
      </c>
      <c r="D73" s="4">
        <f t="shared" si="5"/>
        <v>4.5455548135714841E-2</v>
      </c>
      <c r="E73" s="4">
        <f t="shared" si="6"/>
        <v>2.3830474239482093</v>
      </c>
      <c r="F73" s="4">
        <f t="shared" si="7"/>
        <v>3.8636778040925321</v>
      </c>
      <c r="G73" s="4">
        <f t="shared" si="8"/>
        <v>3.109950876551089</v>
      </c>
      <c r="I73" s="4">
        <f t="shared" si="9"/>
        <v>1.0454555481357148</v>
      </c>
    </row>
    <row r="74" spans="1:9" x14ac:dyDescent="0.2">
      <c r="A74" s="4">
        <f>IF('True_Odds_Calculator_3-way'!A75="","",'True_Odds_Calculator_3-way'!A75)</f>
        <v>3.19</v>
      </c>
      <c r="B74" s="4">
        <f>IF('True_Odds_Calculator_3-way'!B75="","",'True_Odds_Calculator_3-way'!B75)</f>
        <v>3.66</v>
      </c>
      <c r="C74" s="4">
        <f>IF('True_Odds_Calculator_3-way'!C75="","",'True_Odds_Calculator_3-way'!C75)</f>
        <v>2.1800000000000002</v>
      </c>
      <c r="D74" s="4">
        <f t="shared" si="5"/>
        <v>4.541926387057349E-2</v>
      </c>
      <c r="E74" s="4">
        <f t="shared" si="6"/>
        <v>3.3518818744487571</v>
      </c>
      <c r="F74" s="4">
        <f t="shared" si="7"/>
        <v>3.8747031193451598</v>
      </c>
      <c r="G74" s="4">
        <f t="shared" si="8"/>
        <v>2.2544059120809896</v>
      </c>
      <c r="I74" s="4">
        <f t="shared" si="9"/>
        <v>1.0454192638705735</v>
      </c>
    </row>
    <row r="75" spans="1:9" x14ac:dyDescent="0.2">
      <c r="A75" s="4">
        <f>IF('True_Odds_Calculator_3-way'!A76="","",'True_Odds_Calculator_3-way'!A76)</f>
        <v>1.23</v>
      </c>
      <c r="B75" s="4">
        <f>IF('True_Odds_Calculator_3-way'!B76="","",'True_Odds_Calculator_3-way'!B76)</f>
        <v>6.17</v>
      </c>
      <c r="C75" s="4">
        <f>IF('True_Odds_Calculator_3-way'!C76="","",'True_Odds_Calculator_3-way'!C76)</f>
        <v>12.07</v>
      </c>
      <c r="D75" s="4">
        <f t="shared" si="5"/>
        <v>5.7932725801297158E-2</v>
      </c>
      <c r="E75" s="4">
        <f t="shared" si="6"/>
        <v>1.2599262954886183</v>
      </c>
      <c r="F75" s="4">
        <f t="shared" si="7"/>
        <v>7.0045843613408216</v>
      </c>
      <c r="G75" s="4">
        <f t="shared" si="8"/>
        <v>15.738332513298337</v>
      </c>
      <c r="I75" s="4">
        <f t="shared" si="9"/>
        <v>1.0579327258012972</v>
      </c>
    </row>
    <row r="76" spans="1:9" x14ac:dyDescent="0.2">
      <c r="A76" s="4">
        <f>IF('True_Odds_Calculator_3-way'!A77="","",'True_Odds_Calculator_3-way'!A77)</f>
        <v>2.56</v>
      </c>
      <c r="B76" s="4">
        <f>IF('True_Odds_Calculator_3-way'!B77="","",'True_Odds_Calculator_3-way'!B77)</f>
        <v>3.42</v>
      </c>
      <c r="C76" s="4">
        <f>IF('True_Odds_Calculator_3-way'!C77="","",'True_Odds_Calculator_3-way'!C77)</f>
        <v>2.78</v>
      </c>
      <c r="D76" s="4">
        <f t="shared" si="5"/>
        <v>4.2734891034540867E-2</v>
      </c>
      <c r="E76" s="4">
        <f t="shared" si="6"/>
        <v>2.6568890575932693</v>
      </c>
      <c r="F76" s="4">
        <f t="shared" si="7"/>
        <v>3.5951475943976288</v>
      </c>
      <c r="G76" s="4">
        <f t="shared" si="8"/>
        <v>2.8946302496969731</v>
      </c>
      <c r="I76" s="4">
        <f t="shared" si="9"/>
        <v>1.0427348910345409</v>
      </c>
    </row>
    <row r="77" spans="1:9" x14ac:dyDescent="0.2">
      <c r="A77" s="4">
        <f>IF('True_Odds_Calculator_3-way'!A78="","",'True_Odds_Calculator_3-way'!A78)</f>
        <v>2.75</v>
      </c>
      <c r="B77" s="4">
        <f>IF('True_Odds_Calculator_3-way'!B78="","",'True_Odds_Calculator_3-way'!B78)</f>
        <v>3.33</v>
      </c>
      <c r="C77" s="4">
        <f>IF('True_Odds_Calculator_3-way'!C78="","",'True_Odds_Calculator_3-way'!C78)</f>
        <v>2.63</v>
      </c>
      <c r="D77" s="4">
        <f t="shared" si="5"/>
        <v>4.416480081879337E-2</v>
      </c>
      <c r="E77" s="4">
        <f t="shared" si="6"/>
        <v>2.8660294862857141</v>
      </c>
      <c r="F77" s="4">
        <f t="shared" si="7"/>
        <v>3.5016617132305821</v>
      </c>
      <c r="G77" s="4">
        <f t="shared" si="8"/>
        <v>2.7359291827637167</v>
      </c>
      <c r="I77" s="4">
        <f t="shared" si="9"/>
        <v>1.0441648008187934</v>
      </c>
    </row>
    <row r="78" spans="1:9" x14ac:dyDescent="0.2">
      <c r="A78" s="4">
        <f>IF('True_Odds_Calculator_3-way'!A79="","",'True_Odds_Calculator_3-way'!A79)</f>
        <v>2.64</v>
      </c>
      <c r="B78" s="4">
        <f>IF('True_Odds_Calculator_3-way'!B79="","",'True_Odds_Calculator_3-way'!B79)</f>
        <v>3.4</v>
      </c>
      <c r="C78" s="4">
        <f>IF('True_Odds_Calculator_3-way'!C79="","",'True_Odds_Calculator_3-way'!C79)</f>
        <v>2.86</v>
      </c>
      <c r="D78" s="4">
        <f t="shared" si="5"/>
        <v>2.2555875497051847E-2</v>
      </c>
      <c r="E78" s="4">
        <f t="shared" si="6"/>
        <v>2.6934630062784684</v>
      </c>
      <c r="F78" s="4">
        <f t="shared" si="7"/>
        <v>3.48919543896021</v>
      </c>
      <c r="G78" s="4">
        <f t="shared" si="8"/>
        <v>2.9228508449669355</v>
      </c>
      <c r="I78" s="4">
        <f t="shared" si="9"/>
        <v>1.0225558754970518</v>
      </c>
    </row>
    <row r="79" spans="1:9" x14ac:dyDescent="0.2">
      <c r="A79" s="4">
        <f>IF('True_Odds_Calculator_3-way'!A80="","",'True_Odds_Calculator_3-way'!A80)</f>
        <v>9.8800000000000008</v>
      </c>
      <c r="B79" s="4">
        <f>IF('True_Odds_Calculator_3-way'!B80="","",'True_Odds_Calculator_3-way'!B80)</f>
        <v>6.81</v>
      </c>
      <c r="C79" s="4">
        <f>IF('True_Odds_Calculator_3-way'!C80="","",'True_Odds_Calculator_3-way'!C80)</f>
        <v>1.28</v>
      </c>
      <c r="D79" s="4">
        <f t="shared" si="5"/>
        <v>2.9307453019196572E-2</v>
      </c>
      <c r="E79" s="4">
        <f t="shared" si="6"/>
        <v>10.935484329722229</v>
      </c>
      <c r="F79" s="4">
        <f t="shared" si="7"/>
        <v>7.2953440535562368</v>
      </c>
      <c r="G79" s="4">
        <f t="shared" si="8"/>
        <v>1.2962084558605733</v>
      </c>
      <c r="I79" s="4">
        <f t="shared" si="9"/>
        <v>1.0293074530191966</v>
      </c>
    </row>
    <row r="80" spans="1:9" x14ac:dyDescent="0.2">
      <c r="A80" s="4">
        <f>IF('True_Odds_Calculator_3-way'!A81="","",'True_Odds_Calculator_3-way'!A81)</f>
        <v>1.74</v>
      </c>
      <c r="B80" s="4">
        <f>IF('True_Odds_Calculator_3-way'!B81="","",'True_Odds_Calculator_3-way'!B81)</f>
        <v>3.79</v>
      </c>
      <c r="C80" s="4">
        <f>IF('True_Odds_Calculator_3-way'!C81="","",'True_Odds_Calculator_3-way'!C81)</f>
        <v>5.08</v>
      </c>
      <c r="D80" s="4">
        <f t="shared" si="5"/>
        <v>3.5415280123011428E-2</v>
      </c>
      <c r="E80" s="4">
        <f t="shared" si="6"/>
        <v>1.7764906501258686</v>
      </c>
      <c r="F80" s="4">
        <f t="shared" si="7"/>
        <v>3.9675116441531624</v>
      </c>
      <c r="G80" s="4">
        <f t="shared" si="8"/>
        <v>5.4040821260298753</v>
      </c>
      <c r="I80" s="4">
        <f t="shared" si="9"/>
        <v>1.0354152801230114</v>
      </c>
    </row>
    <row r="81" spans="1:9" x14ac:dyDescent="0.2">
      <c r="A81" s="4">
        <f>IF('True_Odds_Calculator_3-way'!A82="","",'True_Odds_Calculator_3-way'!A82)</f>
        <v>2.2999999999999998</v>
      </c>
      <c r="B81" s="4">
        <f>IF('True_Odds_Calculator_3-way'!B82="","",'True_Odds_Calculator_3-way'!B82)</f>
        <v>3.15</v>
      </c>
      <c r="C81" s="4">
        <f>IF('True_Odds_Calculator_3-way'!C82="","",'True_Odds_Calculator_3-way'!C82)</f>
        <v>3.43</v>
      </c>
      <c r="D81" s="4">
        <f t="shared" si="5"/>
        <v>4.3788115660342797E-2</v>
      </c>
      <c r="E81" s="4">
        <f t="shared" si="6"/>
        <v>2.3798951967017126</v>
      </c>
      <c r="F81" s="4">
        <f t="shared" si="7"/>
        <v>3.3018089938150079</v>
      </c>
      <c r="G81" s="4">
        <f t="shared" si="8"/>
        <v>3.6107711345798514</v>
      </c>
      <c r="I81" s="4">
        <f t="shared" si="9"/>
        <v>1.0437881156603428</v>
      </c>
    </row>
    <row r="82" spans="1:9" x14ac:dyDescent="0.2">
      <c r="A82" s="4">
        <f>IF('True_Odds_Calculator_3-way'!A83="","",'True_Odds_Calculator_3-way'!A83)</f>
        <v>4.1500000000000004</v>
      </c>
      <c r="B82" s="4">
        <f>IF('True_Odds_Calculator_3-way'!B83="","",'True_Odds_Calculator_3-way'!B83)</f>
        <v>3.13</v>
      </c>
      <c r="C82" s="4">
        <f>IF('True_Odds_Calculator_3-way'!C83="","",'True_Odds_Calculator_3-way'!C83)</f>
        <v>2.11</v>
      </c>
      <c r="D82" s="4">
        <f t="shared" si="5"/>
        <v>3.4386322602160124E-2</v>
      </c>
      <c r="E82" s="4">
        <f t="shared" si="6"/>
        <v>4.357265289716274</v>
      </c>
      <c r="F82" s="4">
        <f t="shared" si="7"/>
        <v>3.2464717064308135</v>
      </c>
      <c r="G82" s="4">
        <f t="shared" si="8"/>
        <v>2.1622952110849289</v>
      </c>
      <c r="I82" s="4">
        <f t="shared" si="9"/>
        <v>1.0343863226021601</v>
      </c>
    </row>
    <row r="83" spans="1:9" x14ac:dyDescent="0.2">
      <c r="A83" s="4">
        <f>IF('True_Odds_Calculator_3-way'!A84="","",'True_Odds_Calculator_3-way'!A84)</f>
        <v>3.03</v>
      </c>
      <c r="B83" s="4">
        <f>IF('True_Odds_Calculator_3-way'!B84="","",'True_Odds_Calculator_3-way'!B84)</f>
        <v>2.99</v>
      </c>
      <c r="C83" s="4">
        <f>IF('True_Odds_Calculator_3-way'!C84="","",'True_Odds_Calculator_3-way'!C84)</f>
        <v>2.71</v>
      </c>
      <c r="D83" s="4">
        <f t="shared" si="5"/>
        <v>3.3484853872347564E-2</v>
      </c>
      <c r="E83" s="4">
        <f t="shared" si="6"/>
        <v>3.1360606375034399</v>
      </c>
      <c r="F83" s="4">
        <f t="shared" si="7"/>
        <v>3.0932311380074085</v>
      </c>
      <c r="G83" s="4">
        <f t="shared" si="8"/>
        <v>2.7945288662926453</v>
      </c>
      <c r="I83" s="4">
        <f t="shared" si="9"/>
        <v>1.0334848538723476</v>
      </c>
    </row>
    <row r="84" spans="1:9" x14ac:dyDescent="0.2">
      <c r="A84" s="4">
        <f>IF('True_Odds_Calculator_3-way'!A85="","",'True_Odds_Calculator_3-way'!A85)</f>
        <v>2.54</v>
      </c>
      <c r="B84" s="4">
        <f>IF('True_Odds_Calculator_3-way'!B85="","",'True_Odds_Calculator_3-way'!B85)</f>
        <v>3.02</v>
      </c>
      <c r="C84" s="4">
        <f>IF('True_Odds_Calculator_3-way'!C85="","",'True_Odds_Calculator_3-way'!C85)</f>
        <v>3.24</v>
      </c>
      <c r="D84" s="4">
        <f t="shared" si="5"/>
        <v>3.3468590524786235E-2</v>
      </c>
      <c r="E84" s="4">
        <f t="shared" si="6"/>
        <v>2.6140743449964154</v>
      </c>
      <c r="F84" s="4">
        <f t="shared" si="7"/>
        <v>3.1252966006779062</v>
      </c>
      <c r="G84" s="4">
        <f t="shared" si="8"/>
        <v>3.3615052294366174</v>
      </c>
      <c r="I84" s="4">
        <f t="shared" si="9"/>
        <v>1.0334685905247862</v>
      </c>
    </row>
    <row r="85" spans="1:9" x14ac:dyDescent="0.2">
      <c r="A85" s="4">
        <f>IF('True_Odds_Calculator_3-way'!A86="","",'True_Odds_Calculator_3-way'!A86)</f>
        <v>1.75</v>
      </c>
      <c r="B85" s="4">
        <f>IF('True_Odds_Calculator_3-way'!B86="","",'True_Odds_Calculator_3-way'!B86)</f>
        <v>3.47</v>
      </c>
      <c r="C85" s="4">
        <f>IF('True_Odds_Calculator_3-way'!C86="","",'True_Odds_Calculator_3-way'!C86)</f>
        <v>5.66</v>
      </c>
      <c r="D85" s="4">
        <f t="shared" si="5"/>
        <v>3.6291454698599068E-2</v>
      </c>
      <c r="E85" s="4">
        <f t="shared" si="6"/>
        <v>1.7878487860489913</v>
      </c>
      <c r="F85" s="4">
        <f t="shared" si="7"/>
        <v>3.6220429153793861</v>
      </c>
      <c r="G85" s="4">
        <f t="shared" si="8"/>
        <v>6.0760246668414819</v>
      </c>
      <c r="I85" s="4">
        <f t="shared" si="9"/>
        <v>1.0362914546985991</v>
      </c>
    </row>
    <row r="86" spans="1:9" x14ac:dyDescent="0.2">
      <c r="A86" s="4">
        <f>IF('True_Odds_Calculator_3-way'!A87="","",'True_Odds_Calculator_3-way'!A87)</f>
        <v>2.64</v>
      </c>
      <c r="B86" s="4">
        <f>IF('True_Odds_Calculator_3-way'!B87="","",'True_Odds_Calculator_3-way'!B87)</f>
        <v>3.26</v>
      </c>
      <c r="C86" s="4">
        <f>IF('True_Odds_Calculator_3-way'!C87="","",'True_Odds_Calculator_3-way'!C87)</f>
        <v>2.79</v>
      </c>
      <c r="D86" s="4">
        <f t="shared" si="5"/>
        <v>4.3959284113647801E-2</v>
      </c>
      <c r="E86" s="4">
        <f t="shared" si="6"/>
        <v>2.7462358547189973</v>
      </c>
      <c r="F86" s="4">
        <f t="shared" si="7"/>
        <v>3.4235393552552185</v>
      </c>
      <c r="G86" s="4">
        <f t="shared" si="8"/>
        <v>2.9089229797086507</v>
      </c>
      <c r="I86" s="4">
        <f t="shared" si="9"/>
        <v>1.0439592841136478</v>
      </c>
    </row>
    <row r="87" spans="1:9" x14ac:dyDescent="0.2">
      <c r="A87" s="4">
        <f>IF('True_Odds_Calculator_3-way'!A88="","",'True_Odds_Calculator_3-way'!A88)</f>
        <v>2.14</v>
      </c>
      <c r="B87" s="4">
        <f>IF('True_Odds_Calculator_3-way'!B88="","",'True_Odds_Calculator_3-way'!B88)</f>
        <v>3.32</v>
      </c>
      <c r="C87" s="4">
        <f>IF('True_Odds_Calculator_3-way'!C88="","",'True_Odds_Calculator_3-way'!C88)</f>
        <v>3.75</v>
      </c>
      <c r="D87" s="4">
        <f t="shared" si="5"/>
        <v>3.5161205569943288E-2</v>
      </c>
      <c r="E87" s="4">
        <f t="shared" si="6"/>
        <v>2.1950556391638196</v>
      </c>
      <c r="F87" s="4">
        <f t="shared" si="7"/>
        <v>3.4544173704091063</v>
      </c>
      <c r="G87" s="4">
        <f t="shared" si="8"/>
        <v>3.9223951790201004</v>
      </c>
      <c r="I87" s="4">
        <f t="shared" si="9"/>
        <v>1.0351612055699433</v>
      </c>
    </row>
    <row r="88" spans="1:9" x14ac:dyDescent="0.2">
      <c r="A88" s="4">
        <f>IF('True_Odds_Calculator_3-way'!A89="","",'True_Odds_Calculator_3-way'!A89)</f>
        <v>2.27</v>
      </c>
      <c r="B88" s="4">
        <f>IF('True_Odds_Calculator_3-way'!B89="","",'True_Odds_Calculator_3-way'!B89)</f>
        <v>3.15</v>
      </c>
      <c r="C88" s="4">
        <f>IF('True_Odds_Calculator_3-way'!C89="","",'True_Odds_Calculator_3-way'!C89)</f>
        <v>3.63</v>
      </c>
      <c r="D88" s="4">
        <f t="shared" si="5"/>
        <v>3.3471045485462758E-2</v>
      </c>
      <c r="E88" s="4">
        <f t="shared" si="6"/>
        <v>2.3289848590005926</v>
      </c>
      <c r="F88" s="4">
        <f t="shared" si="7"/>
        <v>3.264737900296899</v>
      </c>
      <c r="G88" s="4">
        <f t="shared" si="8"/>
        <v>3.7832202894516103</v>
      </c>
      <c r="I88" s="4">
        <f t="shared" si="9"/>
        <v>1.0334710454854628</v>
      </c>
    </row>
    <row r="89" spans="1:9" x14ac:dyDescent="0.2">
      <c r="A89" s="4">
        <f>IF('True_Odds_Calculator_3-way'!A90="","",'True_Odds_Calculator_3-way'!A90)</f>
        <v>11.26</v>
      </c>
      <c r="B89" s="4">
        <f>IF('True_Odds_Calculator_3-way'!B90="","",'True_Odds_Calculator_3-way'!B90)</f>
        <v>7.35</v>
      </c>
      <c r="C89" s="4">
        <f>IF('True_Odds_Calculator_3-way'!C90="","",'True_Odds_Calculator_3-way'!C90)</f>
        <v>1.23</v>
      </c>
      <c r="D89" s="4">
        <f t="shared" si="5"/>
        <v>3.787249856404018E-2</v>
      </c>
      <c r="E89" s="4">
        <f t="shared" si="6"/>
        <v>13.125808951428741</v>
      </c>
      <c r="F89" s="4">
        <f t="shared" si="7"/>
        <v>8.1017413056091208</v>
      </c>
      <c r="G89" s="4">
        <f t="shared" si="8"/>
        <v>1.2494003442244461</v>
      </c>
      <c r="I89" s="4">
        <f t="shared" si="9"/>
        <v>1.0378724985640402</v>
      </c>
    </row>
    <row r="90" spans="1:9" x14ac:dyDescent="0.2">
      <c r="A90" s="4">
        <f>IF('True_Odds_Calculator_3-way'!A91="","",'True_Odds_Calculator_3-way'!A91)</f>
        <v>1.94</v>
      </c>
      <c r="B90" s="4">
        <f>IF('True_Odds_Calculator_3-way'!B91="","",'True_Odds_Calculator_3-way'!B91)</f>
        <v>4.01</v>
      </c>
      <c r="C90" s="4">
        <f>IF('True_Odds_Calculator_3-way'!C91="","",'True_Odds_Calculator_3-way'!C91)</f>
        <v>3.77</v>
      </c>
      <c r="D90" s="4">
        <f t="shared" si="5"/>
        <v>3.0092465519184985E-2</v>
      </c>
      <c r="E90" s="4">
        <f t="shared" si="6"/>
        <v>1.9785012270371005</v>
      </c>
      <c r="F90" s="4">
        <f t="shared" si="7"/>
        <v>4.1780564530673532</v>
      </c>
      <c r="G90" s="4">
        <f t="shared" si="8"/>
        <v>3.9181703053816603</v>
      </c>
      <c r="I90" s="4">
        <f t="shared" si="9"/>
        <v>1.030092465519185</v>
      </c>
    </row>
    <row r="91" spans="1:9" x14ac:dyDescent="0.2">
      <c r="A91" s="4">
        <f>IF('True_Odds_Calculator_3-way'!A92="","",'True_Odds_Calculator_3-way'!A92)</f>
        <v>1.23</v>
      </c>
      <c r="B91" s="4">
        <f>IF('True_Odds_Calculator_3-way'!B92="","",'True_Odds_Calculator_3-way'!B92)</f>
        <v>7.13</v>
      </c>
      <c r="C91" s="4">
        <f>IF('True_Odds_Calculator_3-way'!C92="","",'True_Odds_Calculator_3-way'!C92)</f>
        <v>12.09</v>
      </c>
      <c r="D91" s="4">
        <f t="shared" si="5"/>
        <v>3.5973570438045499E-2</v>
      </c>
      <c r="E91" s="4">
        <f t="shared" si="6"/>
        <v>1.2484130486438778</v>
      </c>
      <c r="F91" s="4">
        <f t="shared" si="7"/>
        <v>7.7965861764766222</v>
      </c>
      <c r="G91" s="4">
        <f t="shared" si="8"/>
        <v>14.139912438452662</v>
      </c>
      <c r="I91" s="4">
        <f t="shared" si="9"/>
        <v>1.0359735704380455</v>
      </c>
    </row>
    <row r="92" spans="1:9" x14ac:dyDescent="0.2">
      <c r="A92" s="4">
        <f>IF('True_Odds_Calculator_3-way'!A93="","",'True_Odds_Calculator_3-way'!A93)</f>
        <v>3.74</v>
      </c>
      <c r="B92" s="4">
        <f>IF('True_Odds_Calculator_3-way'!B93="","",'True_Odds_Calculator_3-way'!B93)</f>
        <v>3.86</v>
      </c>
      <c r="C92" s="4">
        <f>IF('True_Odds_Calculator_3-way'!C93="","",'True_Odds_Calculator_3-way'!C93)</f>
        <v>1.99</v>
      </c>
      <c r="D92" s="4">
        <f t="shared" si="5"/>
        <v>2.8959599471408692E-2</v>
      </c>
      <c r="E92" s="4">
        <f t="shared" si="6"/>
        <v>3.8800824914700165</v>
      </c>
      <c r="F92" s="4">
        <f t="shared" si="7"/>
        <v>4.0093954940854593</v>
      </c>
      <c r="G92" s="4">
        <f t="shared" si="8"/>
        <v>2.0289763674830441</v>
      </c>
      <c r="I92" s="4">
        <f t="shared" si="9"/>
        <v>1.0289595994714087</v>
      </c>
    </row>
    <row r="93" spans="1:9" x14ac:dyDescent="0.2">
      <c r="A93" s="4">
        <f>IF('True_Odds_Calculator_3-way'!A94="","",'True_Odds_Calculator_3-way'!A94)</f>
        <v>2.31</v>
      </c>
      <c r="B93" s="4">
        <f>IF('True_Odds_Calculator_3-way'!B94="","",'True_Odds_Calculator_3-way'!B94)</f>
        <v>3.29</v>
      </c>
      <c r="C93" s="4">
        <f>IF('True_Odds_Calculator_3-way'!C94="","",'True_Odds_Calculator_3-way'!C94)</f>
        <v>3.44</v>
      </c>
      <c r="D93" s="4">
        <f t="shared" si="5"/>
        <v>2.7549475100192566E-2</v>
      </c>
      <c r="E93" s="4">
        <f t="shared" si="6"/>
        <v>2.3600642695072866</v>
      </c>
      <c r="F93" s="4">
        <f t="shared" si="7"/>
        <v>3.3924960971421032</v>
      </c>
      <c r="G93" s="4">
        <f t="shared" si="8"/>
        <v>3.5522146922460411</v>
      </c>
      <c r="I93" s="4">
        <f t="shared" si="9"/>
        <v>1.0275494751001926</v>
      </c>
    </row>
    <row r="94" spans="1:9" x14ac:dyDescent="0.2">
      <c r="A94" s="4">
        <f>IF('True_Odds_Calculator_3-way'!A95="","",'True_Odds_Calculator_3-way'!A95)</f>
        <v>2.65</v>
      </c>
      <c r="B94" s="4">
        <f>IF('True_Odds_Calculator_3-way'!B95="","",'True_Odds_Calculator_3-way'!B95)</f>
        <v>3.34</v>
      </c>
      <c r="C94" s="4">
        <f>IF('True_Odds_Calculator_3-way'!C95="","",'True_Odds_Calculator_3-way'!C95)</f>
        <v>2.85</v>
      </c>
      <c r="D94" s="4">
        <f t="shared" si="5"/>
        <v>2.7636881153284332E-2</v>
      </c>
      <c r="E94" s="4">
        <f t="shared" si="6"/>
        <v>2.7163121840210915</v>
      </c>
      <c r="F94" s="4">
        <f t="shared" si="7"/>
        <v>3.4460311424908983</v>
      </c>
      <c r="G94" s="4">
        <f t="shared" si="8"/>
        <v>2.926844408518769</v>
      </c>
      <c r="I94" s="4">
        <f t="shared" si="9"/>
        <v>1.0276368811532843</v>
      </c>
    </row>
    <row r="95" spans="1:9" x14ac:dyDescent="0.2">
      <c r="A95" s="4">
        <f>IF('True_Odds_Calculator_3-way'!A96="","",'True_Odds_Calculator_3-way'!A96)</f>
        <v>1.2</v>
      </c>
      <c r="B95" s="4">
        <f>IF('True_Odds_Calculator_3-way'!B96="","",'True_Odds_Calculator_3-way'!B96)</f>
        <v>7.25</v>
      </c>
      <c r="C95" s="4">
        <f>IF('True_Odds_Calculator_3-way'!C96="","",'True_Odds_Calculator_3-way'!C96)</f>
        <v>15.9</v>
      </c>
      <c r="D95" s="4">
        <f t="shared" si="5"/>
        <v>3.4157449577098209E-2</v>
      </c>
      <c r="E95" s="4">
        <f t="shared" si="6"/>
        <v>1.2166226912928759</v>
      </c>
      <c r="F95" s="4">
        <f t="shared" si="7"/>
        <v>7.9023136246786621</v>
      </c>
      <c r="G95" s="4">
        <f t="shared" si="8"/>
        <v>19.41473684210526</v>
      </c>
      <c r="I95" s="4">
        <f t="shared" si="9"/>
        <v>1.0341574495770982</v>
      </c>
    </row>
    <row r="96" spans="1:9" x14ac:dyDescent="0.2">
      <c r="A96" s="4">
        <f>IF('True_Odds_Calculator_3-way'!A97="","",'True_Odds_Calculator_3-way'!A97)</f>
        <v>2.0099999999999998</v>
      </c>
      <c r="B96" s="4">
        <f>IF('True_Odds_Calculator_3-way'!B97="","",'True_Odds_Calculator_3-way'!B97)</f>
        <v>3.35</v>
      </c>
      <c r="C96" s="4">
        <f>IF('True_Odds_Calculator_3-way'!C97="","",'True_Odds_Calculator_3-way'!C97)</f>
        <v>4.32</v>
      </c>
      <c r="D96" s="4">
        <f t="shared" si="5"/>
        <v>2.7501381978993988E-2</v>
      </c>
      <c r="E96" s="4">
        <f t="shared" si="6"/>
        <v>2.0477313460994244</v>
      </c>
      <c r="F96" s="4">
        <f t="shared" si="7"/>
        <v>3.4561375577137401</v>
      </c>
      <c r="G96" s="4">
        <f t="shared" si="8"/>
        <v>4.4981351015333617</v>
      </c>
      <c r="I96" s="4">
        <f t="shared" si="9"/>
        <v>1.027501381978994</v>
      </c>
    </row>
    <row r="97" spans="1:9" x14ac:dyDescent="0.2">
      <c r="A97" s="4">
        <f>IF('True_Odds_Calculator_3-way'!A98="","",'True_Odds_Calculator_3-way'!A98)</f>
        <v>2.25</v>
      </c>
      <c r="B97" s="4">
        <f>IF('True_Odds_Calculator_3-way'!B98="","",'True_Odds_Calculator_3-way'!B98)</f>
        <v>3.18</v>
      </c>
      <c r="C97" s="4">
        <f>IF('True_Odds_Calculator_3-way'!C98="","",'True_Odds_Calculator_3-way'!C98)</f>
        <v>3.71</v>
      </c>
      <c r="D97" s="4">
        <f t="shared" si="5"/>
        <v>2.8451632225217072E-2</v>
      </c>
      <c r="E97" s="4">
        <f t="shared" si="6"/>
        <v>2.2990589855405092</v>
      </c>
      <c r="F97" s="4">
        <f t="shared" si="7"/>
        <v>3.2788870703764319</v>
      </c>
      <c r="G97" s="4">
        <f t="shared" si="8"/>
        <v>3.8452975047984634</v>
      </c>
      <c r="I97" s="4">
        <f t="shared" si="9"/>
        <v>1.0284516322252171</v>
      </c>
    </row>
    <row r="98" spans="1:9" x14ac:dyDescent="0.2">
      <c r="A98" s="4">
        <f>IF('True_Odds_Calculator_3-way'!A99="","",'True_Odds_Calculator_3-way'!A99)</f>
        <v>1.2</v>
      </c>
      <c r="B98" s="4">
        <f>IF('True_Odds_Calculator_3-way'!B99="","",'True_Odds_Calculator_3-way'!B99)</f>
        <v>7</v>
      </c>
      <c r="C98" s="4">
        <f>IF('True_Odds_Calculator_3-way'!C99="","",'True_Odds_Calculator_3-way'!C99)</f>
        <v>16.559999999999999</v>
      </c>
      <c r="D98" s="4">
        <f t="shared" si="5"/>
        <v>3.6576949620428012E-2</v>
      </c>
      <c r="E98" s="4">
        <f t="shared" si="6"/>
        <v>1.2178176215156182</v>
      </c>
      <c r="F98" s="4">
        <f t="shared" si="7"/>
        <v>7.6531690140845106</v>
      </c>
      <c r="G98" s="4">
        <f t="shared" si="8"/>
        <v>20.749403341288797</v>
      </c>
      <c r="I98" s="4">
        <f t="shared" si="9"/>
        <v>1.036576949620428</v>
      </c>
    </row>
    <row r="99" spans="1:9" x14ac:dyDescent="0.2">
      <c r="A99" s="4">
        <f>IF('True_Odds_Calculator_3-way'!A100="","",'True_Odds_Calculator_3-way'!A100)</f>
        <v>13.07</v>
      </c>
      <c r="B99" s="4">
        <f>IF('True_Odds_Calculator_3-way'!B100="","",'True_Odds_Calculator_3-way'!B100)</f>
        <v>6.79</v>
      </c>
      <c r="C99" s="4">
        <f>IF('True_Odds_Calculator_3-way'!C100="","",'True_Odds_Calculator_3-way'!C100)</f>
        <v>1.23</v>
      </c>
      <c r="D99" s="4">
        <f t="shared" si="5"/>
        <v>3.6794629197310247E-2</v>
      </c>
      <c r="E99" s="4">
        <f t="shared" si="6"/>
        <v>15.565118627232005</v>
      </c>
      <c r="F99" s="4">
        <f t="shared" si="7"/>
        <v>7.406829751045187</v>
      </c>
      <c r="G99" s="4">
        <f t="shared" si="8"/>
        <v>1.2488397440771752</v>
      </c>
      <c r="I99" s="4">
        <f t="shared" si="9"/>
        <v>1.0367946291973102</v>
      </c>
    </row>
    <row r="100" spans="1:9" x14ac:dyDescent="0.2">
      <c r="A100" s="4">
        <f>IF('True_Odds_Calculator_3-way'!A101="","",'True_Odds_Calculator_3-way'!A101)</f>
        <v>2.56</v>
      </c>
      <c r="B100" s="4">
        <f>IF('True_Odds_Calculator_3-way'!B101="","",'True_Odds_Calculator_3-way'!B101)</f>
        <v>3.04</v>
      </c>
      <c r="C100" s="4">
        <f>IF('True_Odds_Calculator_3-way'!C101="","",'True_Odds_Calculator_3-way'!C101)</f>
        <v>3.09</v>
      </c>
      <c r="D100" s="4">
        <f t="shared" si="5"/>
        <v>4.3196963890308471E-2</v>
      </c>
      <c r="E100" s="4">
        <f t="shared" si="6"/>
        <v>2.6579767693011456</v>
      </c>
      <c r="F100" s="4">
        <f t="shared" si="7"/>
        <v>3.1791611787832563</v>
      </c>
      <c r="G100" s="4">
        <f t="shared" si="8"/>
        <v>3.2338848262467406</v>
      </c>
      <c r="I100" s="4">
        <f t="shared" si="9"/>
        <v>1.0431969638903085</v>
      </c>
    </row>
    <row r="101" spans="1:9" x14ac:dyDescent="0.2">
      <c r="A101" s="4">
        <f>IF('True_Odds_Calculator_3-way'!A102="","",'True_Odds_Calculator_3-way'!A102)</f>
        <v>2.66</v>
      </c>
      <c r="B101" s="4">
        <f>IF('True_Odds_Calculator_3-way'!B102="","",'True_Odds_Calculator_3-way'!B102)</f>
        <v>3.22</v>
      </c>
      <c r="C101" s="4">
        <f>IF('True_Odds_Calculator_3-way'!C102="","",'True_Odds_Calculator_3-way'!C102)</f>
        <v>2.8</v>
      </c>
      <c r="D101" s="4">
        <f t="shared" si="5"/>
        <v>4.3641712978097491E-2</v>
      </c>
      <c r="E101" s="4">
        <f t="shared" si="6"/>
        <v>2.7670737222976034</v>
      </c>
      <c r="F101" s="4">
        <f t="shared" si="7"/>
        <v>3.37824406405301</v>
      </c>
      <c r="G101" s="4">
        <f t="shared" si="8"/>
        <v>2.9188931297709919</v>
      </c>
      <c r="I101" s="4">
        <f t="shared" si="9"/>
        <v>1.0436417129780975</v>
      </c>
    </row>
    <row r="102" spans="1:9" x14ac:dyDescent="0.2">
      <c r="A102" s="4">
        <f>IF('True_Odds_Calculator_3-way'!A103="","",'True_Odds_Calculator_3-way'!A103)</f>
        <v>2.0499999999999998</v>
      </c>
      <c r="B102" s="4">
        <f>IF('True_Odds_Calculator_3-way'!B103="","",'True_Odds_Calculator_3-way'!B103)</f>
        <v>3.33</v>
      </c>
      <c r="C102" s="4">
        <f>IF('True_Odds_Calculator_3-way'!C103="","",'True_Odds_Calculator_3-way'!C103)</f>
        <v>3.88</v>
      </c>
      <c r="D102" s="4">
        <f t="shared" si="5"/>
        <v>4.5837137111967463E-2</v>
      </c>
      <c r="E102" s="4">
        <f t="shared" si="6"/>
        <v>2.1162864155759484</v>
      </c>
      <c r="F102" s="4">
        <f t="shared" si="7"/>
        <v>3.5085102737911473</v>
      </c>
      <c r="G102" s="4">
        <f t="shared" si="8"/>
        <v>4.1245122089214776</v>
      </c>
      <c r="I102" s="4">
        <f t="shared" si="9"/>
        <v>1.0458371371119675</v>
      </c>
    </row>
    <row r="103" spans="1:9" x14ac:dyDescent="0.2">
      <c r="A103" s="4">
        <f>IF('True_Odds_Calculator_3-way'!A104="","",'True_Odds_Calculator_3-way'!A104)</f>
        <v>3.31</v>
      </c>
      <c r="B103" s="4">
        <f>IF('True_Odds_Calculator_3-way'!B104="","",'True_Odds_Calculator_3-way'!B104)</f>
        <v>3.37</v>
      </c>
      <c r="C103" s="4">
        <f>IF('True_Odds_Calculator_3-way'!C104="","",'True_Odds_Calculator_3-way'!C104)</f>
        <v>2.2400000000000002</v>
      </c>
      <c r="D103" s="4">
        <f t="shared" si="5"/>
        <v>4.5279280098459385E-2</v>
      </c>
      <c r="E103" s="4">
        <f t="shared" si="6"/>
        <v>3.4840570042483789</v>
      </c>
      <c r="F103" s="4">
        <f t="shared" si="7"/>
        <v>3.5505965660576617</v>
      </c>
      <c r="G103" s="4">
        <f t="shared" si="8"/>
        <v>2.3183810534019895</v>
      </c>
      <c r="I103" s="4">
        <f t="shared" si="9"/>
        <v>1.0452792800984594</v>
      </c>
    </row>
    <row r="104" spans="1:9" x14ac:dyDescent="0.2">
      <c r="A104" s="4">
        <f>IF('True_Odds_Calculator_3-way'!A105="","",'True_Odds_Calculator_3-way'!A105)</f>
        <v>1.98</v>
      </c>
      <c r="B104" s="4">
        <f>IF('True_Odds_Calculator_3-way'!B105="","",'True_Odds_Calculator_3-way'!B105)</f>
        <v>3.85</v>
      </c>
      <c r="C104" s="4">
        <f>IF('True_Odds_Calculator_3-way'!C105="","",'True_Odds_Calculator_3-way'!C105)</f>
        <v>3.34</v>
      </c>
      <c r="D104" s="4">
        <f t="shared" si="5"/>
        <v>6.4191962395555358E-2</v>
      </c>
      <c r="E104" s="4">
        <f t="shared" si="6"/>
        <v>2.0675972629986719</v>
      </c>
      <c r="F104" s="4">
        <f t="shared" si="7"/>
        <v>4.1956350980652815</v>
      </c>
      <c r="G104" s="4">
        <f t="shared" si="8"/>
        <v>3.5970721397416114</v>
      </c>
      <c r="I104" s="4">
        <f t="shared" si="9"/>
        <v>1.0641919623955554</v>
      </c>
    </row>
    <row r="105" spans="1:9" x14ac:dyDescent="0.2">
      <c r="A105" s="4">
        <f>IF('True_Odds_Calculator_3-way'!A106="","",'True_Odds_Calculator_3-way'!A106)</f>
        <v>2.29</v>
      </c>
      <c r="B105" s="4">
        <f>IF('True_Odds_Calculator_3-way'!B106="","",'True_Odds_Calculator_3-way'!B106)</f>
        <v>3.38</v>
      </c>
      <c r="C105" s="4">
        <f>IF('True_Odds_Calculator_3-way'!C106="","",'True_Odds_Calculator_3-way'!C106)</f>
        <v>3.01</v>
      </c>
      <c r="D105" s="4">
        <f t="shared" si="5"/>
        <v>6.4765124494366555E-2</v>
      </c>
      <c r="E105" s="4">
        <f t="shared" si="6"/>
        <v>2.4090995668005473</v>
      </c>
      <c r="F105" s="4">
        <f t="shared" si="7"/>
        <v>3.6460473613655484</v>
      </c>
      <c r="G105" s="4">
        <f t="shared" si="8"/>
        <v>3.2191859486649181</v>
      </c>
      <c r="I105" s="4">
        <f t="shared" si="9"/>
        <v>1.0647651244943666</v>
      </c>
    </row>
    <row r="106" spans="1:9" x14ac:dyDescent="0.2">
      <c r="A106" s="4">
        <f>IF('True_Odds_Calculator_3-way'!A107="","",'True_Odds_Calculator_3-way'!A107)</f>
        <v>2.0299999999999998</v>
      </c>
      <c r="B106" s="4">
        <f>IF('True_Odds_Calculator_3-way'!B107="","",'True_Odds_Calculator_3-way'!B107)</f>
        <v>3.35</v>
      </c>
      <c r="C106" s="4">
        <f>IF('True_Odds_Calculator_3-way'!C107="","",'True_Odds_Calculator_3-way'!C107)</f>
        <v>3.13</v>
      </c>
      <c r="D106" s="4">
        <f t="shared" si="5"/>
        <v>0.11060711801636458</v>
      </c>
      <c r="E106" s="4">
        <f t="shared" si="6"/>
        <v>2.1942248970136755</v>
      </c>
      <c r="F106" s="4">
        <f t="shared" si="7"/>
        <v>3.8220685907083491</v>
      </c>
      <c r="G106" s="4">
        <f t="shared" si="8"/>
        <v>3.5383227781205524</v>
      </c>
      <c r="I106" s="4">
        <f t="shared" si="9"/>
        <v>1.1106071180163646</v>
      </c>
    </row>
    <row r="107" spans="1:9" x14ac:dyDescent="0.2">
      <c r="A107" s="4">
        <f>IF('True_Odds_Calculator_3-way'!A108="","",'True_Odds_Calculator_3-way'!A108)</f>
        <v>3.77</v>
      </c>
      <c r="B107" s="4">
        <f>IF('True_Odds_Calculator_3-way'!B108="","",'True_Odds_Calculator_3-way'!B108)</f>
        <v>3.73</v>
      </c>
      <c r="C107" s="4">
        <f>IF('True_Odds_Calculator_3-way'!C108="","",'True_Odds_Calculator_3-way'!C108)</f>
        <v>1.88</v>
      </c>
      <c r="D107" s="4">
        <f t="shared" si="5"/>
        <v>6.5263397752250096E-2</v>
      </c>
      <c r="E107" s="4">
        <f t="shared" si="6"/>
        <v>4.1068179492713499</v>
      </c>
      <c r="F107" s="4">
        <f t="shared" si="7"/>
        <v>4.0593962937227017</v>
      </c>
      <c r="G107" s="4">
        <f t="shared" si="8"/>
        <v>1.9601677152992065</v>
      </c>
      <c r="I107" s="4">
        <f t="shared" si="9"/>
        <v>1.0652633977522501</v>
      </c>
    </row>
    <row r="108" spans="1:9" x14ac:dyDescent="0.2">
      <c r="A108" s="4">
        <f>IF('True_Odds_Calculator_3-way'!A109="","",'True_Odds_Calculator_3-way'!A109)</f>
        <v>2.4500000000000002</v>
      </c>
      <c r="B108" s="4">
        <f>IF('True_Odds_Calculator_3-way'!B109="","",'True_Odds_Calculator_3-way'!B109)</f>
        <v>3.51</v>
      </c>
      <c r="C108" s="4">
        <f>IF('True_Odds_Calculator_3-way'!C109="","",'True_Odds_Calculator_3-way'!C109)</f>
        <v>2.6</v>
      </c>
      <c r="D108" s="4">
        <f t="shared" si="5"/>
        <v>7.767893482179189E-2</v>
      </c>
      <c r="E108" s="4">
        <f t="shared" si="6"/>
        <v>2.6159501115392416</v>
      </c>
      <c r="F108" s="4">
        <f t="shared" si="7"/>
        <v>3.8608949416342404</v>
      </c>
      <c r="G108" s="4">
        <f t="shared" si="8"/>
        <v>2.7876708628234916</v>
      </c>
      <c r="I108" s="4">
        <f t="shared" si="9"/>
        <v>1.0776789348217919</v>
      </c>
    </row>
    <row r="109" spans="1:9" x14ac:dyDescent="0.2">
      <c r="A109" s="4">
        <f>IF('True_Odds_Calculator_3-way'!A110="","",'True_Odds_Calculator_3-way'!A110)</f>
        <v>2.72</v>
      </c>
      <c r="B109" s="4">
        <f>IF('True_Odds_Calculator_3-way'!B110="","",'True_Odds_Calculator_3-way'!B110)</f>
        <v>3.48</v>
      </c>
      <c r="C109" s="4">
        <f>IF('True_Odds_Calculator_3-way'!C110="","",'True_Odds_Calculator_3-way'!C110)</f>
        <v>2.4500000000000002</v>
      </c>
      <c r="D109" s="4">
        <f t="shared" si="5"/>
        <v>6.3166645968732338E-2</v>
      </c>
      <c r="E109" s="4">
        <f t="shared" si="6"/>
        <v>2.8852408979012258</v>
      </c>
      <c r="F109" s="4">
        <f t="shared" si="7"/>
        <v>3.7551524467915143</v>
      </c>
      <c r="G109" s="4">
        <f t="shared" si="8"/>
        <v>2.58326030969942</v>
      </c>
      <c r="I109" s="4">
        <f t="shared" si="9"/>
        <v>1.0631666459687323</v>
      </c>
    </row>
    <row r="110" spans="1:9" x14ac:dyDescent="0.2">
      <c r="A110" s="4">
        <f>IF('True_Odds_Calculator_3-way'!A111="","",'True_Odds_Calculator_3-way'!A111)</f>
        <v>2.38</v>
      </c>
      <c r="B110" s="4">
        <f>IF('True_Odds_Calculator_3-way'!B111="","",'True_Odds_Calculator_3-way'!B111)</f>
        <v>3.57</v>
      </c>
      <c r="C110" s="4">
        <f>IF('True_Odds_Calculator_3-way'!C111="","",'True_Odds_Calculator_3-way'!C111)</f>
        <v>2.76</v>
      </c>
      <c r="D110" s="4">
        <f t="shared" si="5"/>
        <v>6.2598952624528081E-2</v>
      </c>
      <c r="E110" s="4">
        <f t="shared" si="6"/>
        <v>2.5043716958113054</v>
      </c>
      <c r="F110" s="4">
        <f t="shared" si="7"/>
        <v>3.8573441904165358</v>
      </c>
      <c r="G110" s="4">
        <f t="shared" si="8"/>
        <v>2.9286648436571157</v>
      </c>
      <c r="I110" s="4">
        <f t="shared" si="9"/>
        <v>1.0625989526245281</v>
      </c>
    </row>
    <row r="111" spans="1:9" x14ac:dyDescent="0.2">
      <c r="A111" s="4">
        <f>IF('True_Odds_Calculator_3-way'!A112="","",'True_Odds_Calculator_3-way'!A112)</f>
        <v>2.4900000000000002</v>
      </c>
      <c r="B111" s="4">
        <f>IF('True_Odds_Calculator_3-way'!B112="","",'True_Odds_Calculator_3-way'!B112)</f>
        <v>3.54</v>
      </c>
      <c r="C111" s="4">
        <f>IF('True_Odds_Calculator_3-way'!C112="","",'True_Odds_Calculator_3-way'!C112)</f>
        <v>2.63</v>
      </c>
      <c r="D111" s="4">
        <f t="shared" si="5"/>
        <v>6.4320438291155302E-2</v>
      </c>
      <c r="E111" s="4">
        <f t="shared" si="6"/>
        <v>2.6304279302125937</v>
      </c>
      <c r="F111" s="4">
        <f t="shared" si="7"/>
        <v>3.8307464423846271</v>
      </c>
      <c r="G111" s="4">
        <f t="shared" si="8"/>
        <v>2.7871612921376281</v>
      </c>
      <c r="I111" s="4">
        <f t="shared" si="9"/>
        <v>1.0643204382911553</v>
      </c>
    </row>
    <row r="112" spans="1:9" x14ac:dyDescent="0.2">
      <c r="A112" s="4">
        <f>IF('True_Odds_Calculator_3-way'!A113="","",'True_Odds_Calculator_3-way'!A113)</f>
        <v>2.0499999999999998</v>
      </c>
      <c r="B112" s="4">
        <f>IF('True_Odds_Calculator_3-way'!B113="","",'True_Odds_Calculator_3-way'!B113)</f>
        <v>3.24</v>
      </c>
      <c r="C112" s="4">
        <f>IF('True_Odds_Calculator_3-way'!C113="","",'True_Odds_Calculator_3-way'!C113)</f>
        <v>3.25</v>
      </c>
      <c r="D112" s="4">
        <f t="shared" si="5"/>
        <v>0.1041391610497302</v>
      </c>
      <c r="E112" s="4">
        <f t="shared" si="6"/>
        <v>2.2070581419126167</v>
      </c>
      <c r="F112" s="4">
        <f t="shared" si="7"/>
        <v>3.6505820344429099</v>
      </c>
      <c r="G112" s="4">
        <f t="shared" si="8"/>
        <v>3.6632820454802584</v>
      </c>
      <c r="I112" s="4">
        <f t="shared" si="9"/>
        <v>1.1041391610497302</v>
      </c>
    </row>
    <row r="113" spans="1:9" x14ac:dyDescent="0.2">
      <c r="A113" s="4">
        <f>IF('True_Odds_Calculator_3-way'!A114="","",'True_Odds_Calculator_3-way'!A114)</f>
        <v>2.0099999999999998</v>
      </c>
      <c r="B113" s="4">
        <f>IF('True_Odds_Calculator_3-way'!B114="","",'True_Odds_Calculator_3-way'!B114)</f>
        <v>3.64</v>
      </c>
      <c r="C113" s="4">
        <f>IF('True_Odds_Calculator_3-way'!C114="","",'True_Odds_Calculator_3-way'!C114)</f>
        <v>3.42</v>
      </c>
      <c r="D113" s="4">
        <f t="shared" si="5"/>
        <v>6.4635373354933634E-2</v>
      </c>
      <c r="E113" s="4">
        <f t="shared" si="6"/>
        <v>2.1009846095148021</v>
      </c>
      <c r="F113" s="4">
        <f t="shared" si="7"/>
        <v>3.9497567203401505</v>
      </c>
      <c r="G113" s="4">
        <f t="shared" si="8"/>
        <v>3.6920459132963952</v>
      </c>
      <c r="I113" s="4">
        <f t="shared" si="9"/>
        <v>1.0646353733549336</v>
      </c>
    </row>
    <row r="114" spans="1:9" x14ac:dyDescent="0.2">
      <c r="A114" s="4">
        <f>IF('True_Odds_Calculator_3-way'!A115="","",'True_Odds_Calculator_3-way'!A115)</f>
        <v>2.0099999999999998</v>
      </c>
      <c r="B114" s="4">
        <f>IF('True_Odds_Calculator_3-way'!B115="","",'True_Odds_Calculator_3-way'!B115)</f>
        <v>3.71</v>
      </c>
      <c r="C114" s="4">
        <f>IF('True_Odds_Calculator_3-way'!C115="","",'True_Odds_Calculator_3-way'!C115)</f>
        <v>3.81</v>
      </c>
      <c r="D114" s="4">
        <f t="shared" si="5"/>
        <v>2.9521408387736425E-2</v>
      </c>
      <c r="E114" s="4">
        <f t="shared" si="6"/>
        <v>2.0505587052435499</v>
      </c>
      <c r="F114" s="4">
        <f t="shared" si="7"/>
        <v>3.8505774263310633</v>
      </c>
      <c r="G114" s="4">
        <f t="shared" si="8"/>
        <v>3.9584094332343622</v>
      </c>
      <c r="I114" s="4">
        <f t="shared" si="9"/>
        <v>1.0295214083877364</v>
      </c>
    </row>
    <row r="115" spans="1:9" x14ac:dyDescent="0.2">
      <c r="A115" s="4">
        <f>IF('True_Odds_Calculator_3-way'!A116="","",'True_Odds_Calculator_3-way'!A116)</f>
        <v>1.52</v>
      </c>
      <c r="B115" s="4">
        <f>IF('True_Odds_Calculator_3-way'!B116="","",'True_Odds_Calculator_3-way'!B116)</f>
        <v>4.5999999999999996</v>
      </c>
      <c r="C115" s="4">
        <f>IF('True_Odds_Calculator_3-way'!C116="","",'True_Odds_Calculator_3-way'!C116)</f>
        <v>6.44</v>
      </c>
      <c r="D115" s="4">
        <f t="shared" si="5"/>
        <v>3.0565544295521496E-2</v>
      </c>
      <c r="E115" s="4">
        <f t="shared" si="6"/>
        <v>1.5439098250336476</v>
      </c>
      <c r="F115" s="4">
        <f t="shared" si="7"/>
        <v>4.826189850118328</v>
      </c>
      <c r="G115" s="4">
        <f t="shared" si="8"/>
        <v>6.8922268118663172</v>
      </c>
      <c r="I115" s="4">
        <f t="shared" si="9"/>
        <v>1.0305655442955215</v>
      </c>
    </row>
    <row r="116" spans="1:9" x14ac:dyDescent="0.2">
      <c r="A116" s="4">
        <f>IF('True_Odds_Calculator_3-way'!A117="","",'True_Odds_Calculator_3-way'!A117)</f>
        <v>2.78</v>
      </c>
      <c r="B116" s="4">
        <f>IF('True_Odds_Calculator_3-way'!B117="","",'True_Odds_Calculator_3-way'!B117)</f>
        <v>3.54</v>
      </c>
      <c r="C116" s="4">
        <f>IF('True_Odds_Calculator_3-way'!C117="","",'True_Odds_Calculator_3-way'!C117)</f>
        <v>2.56</v>
      </c>
      <c r="D116" s="4">
        <f t="shared" si="5"/>
        <v>3.2823105922042073E-2</v>
      </c>
      <c r="E116" s="4">
        <f t="shared" si="6"/>
        <v>2.8672092609666548</v>
      </c>
      <c r="F116" s="4">
        <f t="shared" si="7"/>
        <v>3.6826330359697428</v>
      </c>
      <c r="G116" s="4">
        <f t="shared" si="8"/>
        <v>2.6337693792506669</v>
      </c>
      <c r="I116" s="4">
        <f t="shared" si="9"/>
        <v>1.0328231059220421</v>
      </c>
    </row>
    <row r="117" spans="1:9" x14ac:dyDescent="0.2">
      <c r="A117" s="4">
        <f>IF('True_Odds_Calculator_3-way'!A118="","",'True_Odds_Calculator_3-way'!A118)</f>
        <v>1.68</v>
      </c>
      <c r="B117" s="4">
        <f>IF('True_Odds_Calculator_3-way'!B118="","",'True_Odds_Calculator_3-way'!B118)</f>
        <v>3.82</v>
      </c>
      <c r="C117" s="4">
        <f>IF('True_Odds_Calculator_3-way'!C118="","",'True_Odds_Calculator_3-way'!C118)</f>
        <v>5.2</v>
      </c>
      <c r="D117" s="4">
        <f t="shared" si="5"/>
        <v>4.9325892257829462E-2</v>
      </c>
      <c r="E117" s="4">
        <f t="shared" si="6"/>
        <v>1.7277240571898764</v>
      </c>
      <c r="F117" s="4">
        <f t="shared" si="7"/>
        <v>4.076007087393819</v>
      </c>
      <c r="G117" s="4">
        <f t="shared" si="8"/>
        <v>5.6861561949074</v>
      </c>
      <c r="I117" s="4">
        <f t="shared" si="9"/>
        <v>1.0493258922578295</v>
      </c>
    </row>
    <row r="118" spans="1:9" x14ac:dyDescent="0.2">
      <c r="A118" s="4">
        <f>IF('True_Odds_Calculator_3-way'!A119="","",'True_Odds_Calculator_3-way'!A119)</f>
        <v>1.27</v>
      </c>
      <c r="B118" s="4">
        <f>IF('True_Odds_Calculator_3-way'!B119="","",'True_Odds_Calculator_3-way'!B119)</f>
        <v>5.82</v>
      </c>
      <c r="C118" s="4">
        <f>IF('True_Odds_Calculator_3-way'!C119="","",'True_Odds_Calculator_3-way'!C119)</f>
        <v>9.9499999999999993</v>
      </c>
      <c r="D118" s="4">
        <f t="shared" si="5"/>
        <v>5.9725393207888056E-2</v>
      </c>
      <c r="E118" s="4">
        <f t="shared" si="6"/>
        <v>1.3029432921920887</v>
      </c>
      <c r="F118" s="4">
        <f t="shared" si="7"/>
        <v>6.5827219774544465</v>
      </c>
      <c r="G118" s="4">
        <f t="shared" si="8"/>
        <v>12.407864139203552</v>
      </c>
      <c r="I118" s="4">
        <f t="shared" si="9"/>
        <v>1.0597253932078881</v>
      </c>
    </row>
    <row r="119" spans="1:9" x14ac:dyDescent="0.2">
      <c r="A119" s="4">
        <f>IF('True_Odds_Calculator_3-way'!A120="","",'True_Odds_Calculator_3-way'!A120)</f>
        <v>1.59</v>
      </c>
      <c r="B119" s="4">
        <f>IF('True_Odds_Calculator_3-way'!B120="","",'True_Odds_Calculator_3-way'!B120)</f>
        <v>4.3499999999999996</v>
      </c>
      <c r="C119" s="4">
        <f>IF('True_Odds_Calculator_3-way'!C120="","",'True_Odds_Calculator_3-way'!C120)</f>
        <v>5.25</v>
      </c>
      <c r="D119" s="4">
        <f t="shared" si="5"/>
        <v>4.929206555751775E-2</v>
      </c>
      <c r="E119" s="4">
        <f t="shared" si="6"/>
        <v>1.6326527171255627</v>
      </c>
      <c r="F119" s="4">
        <f t="shared" si="7"/>
        <v>4.684842033963907</v>
      </c>
      <c r="G119" s="4">
        <f t="shared" si="8"/>
        <v>5.7456239245238239</v>
      </c>
      <c r="I119" s="4">
        <f t="shared" si="9"/>
        <v>1.0492920655575178</v>
      </c>
    </row>
    <row r="120" spans="1:9" x14ac:dyDescent="0.2">
      <c r="A120" s="4">
        <f>IF('True_Odds_Calculator_3-way'!A121="","",'True_Odds_Calculator_3-way'!A121)</f>
        <v>4.4400000000000004</v>
      </c>
      <c r="B120" s="4">
        <f>IF('True_Odds_Calculator_3-way'!B121="","",'True_Odds_Calculator_3-way'!B121)</f>
        <v>4.12</v>
      </c>
      <c r="C120" s="4">
        <f>IF('True_Odds_Calculator_3-way'!C121="","",'True_Odds_Calculator_3-way'!C121)</f>
        <v>1.8</v>
      </c>
      <c r="D120" s="4">
        <f t="shared" si="5"/>
        <v>2.3499227382722587E-2</v>
      </c>
      <c r="E120" s="4">
        <f t="shared" si="6"/>
        <v>4.5999821181098843</v>
      </c>
      <c r="F120" s="4">
        <f t="shared" si="7"/>
        <v>4.2573958376432621</v>
      </c>
      <c r="G120" s="4">
        <f t="shared" si="8"/>
        <v>1.8257421174967621</v>
      </c>
      <c r="I120" s="4">
        <f t="shared" si="9"/>
        <v>1.0234992273827226</v>
      </c>
    </row>
    <row r="121" spans="1:9" x14ac:dyDescent="0.2">
      <c r="A121" s="4">
        <f>IF('True_Odds_Calculator_3-way'!A122="","",'True_Odds_Calculator_3-way'!A122)</f>
        <v>1.75</v>
      </c>
      <c r="B121" s="4">
        <f>IF('True_Odds_Calculator_3-way'!B122="","",'True_Odds_Calculator_3-way'!B122)</f>
        <v>4.28</v>
      </c>
      <c r="C121" s="4">
        <f>IF('True_Odds_Calculator_3-way'!C122="","",'True_Odds_Calculator_3-way'!C122)</f>
        <v>4.58</v>
      </c>
      <c r="D121" s="4">
        <f t="shared" si="5"/>
        <v>2.3414042595367279E-2</v>
      </c>
      <c r="E121" s="4">
        <f t="shared" si="6"/>
        <v>1.774232811530239</v>
      </c>
      <c r="F121" s="4">
        <f t="shared" si="7"/>
        <v>4.4279100586013129</v>
      </c>
      <c r="G121" s="4">
        <f t="shared" si="8"/>
        <v>4.7497830782579795</v>
      </c>
      <c r="I121" s="4">
        <f t="shared" si="9"/>
        <v>1.0234140425953673</v>
      </c>
    </row>
    <row r="122" spans="1:9" x14ac:dyDescent="0.2">
      <c r="A122" s="4">
        <f>IF('True_Odds_Calculator_3-way'!A123="","",'True_Odds_Calculator_3-way'!A123)</f>
        <v>3.29</v>
      </c>
      <c r="B122" s="4">
        <f>IF('True_Odds_Calculator_3-way'!B123="","",'True_Odds_Calculator_3-way'!B123)</f>
        <v>3.65</v>
      </c>
      <c r="C122" s="4">
        <f>IF('True_Odds_Calculator_3-way'!C123="","",'True_Odds_Calculator_3-way'!C123)</f>
        <v>2.2200000000000002</v>
      </c>
      <c r="D122" s="4">
        <f t="shared" si="5"/>
        <v>2.8374420971331471E-2</v>
      </c>
      <c r="E122" s="4">
        <f t="shared" si="6"/>
        <v>3.3956638277691145</v>
      </c>
      <c r="F122" s="4">
        <f t="shared" si="7"/>
        <v>3.7805116244551513</v>
      </c>
      <c r="G122" s="4">
        <f t="shared" si="8"/>
        <v>2.267613237320973</v>
      </c>
      <c r="I122" s="4">
        <f t="shared" si="9"/>
        <v>1.0283744209713315</v>
      </c>
    </row>
    <row r="123" spans="1:9" x14ac:dyDescent="0.2">
      <c r="A123" s="4">
        <f>IF('True_Odds_Calculator_3-way'!A124="","",'True_Odds_Calculator_3-way'!A124)</f>
        <v>2.58</v>
      </c>
      <c r="B123" s="4">
        <f>IF('True_Odds_Calculator_3-way'!B124="","",'True_Odds_Calculator_3-way'!B124)</f>
        <v>3.65</v>
      </c>
      <c r="C123" s="4">
        <f>IF('True_Odds_Calculator_3-way'!C124="","",'True_Odds_Calculator_3-way'!C124)</f>
        <v>2.73</v>
      </c>
      <c r="D123" s="4">
        <f t="shared" si="5"/>
        <v>2.7869868264898567E-2</v>
      </c>
      <c r="E123" s="4">
        <f t="shared" si="6"/>
        <v>2.6433561903704321</v>
      </c>
      <c r="F123" s="4">
        <f t="shared" si="7"/>
        <v>3.778109417641379</v>
      </c>
      <c r="G123" s="4">
        <f t="shared" si="8"/>
        <v>2.8010387691664027</v>
      </c>
      <c r="I123" s="4">
        <f t="shared" si="9"/>
        <v>1.0278698682648986</v>
      </c>
    </row>
    <row r="124" spans="1:9" x14ac:dyDescent="0.2">
      <c r="A124" s="4">
        <f>IF('True_Odds_Calculator_3-way'!A125="","",'True_Odds_Calculator_3-way'!A125)</f>
        <v>2.14</v>
      </c>
      <c r="B124" s="4">
        <f>IF('True_Odds_Calculator_3-way'!B125="","",'True_Odds_Calculator_3-way'!B125)</f>
        <v>3.95</v>
      </c>
      <c r="C124" s="4">
        <f>IF('True_Odds_Calculator_3-way'!C125="","",'True_Odds_Calculator_3-way'!C125)</f>
        <v>3.26</v>
      </c>
      <c r="D124" s="4">
        <f t="shared" si="5"/>
        <v>2.7202742845862105E-2</v>
      </c>
      <c r="E124" s="4">
        <f t="shared" si="6"/>
        <v>2.1823476335867382</v>
      </c>
      <c r="F124" s="4">
        <f t="shared" si="7"/>
        <v>4.0967324394263898</v>
      </c>
      <c r="G124" s="4">
        <f t="shared" si="8"/>
        <v>3.3593020222370487</v>
      </c>
      <c r="I124" s="4">
        <f t="shared" si="9"/>
        <v>1.0272027428458621</v>
      </c>
    </row>
    <row r="125" spans="1:9" x14ac:dyDescent="0.2">
      <c r="A125" s="4">
        <f>IF('True_Odds_Calculator_3-way'!A126="","",'True_Odds_Calculator_3-way'!A126)</f>
        <v>2.0699999999999998</v>
      </c>
      <c r="B125" s="4">
        <f>IF('True_Odds_Calculator_3-way'!B126="","",'True_Odds_Calculator_3-way'!B126)</f>
        <v>3.69</v>
      </c>
      <c r="C125" s="4">
        <f>IF('True_Odds_Calculator_3-way'!C126="","",'True_Odds_Calculator_3-way'!C126)</f>
        <v>3.74</v>
      </c>
      <c r="D125" s="4">
        <f t="shared" si="5"/>
        <v>2.147417661109885E-2</v>
      </c>
      <c r="E125" s="4">
        <f t="shared" si="6"/>
        <v>2.1011328678179657</v>
      </c>
      <c r="F125" s="4">
        <f t="shared" si="7"/>
        <v>3.7901090494571412</v>
      </c>
      <c r="G125" s="4">
        <f t="shared" si="8"/>
        <v>3.8428782318201673</v>
      </c>
      <c r="I125" s="4">
        <f t="shared" si="9"/>
        <v>1.0214741766110988</v>
      </c>
    </row>
    <row r="126" spans="1:9" x14ac:dyDescent="0.2">
      <c r="A126" s="4">
        <f>IF('True_Odds_Calculator_3-way'!A127="","",'True_Odds_Calculator_3-way'!A127)</f>
        <v>1.65</v>
      </c>
      <c r="B126" s="4">
        <f>IF('True_Odds_Calculator_3-way'!B127="","",'True_Odds_Calculator_3-way'!B127)</f>
        <v>4.1399999999999997</v>
      </c>
      <c r="C126" s="4">
        <f>IF('True_Odds_Calculator_3-way'!C127="","",'True_Odds_Calculator_3-way'!C127)</f>
        <v>5.68</v>
      </c>
      <c r="D126" s="4">
        <f t="shared" si="5"/>
        <v>2.3662837808581916E-2</v>
      </c>
      <c r="E126" s="4">
        <f t="shared" si="6"/>
        <v>1.6717571855250253</v>
      </c>
      <c r="F126" s="4">
        <f t="shared" si="7"/>
        <v>4.2797541573093199</v>
      </c>
      <c r="G126" s="4">
        <f t="shared" si="8"/>
        <v>5.9464088668742807</v>
      </c>
      <c r="I126" s="4">
        <f t="shared" si="9"/>
        <v>1.0236628378085819</v>
      </c>
    </row>
    <row r="127" spans="1:9" x14ac:dyDescent="0.2">
      <c r="A127" s="4">
        <f>IF('True_Odds_Calculator_3-way'!A128="","",'True_Odds_Calculator_3-way'!A128)</f>
        <v>8.58</v>
      </c>
      <c r="B127" s="4">
        <f>IF('True_Odds_Calculator_3-way'!B128="","",'True_Odds_Calculator_3-way'!B128)</f>
        <v>5.48</v>
      </c>
      <c r="C127" s="4">
        <f>IF('True_Odds_Calculator_3-way'!C128="","",'True_Odds_Calculator_3-way'!C128)</f>
        <v>1.38</v>
      </c>
      <c r="D127" s="4">
        <f t="shared" si="5"/>
        <v>2.3669549534354406E-2</v>
      </c>
      <c r="E127" s="4">
        <f t="shared" si="6"/>
        <v>9.2029960013979242</v>
      </c>
      <c r="F127" s="4">
        <f t="shared" si="7"/>
        <v>5.7276425118180194</v>
      </c>
      <c r="G127" s="4">
        <f t="shared" si="8"/>
        <v>1.3951908276664509</v>
      </c>
      <c r="I127" s="4">
        <f t="shared" si="9"/>
        <v>1.0236695495343544</v>
      </c>
    </row>
    <row r="128" spans="1:9" x14ac:dyDescent="0.2">
      <c r="A128" s="4">
        <f>IF('True_Odds_Calculator_3-way'!A129="","",'True_Odds_Calculator_3-way'!A129)</f>
        <v>1.8</v>
      </c>
      <c r="B128" s="4">
        <f>IF('True_Odds_Calculator_3-way'!B129="","",'True_Odds_Calculator_3-way'!B129)</f>
        <v>3.53</v>
      </c>
      <c r="C128" s="4">
        <f>IF('True_Odds_Calculator_3-way'!C129="","",'True_Odds_Calculator_3-way'!C129)</f>
        <v>5.24</v>
      </c>
      <c r="D128" s="4">
        <f t="shared" si="5"/>
        <v>2.9681369192214202E-2</v>
      </c>
      <c r="E128" s="4">
        <f t="shared" si="6"/>
        <v>1.8326371071434866</v>
      </c>
      <c r="F128" s="4">
        <f t="shared" si="7"/>
        <v>3.6577471019226775</v>
      </c>
      <c r="G128" s="4">
        <f t="shared" si="8"/>
        <v>5.5265135754818049</v>
      </c>
      <c r="I128" s="4">
        <f t="shared" si="9"/>
        <v>1.0296813691922142</v>
      </c>
    </row>
    <row r="129" spans="1:9" x14ac:dyDescent="0.2">
      <c r="A129" s="4">
        <f>IF('True_Odds_Calculator_3-way'!A130="","",'True_Odds_Calculator_3-way'!A130)</f>
        <v>2.93</v>
      </c>
      <c r="B129" s="4">
        <f>IF('True_Odds_Calculator_3-way'!B130="","",'True_Odds_Calculator_3-way'!B130)</f>
        <v>3.43</v>
      </c>
      <c r="C129" s="4">
        <f>IF('True_Odds_Calculator_3-way'!C130="","",'True_Odds_Calculator_3-way'!C130)</f>
        <v>2.57</v>
      </c>
      <c r="D129" s="4">
        <f t="shared" si="5"/>
        <v>2.1947176197776974E-2</v>
      </c>
      <c r="E129" s="4">
        <f t="shared" si="6"/>
        <v>2.9941804845059656</v>
      </c>
      <c r="F129" s="4">
        <f t="shared" si="7"/>
        <v>3.5182840848272452</v>
      </c>
      <c r="G129" s="4">
        <f t="shared" si="8"/>
        <v>2.6192455201144798</v>
      </c>
      <c r="I129" s="4">
        <f t="shared" si="9"/>
        <v>1.021947176197777</v>
      </c>
    </row>
    <row r="130" spans="1:9" x14ac:dyDescent="0.2">
      <c r="A130" s="4">
        <f>IF('True_Odds_Calculator_3-way'!A131="","",'True_Odds_Calculator_3-way'!A131)</f>
        <v>2.82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2.75</v>
      </c>
      <c r="D130" s="4">
        <f t="shared" si="5"/>
        <v>2.2197660495532734E-2</v>
      </c>
      <c r="E130" s="4">
        <f t="shared" si="6"/>
        <v>2.8800954991599603</v>
      </c>
      <c r="F130" s="4">
        <f t="shared" si="7"/>
        <v>3.3720882078890155</v>
      </c>
      <c r="G130" s="4">
        <f t="shared" si="8"/>
        <v>2.8071188485736447</v>
      </c>
      <c r="I130" s="4">
        <f t="shared" si="9"/>
        <v>1.0221976604955327</v>
      </c>
    </row>
    <row r="131" spans="1:9" x14ac:dyDescent="0.2">
      <c r="A131" s="4">
        <f>IF('True_Odds_Calculator_3-way'!A132="","",'True_Odds_Calculator_3-way'!A132)</f>
        <v>1.6</v>
      </c>
      <c r="B131" s="4">
        <f>IF('True_Odds_Calculator_3-way'!B132="","",'True_Odds_Calculator_3-way'!B132)</f>
        <v>4.5999999999999996</v>
      </c>
      <c r="C131" s="4">
        <f>IF('True_Odds_Calculator_3-way'!C132="","",'True_Odds_Calculator_3-way'!C132)</f>
        <v>5.51</v>
      </c>
      <c r="D131" s="4">
        <f t="shared" ref="D131:D194" si="10">IF(A131="","",((1/A131)+(1/B131)+(1/C131))-1)</f>
        <v>2.3879507614613882E-2</v>
      </c>
      <c r="E131" s="4">
        <f t="shared" ref="E131:E194" si="11">IF(A131="","",(3*A131)/(3-($D131*A131)))</f>
        <v>1.6206400460372778</v>
      </c>
      <c r="F131" s="4">
        <f t="shared" ref="F131:F194" si="12">IF(B131="","",(3*B131)/(3-($D131*B131)))</f>
        <v>4.7748316300098912</v>
      </c>
      <c r="G131" s="4">
        <f t="shared" ref="G131:G194" si="13">IF(C131="","",(3*C131)/(3-($D131*C131)))</f>
        <v>5.7627465469220729</v>
      </c>
      <c r="I131" s="4">
        <f t="shared" ref="I131:I194" si="14">IF(A131="","",D131+1)</f>
        <v>1.0238795076146139</v>
      </c>
    </row>
    <row r="132" spans="1:9" x14ac:dyDescent="0.2">
      <c r="A132" s="4">
        <f>IF('True_Odds_Calculator_3-way'!A133="","",'True_Odds_Calculator_3-way'!A133)</f>
        <v>1.73</v>
      </c>
      <c r="B132" s="4">
        <f>IF('True_Odds_Calculator_3-way'!B133="","",'True_Odds_Calculator_3-way'!B133)</f>
        <v>4.05</v>
      </c>
      <c r="C132" s="4">
        <f>IF('True_Odds_Calculator_3-way'!C133="","",'True_Odds_Calculator_3-way'!C133)</f>
        <v>5.04</v>
      </c>
      <c r="D132" s="4">
        <f t="shared" si="10"/>
        <v>2.3360960740536951E-2</v>
      </c>
      <c r="E132" s="4">
        <f t="shared" si="11"/>
        <v>1.7536239225069052</v>
      </c>
      <c r="F132" s="4">
        <f t="shared" si="12"/>
        <v>4.1818853606372164</v>
      </c>
      <c r="G132" s="4">
        <f t="shared" si="13"/>
        <v>5.2458820593268687</v>
      </c>
      <c r="I132" s="4">
        <f t="shared" si="14"/>
        <v>1.023360960740537</v>
      </c>
    </row>
    <row r="133" spans="1:9" x14ac:dyDescent="0.2">
      <c r="A133" s="4">
        <f>IF('True_Odds_Calculator_3-way'!A134="","",'True_Odds_Calculator_3-way'!A134)</f>
        <v>2.21</v>
      </c>
      <c r="B133" s="4">
        <f>IF('True_Odds_Calculator_3-way'!B134="","",'True_Odds_Calculator_3-way'!B134)</f>
        <v>3.53</v>
      </c>
      <c r="C133" s="4">
        <f>IF('True_Odds_Calculator_3-way'!C134="","",'True_Odds_Calculator_3-way'!C134)</f>
        <v>3.49</v>
      </c>
      <c r="D133" s="4">
        <f t="shared" si="10"/>
        <v>2.2307758052373838E-2</v>
      </c>
      <c r="E133" s="4">
        <f t="shared" si="11"/>
        <v>2.2469245692441056</v>
      </c>
      <c r="F133" s="4">
        <f t="shared" si="12"/>
        <v>3.6251559772063247</v>
      </c>
      <c r="G133" s="4">
        <f t="shared" si="13"/>
        <v>3.5829832838206972</v>
      </c>
      <c r="I133" s="4">
        <f t="shared" si="14"/>
        <v>1.0223077580523738</v>
      </c>
    </row>
    <row r="134" spans="1:9" x14ac:dyDescent="0.2">
      <c r="A134" s="4">
        <f>IF('True_Odds_Calculator_3-way'!A135="","",'True_Odds_Calculator_3-way'!A135)</f>
        <v>1.36</v>
      </c>
      <c r="B134" s="4">
        <f>IF('True_Odds_Calculator_3-way'!B135="","",'True_Odds_Calculator_3-way'!B135)</f>
        <v>5.56</v>
      </c>
      <c r="C134" s="4">
        <f>IF('True_Odds_Calculator_3-way'!C135="","",'True_Odds_Calculator_3-way'!C135)</f>
        <v>9.19</v>
      </c>
      <c r="D134" s="4">
        <f t="shared" si="10"/>
        <v>2.3964160937779866E-2</v>
      </c>
      <c r="E134" s="4">
        <f t="shared" si="11"/>
        <v>1.3749369756367704</v>
      </c>
      <c r="F134" s="4">
        <f t="shared" si="12"/>
        <v>5.8184167057773859</v>
      </c>
      <c r="G134" s="4">
        <f t="shared" si="13"/>
        <v>9.9180890281711687</v>
      </c>
      <c r="I134" s="4">
        <f t="shared" si="14"/>
        <v>1.0239641609377799</v>
      </c>
    </row>
    <row r="135" spans="1:9" x14ac:dyDescent="0.2">
      <c r="A135" s="4">
        <f>IF('True_Odds_Calculator_3-way'!A136="","",'True_Odds_Calculator_3-way'!A136)</f>
        <v>1.61</v>
      </c>
      <c r="B135" s="4">
        <f>IF('True_Odds_Calculator_3-way'!B136="","",'True_Odds_Calculator_3-way'!B136)</f>
        <v>4.0999999999999996</v>
      </c>
      <c r="C135" s="4">
        <f>IF('True_Odds_Calculator_3-way'!C136="","",'True_Odds_Calculator_3-way'!C136)</f>
        <v>6.32</v>
      </c>
      <c r="D135" s="4">
        <f t="shared" si="10"/>
        <v>2.3248299548016327E-2</v>
      </c>
      <c r="E135" s="4">
        <f t="shared" si="11"/>
        <v>1.6303410931801685</v>
      </c>
      <c r="F135" s="4">
        <f t="shared" si="12"/>
        <v>4.2345427551756476</v>
      </c>
      <c r="G135" s="4">
        <f t="shared" si="13"/>
        <v>6.6454713823307028</v>
      </c>
      <c r="I135" s="4">
        <f t="shared" si="14"/>
        <v>1.0232482995480163</v>
      </c>
    </row>
    <row r="136" spans="1:9" x14ac:dyDescent="0.2">
      <c r="A136" s="4">
        <f>IF('True_Odds_Calculator_3-way'!A137="","",'True_Odds_Calculator_3-way'!A137)</f>
        <v>1.71</v>
      </c>
      <c r="B136" s="4">
        <f>IF('True_Odds_Calculator_3-way'!B137="","",'True_Odds_Calculator_3-way'!B137)</f>
        <v>4.1399999999999997</v>
      </c>
      <c r="C136" s="4">
        <f>IF('True_Odds_Calculator_3-way'!C137="","",'True_Odds_Calculator_3-way'!C137)</f>
        <v>4.9000000000000004</v>
      </c>
      <c r="D136" s="4">
        <f t="shared" si="10"/>
        <v>3.0422848010294823E-2</v>
      </c>
      <c r="E136" s="4">
        <f t="shared" si="11"/>
        <v>1.7401764403121869</v>
      </c>
      <c r="F136" s="4">
        <f t="shared" si="12"/>
        <v>4.32142883837742</v>
      </c>
      <c r="G136" s="4">
        <f t="shared" si="13"/>
        <v>5.1562157196750116</v>
      </c>
      <c r="I136" s="4">
        <f t="shared" si="14"/>
        <v>1.0304228480102948</v>
      </c>
    </row>
    <row r="137" spans="1:9" x14ac:dyDescent="0.2">
      <c r="A137" s="4">
        <f>IF('True_Odds_Calculator_3-way'!A138="","",'True_Odds_Calculator_3-way'!A138)</f>
        <v>3.43</v>
      </c>
      <c r="B137" s="4">
        <f>IF('True_Odds_Calculator_3-way'!B138="","",'True_Odds_Calculator_3-way'!B138)</f>
        <v>3.61</v>
      </c>
      <c r="C137" s="4">
        <f>IF('True_Odds_Calculator_3-way'!C138="","",'True_Odds_Calculator_3-way'!C138)</f>
        <v>2.1800000000000002</v>
      </c>
      <c r="D137" s="4">
        <f t="shared" si="10"/>
        <v>2.726909608395589E-2</v>
      </c>
      <c r="E137" s="4">
        <f t="shared" si="11"/>
        <v>3.5403808123300369</v>
      </c>
      <c r="F137" s="4">
        <f t="shared" si="12"/>
        <v>3.7324767928487099</v>
      </c>
      <c r="G137" s="4">
        <f t="shared" si="13"/>
        <v>2.2240711784141936</v>
      </c>
      <c r="I137" s="4">
        <f t="shared" si="14"/>
        <v>1.0272690960839559</v>
      </c>
    </row>
    <row r="138" spans="1:9" x14ac:dyDescent="0.2">
      <c r="A138" s="4">
        <f>IF('True_Odds_Calculator_3-way'!A139="","",'True_Odds_Calculator_3-way'!A139)</f>
        <v>3.97</v>
      </c>
      <c r="B138" s="4">
        <f>IF('True_Odds_Calculator_3-way'!B139="","",'True_Odds_Calculator_3-way'!B139)</f>
        <v>4.1399999999999997</v>
      </c>
      <c r="C138" s="4">
        <f>IF('True_Odds_Calculator_3-way'!C139="","",'True_Odds_Calculator_3-way'!C139)</f>
        <v>1.87</v>
      </c>
      <c r="D138" s="4">
        <f t="shared" si="10"/>
        <v>2.8194420774319884E-2</v>
      </c>
      <c r="E138" s="4">
        <f t="shared" si="11"/>
        <v>4.123863906035222</v>
      </c>
      <c r="F138" s="4">
        <f t="shared" si="12"/>
        <v>4.3076014524731567</v>
      </c>
      <c r="G138" s="4">
        <f t="shared" si="13"/>
        <v>1.9034522642317189</v>
      </c>
      <c r="I138" s="4">
        <f t="shared" si="14"/>
        <v>1.0281944207743199</v>
      </c>
    </row>
    <row r="139" spans="1:9" x14ac:dyDescent="0.2">
      <c r="A139" s="4">
        <f>IF('True_Odds_Calculator_3-way'!A140="","",'True_Odds_Calculator_3-way'!A140)</f>
        <v>1.42</v>
      </c>
      <c r="B139" s="4">
        <f>IF('True_Odds_Calculator_3-way'!B140="","",'True_Odds_Calculator_3-way'!B140)</f>
        <v>5.01</v>
      </c>
      <c r="C139" s="4">
        <f>IF('True_Odds_Calculator_3-way'!C140="","",'True_Odds_Calculator_3-way'!C140)</f>
        <v>7.91</v>
      </c>
      <c r="D139" s="4">
        <f t="shared" si="10"/>
        <v>3.0248400831925482E-2</v>
      </c>
      <c r="E139" s="4">
        <f t="shared" si="11"/>
        <v>1.4406262767725753</v>
      </c>
      <c r="F139" s="4">
        <f t="shared" si="12"/>
        <v>5.2765437050245838</v>
      </c>
      <c r="G139" s="4">
        <f t="shared" si="13"/>
        <v>8.5955365928491805</v>
      </c>
      <c r="I139" s="4">
        <f t="shared" si="14"/>
        <v>1.0302484008319255</v>
      </c>
    </row>
    <row r="140" spans="1:9" x14ac:dyDescent="0.2">
      <c r="A140" s="4">
        <f>IF('True_Odds_Calculator_3-way'!A141="","",'True_Odds_Calculator_3-way'!A141)</f>
        <v>2.1</v>
      </c>
      <c r="B140" s="4">
        <f>IF('True_Odds_Calculator_3-way'!B141="","",'True_Odds_Calculator_3-way'!B141)</f>
        <v>3.45</v>
      </c>
      <c r="C140" s="4">
        <f>IF('True_Odds_Calculator_3-way'!C141="","",'True_Odds_Calculator_3-way'!C141)</f>
        <v>3.83</v>
      </c>
      <c r="D140" s="4">
        <f t="shared" si="10"/>
        <v>2.7142154398369644E-2</v>
      </c>
      <c r="E140" s="4">
        <f t="shared" si="11"/>
        <v>2.1406717094376448</v>
      </c>
      <c r="F140" s="4">
        <f t="shared" si="12"/>
        <v>3.5611560649131477</v>
      </c>
      <c r="G140" s="4">
        <f t="shared" si="13"/>
        <v>3.9674790354520693</v>
      </c>
      <c r="I140" s="4">
        <f t="shared" si="14"/>
        <v>1.0271421543983696</v>
      </c>
    </row>
    <row r="141" spans="1:9" x14ac:dyDescent="0.2">
      <c r="A141" s="4">
        <f>IF('True_Odds_Calculator_3-way'!A142="","",'True_Odds_Calculator_3-way'!A142)</f>
        <v>3.79</v>
      </c>
      <c r="B141" s="4">
        <f>IF('True_Odds_Calculator_3-way'!B142="","",'True_Odds_Calculator_3-way'!B142)</f>
        <v>3.73</v>
      </c>
      <c r="C141" s="4">
        <f>IF('True_Odds_Calculator_3-way'!C142="","",'True_Odds_Calculator_3-way'!C142)</f>
        <v>2.0099999999999998</v>
      </c>
      <c r="D141" s="4">
        <f t="shared" si="10"/>
        <v>2.9461195300316989E-2</v>
      </c>
      <c r="E141" s="4">
        <f t="shared" si="11"/>
        <v>3.9365143480878837</v>
      </c>
      <c r="F141" s="4">
        <f t="shared" si="12"/>
        <v>3.8718252941069333</v>
      </c>
      <c r="G141" s="4">
        <f t="shared" si="13"/>
        <v>2.0504743142340551</v>
      </c>
      <c r="I141" s="4">
        <f t="shared" si="14"/>
        <v>1.029461195300317</v>
      </c>
    </row>
    <row r="142" spans="1:9" x14ac:dyDescent="0.2">
      <c r="A142" s="4">
        <f>IF('True_Odds_Calculator_3-way'!A143="","",'True_Odds_Calculator_3-way'!A143)</f>
        <v>2.87</v>
      </c>
      <c r="B142" s="4">
        <f>IF('True_Odds_Calculator_3-way'!B143="","",'True_Odds_Calculator_3-way'!B143)</f>
        <v>3.37</v>
      </c>
      <c r="C142" s="4">
        <f>IF('True_Odds_Calculator_3-way'!C143="","",'True_Odds_Calculator_3-way'!C143)</f>
        <v>2.62</v>
      </c>
      <c r="D142" s="4">
        <f t="shared" si="10"/>
        <v>2.6847350106616208E-2</v>
      </c>
      <c r="E142" s="4">
        <f t="shared" si="11"/>
        <v>2.9456561287216245</v>
      </c>
      <c r="F142" s="4">
        <f t="shared" si="12"/>
        <v>3.4747946761564346</v>
      </c>
      <c r="G142" s="4">
        <f t="shared" si="13"/>
        <v>2.6829052359915577</v>
      </c>
      <c r="I142" s="4">
        <f t="shared" si="14"/>
        <v>1.0268473501066162</v>
      </c>
    </row>
    <row r="143" spans="1:9" x14ac:dyDescent="0.2">
      <c r="A143" s="4">
        <f>IF('True_Odds_Calculator_3-way'!A144="","",'True_Odds_Calculator_3-way'!A144)</f>
        <v>2.08</v>
      </c>
      <c r="B143" s="4">
        <f>IF('True_Odds_Calculator_3-way'!B144="","",'True_Odds_Calculator_3-way'!B144)</f>
        <v>3.35</v>
      </c>
      <c r="C143" s="4">
        <f>IF('True_Odds_Calculator_3-way'!C144="","",'True_Odds_Calculator_3-way'!C144)</f>
        <v>3.92</v>
      </c>
      <c r="D143" s="4">
        <f t="shared" si="10"/>
        <v>3.4378734272124456E-2</v>
      </c>
      <c r="E143" s="4">
        <f t="shared" si="11"/>
        <v>2.1307893291617432</v>
      </c>
      <c r="F143" s="4">
        <f t="shared" si="12"/>
        <v>3.4837393120242703</v>
      </c>
      <c r="G143" s="4">
        <f t="shared" si="13"/>
        <v>4.1043748647630647</v>
      </c>
      <c r="I143" s="4">
        <f t="shared" si="14"/>
        <v>1.0343787342721245</v>
      </c>
    </row>
    <row r="144" spans="1:9" x14ac:dyDescent="0.2">
      <c r="A144" s="4">
        <f>IF('True_Odds_Calculator_3-way'!A145="","",'True_Odds_Calculator_3-way'!A145)</f>
        <v>2.93</v>
      </c>
      <c r="B144" s="4">
        <f>IF('True_Odds_Calculator_3-way'!B145="","",'True_Odds_Calculator_3-way'!B145)</f>
        <v>3.23</v>
      </c>
      <c r="C144" s="4">
        <f>IF('True_Odds_Calculator_3-way'!C145="","",'True_Odds_Calculator_3-way'!C145)</f>
        <v>2.65</v>
      </c>
      <c r="D144" s="4">
        <f t="shared" si="10"/>
        <v>2.8252942113497159E-2</v>
      </c>
      <c r="E144" s="4">
        <f t="shared" si="11"/>
        <v>3.0131438067419887</v>
      </c>
      <c r="F144" s="4">
        <f t="shared" si="12"/>
        <v>3.3313359104199329</v>
      </c>
      <c r="G144" s="4">
        <f t="shared" si="13"/>
        <v>2.7178282011773591</v>
      </c>
      <c r="I144" s="4">
        <f t="shared" si="14"/>
        <v>1.0282529421134972</v>
      </c>
    </row>
    <row r="145" spans="1:9" x14ac:dyDescent="0.2">
      <c r="A145" s="4">
        <f>IF('True_Odds_Calculator_3-way'!A146="","",'True_Odds_Calculator_3-way'!A146)</f>
        <v>2.46</v>
      </c>
      <c r="B145" s="4">
        <f>IF('True_Odds_Calculator_3-way'!B146="","",'True_Odds_Calculator_3-way'!B146)</f>
        <v>3.16</v>
      </c>
      <c r="C145" s="4">
        <f>IF('True_Odds_Calculator_3-way'!C146="","",'True_Odds_Calculator_3-way'!C146)</f>
        <v>3.29</v>
      </c>
      <c r="D145" s="4">
        <f t="shared" si="10"/>
        <v>2.6911129024336899E-2</v>
      </c>
      <c r="E145" s="4">
        <f t="shared" si="11"/>
        <v>2.5155100773274421</v>
      </c>
      <c r="F145" s="4">
        <f t="shared" si="12"/>
        <v>3.2521877807102282</v>
      </c>
      <c r="G145" s="4">
        <f t="shared" si="13"/>
        <v>3.3900489489824914</v>
      </c>
      <c r="I145" s="4">
        <f t="shared" si="14"/>
        <v>1.0269111290243369</v>
      </c>
    </row>
    <row r="146" spans="1:9" x14ac:dyDescent="0.2">
      <c r="A146" s="4">
        <f>IF('True_Odds_Calculator_3-way'!A147="","",'True_Odds_Calculator_3-way'!A147)</f>
        <v>3.07</v>
      </c>
      <c r="B146" s="4">
        <f>IF('True_Odds_Calculator_3-way'!B147="","",'True_Odds_Calculator_3-way'!B147)</f>
        <v>3.69</v>
      </c>
      <c r="C146" s="4">
        <f>IF('True_Odds_Calculator_3-way'!C147="","",'True_Odds_Calculator_3-way'!C147)</f>
        <v>2.3199999999999998</v>
      </c>
      <c r="D146" s="4">
        <f t="shared" si="10"/>
        <v>2.7770091808522412E-2</v>
      </c>
      <c r="E146" s="4">
        <f t="shared" si="11"/>
        <v>3.1597952530394084</v>
      </c>
      <c r="F146" s="4">
        <f t="shared" si="12"/>
        <v>3.8204975482324395</v>
      </c>
      <c r="G146" s="4">
        <f t="shared" si="13"/>
        <v>2.3709167111310832</v>
      </c>
      <c r="I146" s="4">
        <f t="shared" si="14"/>
        <v>1.0277700918085224</v>
      </c>
    </row>
    <row r="147" spans="1:9" x14ac:dyDescent="0.2">
      <c r="A147" s="4">
        <f>IF('True_Odds_Calculator_3-way'!A148="","",'True_Odds_Calculator_3-way'!A148)</f>
        <v>2.72</v>
      </c>
      <c r="B147" s="4">
        <f>IF('True_Odds_Calculator_3-way'!B148="","",'True_Odds_Calculator_3-way'!B148)</f>
        <v>3.66</v>
      </c>
      <c r="C147" s="4">
        <f>IF('True_Odds_Calculator_3-way'!C148="","",'True_Odds_Calculator_3-way'!C148)</f>
        <v>2.59</v>
      </c>
      <c r="D147" s="4">
        <f t="shared" si="10"/>
        <v>2.6971488639762509E-2</v>
      </c>
      <c r="E147" s="4">
        <f t="shared" si="11"/>
        <v>2.7881826355610948</v>
      </c>
      <c r="F147" s="4">
        <f t="shared" si="12"/>
        <v>3.7845308040993069</v>
      </c>
      <c r="G147" s="4">
        <f t="shared" si="13"/>
        <v>2.6517469491433849</v>
      </c>
      <c r="I147" s="4">
        <f t="shared" si="14"/>
        <v>1.0269714886397625</v>
      </c>
    </row>
    <row r="148" spans="1:9" x14ac:dyDescent="0.2">
      <c r="A148" s="4">
        <f>IF('True_Odds_Calculator_3-way'!A149="","",'True_Odds_Calculator_3-way'!A149)</f>
        <v>2.5499999999999998</v>
      </c>
      <c r="B148" s="4">
        <f>IF('True_Odds_Calculator_3-way'!B149="","",'True_Odds_Calculator_3-way'!B149)</f>
        <v>3.54</v>
      </c>
      <c r="C148" s="4">
        <f>IF('True_Odds_Calculator_3-way'!C149="","",'True_Odds_Calculator_3-way'!C149)</f>
        <v>2.83</v>
      </c>
      <c r="D148" s="4">
        <f t="shared" si="10"/>
        <v>2.7999628910676755E-2</v>
      </c>
      <c r="E148" s="4">
        <f t="shared" si="11"/>
        <v>2.6121687933356306</v>
      </c>
      <c r="F148" s="4">
        <f t="shared" si="12"/>
        <v>3.6609563962528329</v>
      </c>
      <c r="G148" s="4">
        <f t="shared" si="13"/>
        <v>2.9067766428440578</v>
      </c>
      <c r="I148" s="4">
        <f t="shared" si="14"/>
        <v>1.0279996289106768</v>
      </c>
    </row>
    <row r="149" spans="1:9" x14ac:dyDescent="0.2">
      <c r="A149" s="4">
        <f>IF('True_Odds_Calculator_3-way'!A150="","",'True_Odds_Calculator_3-way'!A150)</f>
        <v>2.4300000000000002</v>
      </c>
      <c r="B149" s="4">
        <f>IF('True_Odds_Calculator_3-way'!B150="","",'True_Odds_Calculator_3-way'!B150)</f>
        <v>3.24</v>
      </c>
      <c r="C149" s="4">
        <f>IF('True_Odds_Calculator_3-way'!C150="","",'True_Odds_Calculator_3-way'!C150)</f>
        <v>3.2</v>
      </c>
      <c r="D149" s="4">
        <f t="shared" si="10"/>
        <v>3.2664609053497884E-2</v>
      </c>
      <c r="E149" s="4">
        <f t="shared" si="11"/>
        <v>2.4960410870960841</v>
      </c>
      <c r="F149" s="4">
        <f t="shared" si="12"/>
        <v>3.3584797005470772</v>
      </c>
      <c r="G149" s="4">
        <f t="shared" si="13"/>
        <v>3.315520181921547</v>
      </c>
      <c r="I149" s="4">
        <f t="shared" si="14"/>
        <v>1.0326646090534979</v>
      </c>
    </row>
    <row r="150" spans="1:9" x14ac:dyDescent="0.2">
      <c r="A150" s="4">
        <f>IF('True_Odds_Calculator_3-way'!A151="","",'True_Odds_Calculator_3-way'!A151)</f>
        <v>2.69</v>
      </c>
      <c r="B150" s="4">
        <f>IF('True_Odds_Calculator_3-way'!B151="","",'True_Odds_Calculator_3-way'!B151)</f>
        <v>3.21</v>
      </c>
      <c r="C150" s="4">
        <f>IF('True_Odds_Calculator_3-way'!C151="","",'True_Odds_Calculator_3-way'!C151)</f>
        <v>2.77</v>
      </c>
      <c r="D150" s="4">
        <f t="shared" si="10"/>
        <v>4.4284521971599489E-2</v>
      </c>
      <c r="E150" s="4">
        <f t="shared" si="11"/>
        <v>2.801232618540856</v>
      </c>
      <c r="F150" s="4">
        <f t="shared" si="12"/>
        <v>3.3696699169787681</v>
      </c>
      <c r="G150" s="4">
        <f t="shared" si="13"/>
        <v>2.8880922894887138</v>
      </c>
      <c r="I150" s="4">
        <f t="shared" si="14"/>
        <v>1.0442845219715995</v>
      </c>
    </row>
    <row r="151" spans="1:9" x14ac:dyDescent="0.2">
      <c r="A151" s="4">
        <f>IF('True_Odds_Calculator_3-way'!A152="","",'True_Odds_Calculator_3-way'!A152)</f>
        <v>1.79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5.14</v>
      </c>
      <c r="D151" s="4">
        <f t="shared" si="10"/>
        <v>3.7302656150883351E-2</v>
      </c>
      <c r="E151" s="4">
        <f t="shared" si="11"/>
        <v>1.8307474054420483</v>
      </c>
      <c r="F151" s="4">
        <f t="shared" si="12"/>
        <v>3.6811167750864291</v>
      </c>
      <c r="G151" s="4">
        <f t="shared" si="13"/>
        <v>5.4909360703032686</v>
      </c>
      <c r="I151" s="4">
        <f t="shared" si="14"/>
        <v>1.0373026561508834</v>
      </c>
    </row>
    <row r="152" spans="1:9" x14ac:dyDescent="0.2">
      <c r="A152" s="4">
        <f>IF('True_Odds_Calculator_3-way'!A153="","",'True_Odds_Calculator_3-way'!A153)</f>
        <v>1.83</v>
      </c>
      <c r="B152" s="4">
        <f>IF('True_Odds_Calculator_3-way'!B153="","",'True_Odds_Calculator_3-way'!B153)</f>
        <v>3.74</v>
      </c>
      <c r="C152" s="4">
        <f>IF('True_Odds_Calculator_3-way'!C153="","",'True_Odds_Calculator_3-way'!C153)</f>
        <v>4.49</v>
      </c>
      <c r="D152" s="4">
        <f t="shared" si="10"/>
        <v>3.6544915796568933E-2</v>
      </c>
      <c r="E152" s="4">
        <f t="shared" si="11"/>
        <v>1.8717252453052351</v>
      </c>
      <c r="F152" s="4">
        <f t="shared" si="12"/>
        <v>3.9185253846868568</v>
      </c>
      <c r="G152" s="4">
        <f t="shared" si="13"/>
        <v>4.7497925506598344</v>
      </c>
      <c r="I152" s="4">
        <f t="shared" si="14"/>
        <v>1.0365449157965689</v>
      </c>
    </row>
    <row r="153" spans="1:9" x14ac:dyDescent="0.2">
      <c r="A153" s="4">
        <f>IF('True_Odds_Calculator_3-way'!A154="","",'True_Odds_Calculator_3-way'!A154)</f>
        <v>3.33</v>
      </c>
      <c r="B153" s="4">
        <f>IF('True_Odds_Calculator_3-way'!B154="","",'True_Odds_Calculator_3-way'!B154)</f>
        <v>3.54</v>
      </c>
      <c r="C153" s="4">
        <f>IF('True_Odds_Calculator_3-way'!C154="","",'True_Odds_Calculator_3-way'!C154)</f>
        <v>2.2200000000000002</v>
      </c>
      <c r="D153" s="4">
        <f t="shared" si="10"/>
        <v>3.3236626456965457E-2</v>
      </c>
      <c r="E153" s="4">
        <f t="shared" si="11"/>
        <v>3.4575585146946679</v>
      </c>
      <c r="F153" s="4">
        <f t="shared" si="12"/>
        <v>3.6845033443770707</v>
      </c>
      <c r="G153" s="4">
        <f t="shared" si="13"/>
        <v>2.2759779124995174</v>
      </c>
      <c r="I153" s="4">
        <f t="shared" si="14"/>
        <v>1.0332366264569655</v>
      </c>
    </row>
    <row r="154" spans="1:9" x14ac:dyDescent="0.2">
      <c r="A154" s="4">
        <f>IF('True_Odds_Calculator_3-way'!A155="","",'True_Odds_Calculator_3-way'!A155)</f>
        <v>1.32</v>
      </c>
      <c r="B154" s="4">
        <f>IF('True_Odds_Calculator_3-way'!B155="","",'True_Odds_Calculator_3-way'!B155)</f>
        <v>5.59</v>
      </c>
      <c r="C154" s="4">
        <f>IF('True_Odds_Calculator_3-way'!C155="","",'True_Odds_Calculator_3-way'!C155)</f>
        <v>9.84</v>
      </c>
      <c r="D154" s="4">
        <f t="shared" si="10"/>
        <v>3.8092650401215344E-2</v>
      </c>
      <c r="E154" s="4">
        <f t="shared" si="11"/>
        <v>1.3425013512398125</v>
      </c>
      <c r="F154" s="4">
        <f t="shared" si="12"/>
        <v>6.0170887813105374</v>
      </c>
      <c r="G154" s="4">
        <f t="shared" si="13"/>
        <v>11.244993235106081</v>
      </c>
      <c r="I154" s="4">
        <f t="shared" si="14"/>
        <v>1.0380926504012153</v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3.41</v>
      </c>
      <c r="C2" s="4">
        <f>1/A2</f>
        <v>0.75757575757575757</v>
      </c>
      <c r="D2">
        <f>1/B2</f>
        <v>0.29325513196480935</v>
      </c>
      <c r="E2">
        <f>C2+D2-1</f>
        <v>5.0830889540566915E-2</v>
      </c>
      <c r="F2">
        <f>C2+D2-(C2*D2)-1</f>
        <v>-0.17133208922065224</v>
      </c>
      <c r="G2">
        <v>0</v>
      </c>
      <c r="H2">
        <f>C2*D2</f>
        <v>0.22216297876121921</v>
      </c>
      <c r="I2">
        <f>((-4*F2*H2)^0.5)/(2*F2)</f>
        <v>-1.1387187966856924</v>
      </c>
      <c r="J2">
        <f>(-((-4*F2*H2)^0.5))/(2*F2)</f>
        <v>1.1387187966856924</v>
      </c>
      <c r="K2">
        <f>IF(A2="","",(C2/($J2+C2-($J2*C2))))</f>
        <v>0.73292826028516467</v>
      </c>
      <c r="L2">
        <f>IF(B2="","",(D2/($J2+D2-($J2*D2))))</f>
        <v>0.26707173971483539</v>
      </c>
      <c r="M2">
        <f>IF(A2="","",1/K2)</f>
        <v>1.3643900149394215</v>
      </c>
      <c r="N2">
        <f>IF(B2="","",1/L2)</f>
        <v>3.7443123000125187</v>
      </c>
    </row>
    <row r="3" spans="1:14" x14ac:dyDescent="0.25">
      <c r="A3" s="4">
        <f>IF('True_Odds_Calculator_2-way'!A4="","",'True_Odds_Calculator_2-way'!A4)</f>
        <v>1.42</v>
      </c>
      <c r="B3" s="4">
        <f>IF('True_Odds_Calculator_2-way'!B4="","",'True_Odds_Calculator_2-way'!B4)</f>
        <v>3.02</v>
      </c>
      <c r="C3" s="4">
        <f t="shared" ref="C3:C66" si="0">1/A3</f>
        <v>0.70422535211267612</v>
      </c>
      <c r="D3">
        <f t="shared" ref="D3:D66" si="1">1/B3</f>
        <v>0.33112582781456956</v>
      </c>
      <c r="E3">
        <f t="shared" ref="E3:E66" si="2">C3+D3-1</f>
        <v>3.5351179927245679E-2</v>
      </c>
      <c r="F3">
        <f t="shared" ref="F3:F66" si="3">C3+D3-(C3*D3)-1</f>
        <v>-0.19783602275907097</v>
      </c>
      <c r="G3">
        <v>0</v>
      </c>
      <c r="H3">
        <f t="shared" ref="H3:H66" si="4">C3*D3</f>
        <v>0.23318720268631662</v>
      </c>
      <c r="I3">
        <f t="shared" ref="I3:I66" si="5">((-4*F3*H3)^0.5)/(2*F3)</f>
        <v>-1.0856745817698685</v>
      </c>
      <c r="J3">
        <f t="shared" ref="J3:J66" si="6">(-((-4*F3*H3)^0.5))/(2*F3)</f>
        <v>1.0856745817698685</v>
      </c>
      <c r="K3">
        <f t="shared" ref="K3:K66" si="7">IF(A3="","",(C3/($J3+C3-($J3*C3))))</f>
        <v>0.68682105301652729</v>
      </c>
      <c r="L3">
        <f t="shared" ref="L3:L66" si="8">IF(B3="","",(D3/($J3+D3-($J3*D3))))</f>
        <v>0.31317894698347271</v>
      </c>
      <c r="M3">
        <f t="shared" ref="M3:M66" si="9">IF(A3="","",1/K3)</f>
        <v>1.4559833243433447</v>
      </c>
      <c r="N3">
        <f t="shared" ref="N3:N66" si="10">IF(B3="","",1/L3)</f>
        <v>3.1930626551751344</v>
      </c>
    </row>
    <row r="4" spans="1:14" x14ac:dyDescent="0.25">
      <c r="A4" s="4">
        <f>IF('True_Odds_Calculator_2-way'!A5="","",'True_Odds_Calculator_2-way'!A5)</f>
        <v>1.56</v>
      </c>
      <c r="B4" s="4">
        <f>IF('True_Odds_Calculator_2-way'!B5="","",'True_Odds_Calculator_2-way'!B5)</f>
        <v>2.5299999999999998</v>
      </c>
      <c r="C4" s="4">
        <f t="shared" si="0"/>
        <v>0.64102564102564097</v>
      </c>
      <c r="D4">
        <f t="shared" si="1"/>
        <v>0.39525691699604748</v>
      </c>
      <c r="E4">
        <f t="shared" si="2"/>
        <v>3.6282558021688338E-2</v>
      </c>
      <c r="F4">
        <f t="shared" si="3"/>
        <v>-0.21708726056552163</v>
      </c>
      <c r="G4">
        <v>0</v>
      </c>
      <c r="H4">
        <f t="shared" si="4"/>
        <v>0.25336981858720992</v>
      </c>
      <c r="I4">
        <f t="shared" si="5"/>
        <v>-1.0803395392536068</v>
      </c>
      <c r="J4">
        <f t="shared" si="6"/>
        <v>1.0803395392536068</v>
      </c>
      <c r="K4">
        <f t="shared" si="7"/>
        <v>0.6230567863582569</v>
      </c>
      <c r="L4">
        <f t="shared" si="8"/>
        <v>0.3769432136417431</v>
      </c>
      <c r="M4">
        <f t="shared" si="9"/>
        <v>1.6049901419820203</v>
      </c>
      <c r="N4">
        <f t="shared" si="10"/>
        <v>2.6529194950580188</v>
      </c>
    </row>
    <row r="5" spans="1:14" x14ac:dyDescent="0.25">
      <c r="A5" s="4">
        <f>IF('True_Odds_Calculator_2-way'!A6="","",'True_Odds_Calculator_2-way'!A6)</f>
        <v>2.13</v>
      </c>
      <c r="B5" s="4">
        <f>IF('True_Odds_Calculator_2-way'!B6="","",'True_Odds_Calculator_2-way'!B6)</f>
        <v>1.78</v>
      </c>
      <c r="C5" s="4">
        <f t="shared" si="0"/>
        <v>0.46948356807511737</v>
      </c>
      <c r="D5">
        <f t="shared" si="1"/>
        <v>0.5617977528089888</v>
      </c>
      <c r="E5">
        <f t="shared" si="2"/>
        <v>3.128132088410629E-2</v>
      </c>
      <c r="F5">
        <f t="shared" si="3"/>
        <v>-0.23247349264124062</v>
      </c>
      <c r="G5">
        <v>0</v>
      </c>
      <c r="H5">
        <f t="shared" si="4"/>
        <v>0.26375481352534685</v>
      </c>
      <c r="I5">
        <f t="shared" si="5"/>
        <v>-1.0651566348113084</v>
      </c>
      <c r="J5">
        <f t="shared" si="6"/>
        <v>1.0651566348113084</v>
      </c>
      <c r="K5">
        <f t="shared" si="7"/>
        <v>0.45379730835053417</v>
      </c>
      <c r="L5">
        <f t="shared" si="8"/>
        <v>0.54620269164946567</v>
      </c>
      <c r="M5">
        <f t="shared" si="9"/>
        <v>2.2036269973367788</v>
      </c>
      <c r="N5">
        <f t="shared" si="10"/>
        <v>1.8308221751528204</v>
      </c>
    </row>
    <row r="6" spans="1:14" x14ac:dyDescent="0.25">
      <c r="A6" s="4">
        <f>IF('True_Odds_Calculator_2-way'!A7="","",'True_Odds_Calculator_2-way'!A7)</f>
        <v>2.14</v>
      </c>
      <c r="B6" s="4">
        <f>IF('True_Odds_Calculator_2-way'!B7="","",'True_Odds_Calculator_2-way'!B7)</f>
        <v>1.78</v>
      </c>
      <c r="C6" s="4">
        <f t="shared" si="0"/>
        <v>0.46728971962616822</v>
      </c>
      <c r="D6">
        <f t="shared" si="1"/>
        <v>0.5617977528089888</v>
      </c>
      <c r="E6">
        <f t="shared" si="2"/>
        <v>2.908747243515708E-2</v>
      </c>
      <c r="F6">
        <f t="shared" si="3"/>
        <v>-0.23343484196156661</v>
      </c>
      <c r="G6">
        <v>0</v>
      </c>
      <c r="H6">
        <f t="shared" si="4"/>
        <v>0.26252231439672374</v>
      </c>
      <c r="I6">
        <f t="shared" si="5"/>
        <v>-1.0604746049596299</v>
      </c>
      <c r="J6">
        <f t="shared" si="6"/>
        <v>1.0604746049596299</v>
      </c>
      <c r="K6">
        <f t="shared" si="7"/>
        <v>0.45270560758361844</v>
      </c>
      <c r="L6">
        <f t="shared" si="8"/>
        <v>0.54729439241638145</v>
      </c>
      <c r="M6">
        <f t="shared" si="9"/>
        <v>2.2089410496539781</v>
      </c>
      <c r="N6">
        <f t="shared" si="10"/>
        <v>1.8271701918685113</v>
      </c>
    </row>
    <row r="7" spans="1:14" x14ac:dyDescent="0.25">
      <c r="A7" s="4">
        <f>IF('True_Odds_Calculator_2-way'!A8="","",'True_Odds_Calculator_2-way'!A8)</f>
        <v>2.2999999999999998</v>
      </c>
      <c r="B7" s="4">
        <f>IF('True_Odds_Calculator_2-way'!B8="","",'True_Odds_Calculator_2-way'!B8)</f>
        <v>1.67</v>
      </c>
      <c r="C7" s="4">
        <f t="shared" si="0"/>
        <v>0.43478260869565222</v>
      </c>
      <c r="D7">
        <f t="shared" si="1"/>
        <v>0.5988023952095809</v>
      </c>
      <c r="E7">
        <f t="shared" si="2"/>
        <v>3.3585003905233002E-2</v>
      </c>
      <c r="F7">
        <f t="shared" si="3"/>
        <v>-0.22676386357719358</v>
      </c>
      <c r="G7">
        <v>0</v>
      </c>
      <c r="H7">
        <f t="shared" si="4"/>
        <v>0.26034886748242653</v>
      </c>
      <c r="I7">
        <f t="shared" si="5"/>
        <v>-1.0714969088698136</v>
      </c>
      <c r="J7">
        <f t="shared" si="6"/>
        <v>1.0714969088698136</v>
      </c>
      <c r="K7">
        <f t="shared" si="7"/>
        <v>0.41789493273906014</v>
      </c>
      <c r="L7">
        <f t="shared" si="8"/>
        <v>0.58210506726094002</v>
      </c>
      <c r="M7">
        <f t="shared" si="9"/>
        <v>2.3929459815307572</v>
      </c>
      <c r="N7">
        <f t="shared" si="10"/>
        <v>1.7179029289427752</v>
      </c>
    </row>
    <row r="8" spans="1:14" x14ac:dyDescent="0.25">
      <c r="A8" s="4">
        <f>IF('True_Odds_Calculator_2-way'!A9="","",'True_Odds_Calculator_2-way'!A9)</f>
        <v>1.7</v>
      </c>
      <c r="B8" s="4">
        <f>IF('True_Odds_Calculator_2-way'!B9="","",'True_Odds_Calculator_2-way'!B9)</f>
        <v>2.2599999999999998</v>
      </c>
      <c r="C8" s="4">
        <f t="shared" si="0"/>
        <v>0.58823529411764708</v>
      </c>
      <c r="D8">
        <f t="shared" si="1"/>
        <v>0.44247787610619471</v>
      </c>
      <c r="E8">
        <f t="shared" si="2"/>
        <v>3.0713170223841679E-2</v>
      </c>
      <c r="F8">
        <f t="shared" si="3"/>
        <v>-0.2295679333680376</v>
      </c>
      <c r="G8">
        <v>0</v>
      </c>
      <c r="H8">
        <f t="shared" si="4"/>
        <v>0.26028110359187923</v>
      </c>
      <c r="I8">
        <f t="shared" si="5"/>
        <v>-1.0647942749998995</v>
      </c>
      <c r="J8">
        <f t="shared" si="6"/>
        <v>1.0647942749998995</v>
      </c>
      <c r="K8">
        <f t="shared" si="7"/>
        <v>0.57294901687515787</v>
      </c>
      <c r="L8">
        <f t="shared" si="8"/>
        <v>0.42705098312484241</v>
      </c>
      <c r="M8">
        <f t="shared" si="9"/>
        <v>1.7453559924999296</v>
      </c>
      <c r="N8">
        <f t="shared" si="10"/>
        <v>2.3416407864998732</v>
      </c>
    </row>
    <row r="9" spans="1:14" x14ac:dyDescent="0.25">
      <c r="A9" s="4">
        <f>IF('True_Odds_Calculator_2-way'!A10="","",'True_Odds_Calculator_2-way'!A10)</f>
        <v>2.02</v>
      </c>
      <c r="B9" s="4">
        <f>IF('True_Odds_Calculator_2-way'!B10="","",'True_Odds_Calculator_2-way'!B10)</f>
        <v>1.87</v>
      </c>
      <c r="C9" s="4">
        <f t="shared" si="0"/>
        <v>0.49504950495049505</v>
      </c>
      <c r="D9">
        <f t="shared" si="1"/>
        <v>0.53475935828876997</v>
      </c>
      <c r="E9">
        <f t="shared" si="2"/>
        <v>2.9808863239265015E-2</v>
      </c>
      <c r="F9">
        <f t="shared" si="3"/>
        <v>-0.23492349234923493</v>
      </c>
      <c r="G9">
        <v>0</v>
      </c>
      <c r="H9">
        <f t="shared" si="4"/>
        <v>0.2647323555885</v>
      </c>
      <c r="I9">
        <f t="shared" si="5"/>
        <v>-1.0615495921641367</v>
      </c>
      <c r="J9">
        <f t="shared" si="6"/>
        <v>1.0615495921641367</v>
      </c>
      <c r="K9">
        <f t="shared" si="7"/>
        <v>0.48012738724303272</v>
      </c>
      <c r="L9">
        <f t="shared" si="8"/>
        <v>0.51987261275696728</v>
      </c>
      <c r="M9">
        <f t="shared" si="9"/>
        <v>2.0827805840074194</v>
      </c>
      <c r="N9">
        <f t="shared" si="10"/>
        <v>1.9235481451827992</v>
      </c>
    </row>
    <row r="10" spans="1:14" x14ac:dyDescent="0.25">
      <c r="A10" s="4">
        <f>IF('True_Odds_Calculator_2-way'!A11="","",'True_Odds_Calculator_2-way'!A11)</f>
        <v>1.5</v>
      </c>
      <c r="B10" s="4">
        <f>IF('True_Odds_Calculator_2-way'!B11="","",'True_Odds_Calculator_2-way'!B11)</f>
        <v>2.66</v>
      </c>
      <c r="C10" s="4">
        <f t="shared" si="0"/>
        <v>0.66666666666666663</v>
      </c>
      <c r="D10">
        <f t="shared" si="1"/>
        <v>0.37593984962406013</v>
      </c>
      <c r="E10">
        <f t="shared" si="2"/>
        <v>4.2606516290726759E-2</v>
      </c>
      <c r="F10">
        <f t="shared" si="3"/>
        <v>-0.20802005012531333</v>
      </c>
      <c r="G10">
        <v>0</v>
      </c>
      <c r="H10">
        <f t="shared" si="4"/>
        <v>0.25062656641604009</v>
      </c>
      <c r="I10">
        <f t="shared" si="5"/>
        <v>-1.0976425998969033</v>
      </c>
      <c r="J10">
        <f t="shared" si="6"/>
        <v>1.0976425998969033</v>
      </c>
      <c r="K10">
        <f t="shared" si="7"/>
        <v>0.64565227765997424</v>
      </c>
      <c r="L10">
        <f t="shared" si="8"/>
        <v>0.35434772234002576</v>
      </c>
      <c r="M10">
        <f t="shared" si="9"/>
        <v>1.5488212999484516</v>
      </c>
      <c r="N10">
        <f t="shared" si="10"/>
        <v>2.8220867158288598</v>
      </c>
    </row>
    <row r="11" spans="1:14" x14ac:dyDescent="0.25">
      <c r="A11" s="4">
        <f>IF('True_Odds_Calculator_2-way'!A12="","",'True_Odds_Calculator_2-way'!A12)</f>
        <v>2.34</v>
      </c>
      <c r="B11" s="4">
        <f>IF('True_Odds_Calculator_2-way'!B12="","",'True_Odds_Calculator_2-way'!B12)</f>
        <v>1.61</v>
      </c>
      <c r="C11" s="4">
        <f t="shared" si="0"/>
        <v>0.42735042735042739</v>
      </c>
      <c r="D11">
        <f t="shared" si="1"/>
        <v>0.6211180124223602</v>
      </c>
      <c r="E11">
        <f t="shared" si="2"/>
        <v>4.8468439772787697E-2</v>
      </c>
      <c r="F11">
        <f t="shared" si="3"/>
        <v>-0.21696660827095604</v>
      </c>
      <c r="G11">
        <v>0</v>
      </c>
      <c r="H11">
        <f t="shared" si="4"/>
        <v>0.26543504804374368</v>
      </c>
      <c r="I11">
        <f t="shared" si="5"/>
        <v>-1.1060701788398051</v>
      </c>
      <c r="J11">
        <f t="shared" si="6"/>
        <v>1.1060701788398051</v>
      </c>
      <c r="K11">
        <f t="shared" si="7"/>
        <v>0.40287912901870748</v>
      </c>
      <c r="L11">
        <f t="shared" si="8"/>
        <v>0.59712087098129241</v>
      </c>
      <c r="M11">
        <f t="shared" si="9"/>
        <v>2.4821340396453389</v>
      </c>
      <c r="N11">
        <f t="shared" si="10"/>
        <v>1.6747028090922811</v>
      </c>
    </row>
    <row r="12" spans="1:14" x14ac:dyDescent="0.25">
      <c r="A12" s="4">
        <f>IF('True_Odds_Calculator_2-way'!A13="","",'True_Odds_Calculator_2-way'!A13)</f>
        <v>1.8</v>
      </c>
      <c r="B12" s="4">
        <f>IF('True_Odds_Calculator_2-way'!B13="","",'True_Odds_Calculator_2-way'!B13)</f>
        <v>2.09</v>
      </c>
      <c r="C12" s="4">
        <f t="shared" si="0"/>
        <v>0.55555555555555558</v>
      </c>
      <c r="D12">
        <f t="shared" si="1"/>
        <v>0.47846889952153115</v>
      </c>
      <c r="E12">
        <f t="shared" si="2"/>
        <v>3.4024455077086735E-2</v>
      </c>
      <c r="F12">
        <f t="shared" si="3"/>
        <v>-0.23179160021265277</v>
      </c>
      <c r="G12">
        <v>0</v>
      </c>
      <c r="H12">
        <f t="shared" si="4"/>
        <v>0.26581605528973956</v>
      </c>
      <c r="I12">
        <f t="shared" si="5"/>
        <v>-1.0708823421952987</v>
      </c>
      <c r="J12">
        <f t="shared" si="6"/>
        <v>1.0708823421952987</v>
      </c>
      <c r="K12">
        <f t="shared" si="7"/>
        <v>0.53858826760586154</v>
      </c>
      <c r="L12">
        <f t="shared" si="8"/>
        <v>0.46141173239413841</v>
      </c>
      <c r="M12">
        <f t="shared" si="9"/>
        <v>1.8567058737562385</v>
      </c>
      <c r="N12">
        <f t="shared" si="10"/>
        <v>2.1672617529928755</v>
      </c>
    </row>
    <row r="13" spans="1:14" x14ac:dyDescent="0.25">
      <c r="A13" s="4">
        <f>IF('True_Odds_Calculator_2-way'!A14="","",'True_Odds_Calculator_2-way'!A14)</f>
        <v>1.42</v>
      </c>
      <c r="B13" s="4">
        <f>IF('True_Odds_Calculator_2-way'!B14="","",'True_Odds_Calculator_2-way'!B14)</f>
        <v>2.93</v>
      </c>
      <c r="C13" s="4">
        <f t="shared" si="0"/>
        <v>0.70422535211267612</v>
      </c>
      <c r="D13">
        <f t="shared" si="1"/>
        <v>0.34129692832764502</v>
      </c>
      <c r="E13">
        <f t="shared" si="2"/>
        <v>4.552228044032125E-2</v>
      </c>
      <c r="F13">
        <f t="shared" si="3"/>
        <v>-0.19482766908618931</v>
      </c>
      <c r="G13">
        <v>0</v>
      </c>
      <c r="H13">
        <f t="shared" si="4"/>
        <v>0.24034994952651059</v>
      </c>
      <c r="I13">
        <f t="shared" si="5"/>
        <v>-1.1106998169600177</v>
      </c>
      <c r="J13">
        <f t="shared" si="6"/>
        <v>1.1106998169600177</v>
      </c>
      <c r="K13">
        <f t="shared" si="7"/>
        <v>0.68189849561073512</v>
      </c>
      <c r="L13">
        <f t="shared" si="8"/>
        <v>0.31810150438926482</v>
      </c>
      <c r="M13">
        <f t="shared" si="9"/>
        <v>1.4664939231232073</v>
      </c>
      <c r="N13">
        <f t="shared" si="10"/>
        <v>3.1436506467328345</v>
      </c>
    </row>
    <row r="14" spans="1:14" x14ac:dyDescent="0.25">
      <c r="A14" s="4">
        <f>IF('True_Odds_Calculator_2-way'!A15="","",'True_Odds_Calculator_2-way'!A15)</f>
        <v>1.68</v>
      </c>
      <c r="B14" s="4">
        <f>IF('True_Odds_Calculator_2-way'!B15="","",'True_Odds_Calculator_2-way'!B15)</f>
        <v>2.25</v>
      </c>
      <c r="C14" s="4">
        <f t="shared" si="0"/>
        <v>0.59523809523809523</v>
      </c>
      <c r="D14">
        <f t="shared" si="1"/>
        <v>0.44444444444444442</v>
      </c>
      <c r="E14">
        <f t="shared" si="2"/>
        <v>3.9682539682539542E-2</v>
      </c>
      <c r="F14">
        <f t="shared" si="3"/>
        <v>-0.22486772486772499</v>
      </c>
      <c r="G14">
        <v>0</v>
      </c>
      <c r="H14">
        <f t="shared" si="4"/>
        <v>0.26455026455026454</v>
      </c>
      <c r="I14">
        <f t="shared" si="5"/>
        <v>-1.0846522890932806</v>
      </c>
      <c r="J14">
        <f t="shared" si="6"/>
        <v>1.0846522890932806</v>
      </c>
      <c r="K14">
        <f t="shared" si="7"/>
        <v>0.57551851626440576</v>
      </c>
      <c r="L14">
        <f t="shared" si="8"/>
        <v>0.42448148373559424</v>
      </c>
      <c r="M14">
        <f t="shared" si="9"/>
        <v>1.7375635565834309</v>
      </c>
      <c r="N14">
        <f t="shared" si="10"/>
        <v>2.3558153613666013</v>
      </c>
    </row>
    <row r="15" spans="1:14" x14ac:dyDescent="0.25">
      <c r="A15" s="4">
        <f>IF('True_Odds_Calculator_2-way'!A16="","",'True_Odds_Calculator_2-way'!A16)</f>
        <v>2.13</v>
      </c>
      <c r="B15" s="4">
        <f>IF('True_Odds_Calculator_2-way'!B16="","",'True_Odds_Calculator_2-way'!B16)</f>
        <v>1.76</v>
      </c>
      <c r="C15" s="4">
        <f t="shared" si="0"/>
        <v>0.46948356807511737</v>
      </c>
      <c r="D15">
        <f t="shared" si="1"/>
        <v>0.56818181818181823</v>
      </c>
      <c r="E15">
        <f t="shared" si="2"/>
        <v>3.7665386256935607E-2</v>
      </c>
      <c r="F15">
        <f t="shared" si="3"/>
        <v>-0.22908664105847198</v>
      </c>
      <c r="G15">
        <v>0</v>
      </c>
      <c r="H15">
        <f t="shared" si="4"/>
        <v>0.26675202731540765</v>
      </c>
      <c r="I15">
        <f t="shared" si="5"/>
        <v>-1.0790808419378759</v>
      </c>
      <c r="J15">
        <f t="shared" si="6"/>
        <v>1.0790808419378759</v>
      </c>
      <c r="K15">
        <f t="shared" si="7"/>
        <v>0.45058007312499337</v>
      </c>
      <c r="L15">
        <f t="shared" si="8"/>
        <v>0.54941992687500663</v>
      </c>
      <c r="M15">
        <f t="shared" si="9"/>
        <v>2.2193613513897996</v>
      </c>
      <c r="N15">
        <f t="shared" si="10"/>
        <v>1.8201014398727853</v>
      </c>
    </row>
    <row r="16" spans="1:14" x14ac:dyDescent="0.25">
      <c r="A16" s="4">
        <f>IF('True_Odds_Calculator_2-way'!A17="","",'True_Odds_Calculator_2-way'!A17)</f>
        <v>1.7</v>
      </c>
      <c r="B16" s="4">
        <f>IF('True_Odds_Calculator_2-way'!B17="","",'True_Odds_Calculator_2-way'!B17)</f>
        <v>2.2200000000000002</v>
      </c>
      <c r="C16" s="4">
        <f t="shared" si="0"/>
        <v>0.58823529411764708</v>
      </c>
      <c r="D16">
        <f t="shared" si="1"/>
        <v>0.4504504504504504</v>
      </c>
      <c r="E16">
        <f t="shared" si="2"/>
        <v>3.868574456809748E-2</v>
      </c>
      <c r="F16">
        <f t="shared" si="3"/>
        <v>-0.22628510863804985</v>
      </c>
      <c r="G16">
        <v>0</v>
      </c>
      <c r="H16">
        <f t="shared" si="4"/>
        <v>0.26497085320614733</v>
      </c>
      <c r="I16">
        <f t="shared" si="5"/>
        <v>-1.0821091383745125</v>
      </c>
      <c r="J16">
        <f t="shared" si="6"/>
        <v>1.0821091383745125</v>
      </c>
      <c r="K16">
        <f t="shared" si="7"/>
        <v>0.56899768428493536</v>
      </c>
      <c r="L16">
        <f t="shared" si="8"/>
        <v>0.43100231571506481</v>
      </c>
      <c r="M16">
        <f t="shared" si="9"/>
        <v>1.7574763968621581</v>
      </c>
      <c r="N16">
        <f t="shared" si="10"/>
        <v>2.3201731488169055</v>
      </c>
    </row>
    <row r="17" spans="1:14" x14ac:dyDescent="0.25">
      <c r="A17" s="4">
        <f>IF('True_Odds_Calculator_2-way'!A18="","",'True_Odds_Calculator_2-way'!A18)</f>
        <v>1.92</v>
      </c>
      <c r="B17" s="4">
        <f>IF('True_Odds_Calculator_2-way'!B18="","",'True_Odds_Calculator_2-way'!B18)</f>
        <v>1.99</v>
      </c>
      <c r="C17" s="4">
        <f t="shared" si="0"/>
        <v>0.52083333333333337</v>
      </c>
      <c r="D17">
        <f t="shared" si="1"/>
        <v>0.50251256281407031</v>
      </c>
      <c r="E17">
        <f t="shared" si="2"/>
        <v>2.3345896147403788E-2</v>
      </c>
      <c r="F17">
        <f t="shared" si="3"/>
        <v>-0.2383793969849245</v>
      </c>
      <c r="G17">
        <v>0</v>
      </c>
      <c r="H17">
        <f t="shared" si="4"/>
        <v>0.26172529313232828</v>
      </c>
      <c r="I17">
        <f t="shared" si="5"/>
        <v>-1.0478243557698861</v>
      </c>
      <c r="J17">
        <f t="shared" si="6"/>
        <v>1.0478243557698861</v>
      </c>
      <c r="K17">
        <f t="shared" si="7"/>
        <v>0.50916538235411457</v>
      </c>
      <c r="L17">
        <f t="shared" si="8"/>
        <v>0.49083461764588526</v>
      </c>
      <c r="M17">
        <f t="shared" si="9"/>
        <v>1.9639984073082948</v>
      </c>
      <c r="N17">
        <f t="shared" si="10"/>
        <v>2.0373461122121879</v>
      </c>
    </row>
    <row r="18" spans="1:14" x14ac:dyDescent="0.25">
      <c r="A18" s="4">
        <f>IF('True_Odds_Calculator_2-way'!A19="","",'True_Odds_Calculator_2-way'!A19)</f>
        <v>1.96</v>
      </c>
      <c r="B18" s="4">
        <f>IF('True_Odds_Calculator_2-way'!B19="","",'True_Odds_Calculator_2-way'!B19)</f>
        <v>1.94</v>
      </c>
      <c r="C18" s="4">
        <f t="shared" si="0"/>
        <v>0.51020408163265307</v>
      </c>
      <c r="D18">
        <f t="shared" si="1"/>
        <v>0.51546391752577325</v>
      </c>
      <c r="E18">
        <f t="shared" si="2"/>
        <v>2.5667999158426325E-2</v>
      </c>
      <c r="F18">
        <f t="shared" si="3"/>
        <v>-0.23732379549758043</v>
      </c>
      <c r="G18">
        <v>0</v>
      </c>
      <c r="H18">
        <f t="shared" si="4"/>
        <v>0.26299179465600675</v>
      </c>
      <c r="I18">
        <f t="shared" si="5"/>
        <v>-1.052689901333149</v>
      </c>
      <c r="J18">
        <f t="shared" si="6"/>
        <v>1.052689901333149</v>
      </c>
      <c r="K18">
        <f t="shared" si="7"/>
        <v>0.49736834815166897</v>
      </c>
      <c r="L18">
        <f t="shared" si="8"/>
        <v>0.50263165184833114</v>
      </c>
      <c r="M18">
        <f t="shared" si="9"/>
        <v>2.0105823052798226</v>
      </c>
      <c r="N18">
        <f t="shared" si="10"/>
        <v>1.9895285072531594</v>
      </c>
    </row>
    <row r="19" spans="1:14" x14ac:dyDescent="0.25">
      <c r="A19" s="4">
        <f>IF('True_Odds_Calculator_2-way'!A20="","",'True_Odds_Calculator_2-way'!A20)</f>
        <v>1.39</v>
      </c>
      <c r="B19" s="4">
        <f>IF('True_Odds_Calculator_2-way'!B20="","",'True_Odds_Calculator_2-way'!B20)</f>
        <v>3.2</v>
      </c>
      <c r="C19" s="4">
        <f t="shared" si="0"/>
        <v>0.71942446043165476</v>
      </c>
      <c r="D19">
        <f t="shared" si="1"/>
        <v>0.3125</v>
      </c>
      <c r="E19">
        <f t="shared" si="2"/>
        <v>3.1924460431654644E-2</v>
      </c>
      <c r="F19">
        <f t="shared" si="3"/>
        <v>-0.19289568345323749</v>
      </c>
      <c r="G19">
        <v>0</v>
      </c>
      <c r="H19">
        <f t="shared" si="4"/>
        <v>0.2248201438848921</v>
      </c>
      <c r="I19">
        <f t="shared" si="5"/>
        <v>-1.0795837927188261</v>
      </c>
      <c r="J19">
        <f t="shared" si="6"/>
        <v>1.0795837927188261</v>
      </c>
      <c r="K19">
        <f t="shared" si="7"/>
        <v>0.70371110820289917</v>
      </c>
      <c r="L19">
        <f t="shared" si="8"/>
        <v>0.29628889179710105</v>
      </c>
      <c r="M19">
        <f t="shared" si="9"/>
        <v>1.4210376791603418</v>
      </c>
      <c r="N19">
        <f t="shared" si="10"/>
        <v>3.3750843439814173</v>
      </c>
    </row>
    <row r="20" spans="1:14" x14ac:dyDescent="0.25">
      <c r="A20" s="4">
        <f>IF('True_Odds_Calculator_2-way'!A21="","",'True_Odds_Calculator_2-way'!A21)</f>
        <v>2.06</v>
      </c>
      <c r="B20" s="4">
        <f>IF('True_Odds_Calculator_2-way'!B21="","",'True_Odds_Calculator_2-way'!B21)</f>
        <v>1.86</v>
      </c>
      <c r="C20" s="4">
        <f t="shared" si="0"/>
        <v>0.4854368932038835</v>
      </c>
      <c r="D20">
        <f t="shared" si="1"/>
        <v>0.5376344086021505</v>
      </c>
      <c r="E20">
        <f t="shared" si="2"/>
        <v>2.3071301806034006E-2</v>
      </c>
      <c r="F20">
        <f t="shared" si="3"/>
        <v>-0.23791627518530123</v>
      </c>
      <c r="G20">
        <v>0</v>
      </c>
      <c r="H20">
        <f t="shared" si="4"/>
        <v>0.26098757699133518</v>
      </c>
      <c r="I20">
        <f t="shared" si="5"/>
        <v>-1.0473644811127694</v>
      </c>
      <c r="J20">
        <f t="shared" si="6"/>
        <v>1.0473644811127694</v>
      </c>
      <c r="K20">
        <f t="shared" si="7"/>
        <v>0.47388730491200443</v>
      </c>
      <c r="L20">
        <f t="shared" si="8"/>
        <v>0.52611269508799574</v>
      </c>
      <c r="M20">
        <f t="shared" si="9"/>
        <v>2.1102063499795354</v>
      </c>
      <c r="N20">
        <f t="shared" si="10"/>
        <v>1.9007334537569818</v>
      </c>
    </row>
    <row r="21" spans="1:14" x14ac:dyDescent="0.25">
      <c r="A21" s="4">
        <f>IF('True_Odds_Calculator_2-way'!A22="","",'True_Odds_Calculator_2-way'!A22)</f>
        <v>1.83</v>
      </c>
      <c r="B21" s="4">
        <f>IF('True_Odds_Calculator_2-way'!B22="","",'True_Odds_Calculator_2-way'!B22)</f>
        <v>2.0699999999999998</v>
      </c>
      <c r="C21" s="4">
        <f t="shared" si="0"/>
        <v>0.54644808743169393</v>
      </c>
      <c r="D21">
        <f t="shared" si="1"/>
        <v>0.48309178743961356</v>
      </c>
      <c r="E21">
        <f t="shared" si="2"/>
        <v>2.9539874871307603E-2</v>
      </c>
      <c r="F21">
        <f t="shared" si="3"/>
        <v>-0.23444470842902765</v>
      </c>
      <c r="G21">
        <v>0</v>
      </c>
      <c r="H21">
        <f t="shared" si="4"/>
        <v>0.26398458330033525</v>
      </c>
      <c r="I21">
        <f t="shared" si="5"/>
        <v>-1.0611311532512866</v>
      </c>
      <c r="J21">
        <f t="shared" si="6"/>
        <v>1.0611311532512866</v>
      </c>
      <c r="K21">
        <f t="shared" si="7"/>
        <v>0.53170592832305175</v>
      </c>
      <c r="L21">
        <f t="shared" si="8"/>
        <v>0.46829407167694814</v>
      </c>
      <c r="M21">
        <f t="shared" si="9"/>
        <v>1.8807388571985679</v>
      </c>
      <c r="N21">
        <f t="shared" si="10"/>
        <v>2.1354103339788768</v>
      </c>
    </row>
    <row r="22" spans="1:14" x14ac:dyDescent="0.25">
      <c r="A22" s="4">
        <f>IF('True_Odds_Calculator_2-way'!A23="","",'True_Odds_Calculator_2-way'!A23)</f>
        <v>1.41</v>
      </c>
      <c r="B22" s="4">
        <f>IF('True_Odds_Calculator_2-way'!B23="","",'True_Odds_Calculator_2-way'!B23)</f>
        <v>3.09</v>
      </c>
      <c r="C22" s="4">
        <f t="shared" si="0"/>
        <v>0.70921985815602839</v>
      </c>
      <c r="D22">
        <f t="shared" si="1"/>
        <v>0.3236245954692557</v>
      </c>
      <c r="E22">
        <f t="shared" si="2"/>
        <v>3.2844453625284098E-2</v>
      </c>
      <c r="F22">
        <f t="shared" si="3"/>
        <v>-0.19667653606922353</v>
      </c>
      <c r="G22">
        <v>0</v>
      </c>
      <c r="H22">
        <f t="shared" si="4"/>
        <v>0.2295209896945076</v>
      </c>
      <c r="I22">
        <f t="shared" si="5"/>
        <v>-1.0802764997472516</v>
      </c>
      <c r="J22">
        <f t="shared" si="6"/>
        <v>1.0802764997472516</v>
      </c>
      <c r="K22">
        <f t="shared" si="7"/>
        <v>0.6930423020039167</v>
      </c>
      <c r="L22">
        <f t="shared" si="8"/>
        <v>0.30695769799608325</v>
      </c>
      <c r="M22">
        <f t="shared" si="9"/>
        <v>1.4429133648963732</v>
      </c>
      <c r="N22">
        <f t="shared" si="10"/>
        <v>3.2577778844717553</v>
      </c>
    </row>
    <row r="23" spans="1:14" x14ac:dyDescent="0.25">
      <c r="A23" s="4">
        <f>IF('True_Odds_Calculator_2-way'!A24="","",'True_Odds_Calculator_2-way'!A24)</f>
        <v>1.67</v>
      </c>
      <c r="B23" s="4">
        <f>IF('True_Odds_Calculator_2-way'!B24="","",'True_Odds_Calculator_2-way'!B24)</f>
        <v>2.31</v>
      </c>
      <c r="C23" s="4">
        <f t="shared" si="0"/>
        <v>0.5988023952095809</v>
      </c>
      <c r="D23">
        <f t="shared" si="1"/>
        <v>0.4329004329004329</v>
      </c>
      <c r="E23">
        <f t="shared" si="2"/>
        <v>3.1702828110013792E-2</v>
      </c>
      <c r="F23">
        <f t="shared" si="3"/>
        <v>-0.22751898799802994</v>
      </c>
      <c r="G23">
        <v>0</v>
      </c>
      <c r="H23">
        <f t="shared" si="4"/>
        <v>0.25922181610804368</v>
      </c>
      <c r="I23">
        <f t="shared" si="5"/>
        <v>-1.0673993913412883</v>
      </c>
      <c r="J23">
        <f t="shared" si="6"/>
        <v>1.0673993913412883</v>
      </c>
      <c r="K23">
        <f t="shared" si="7"/>
        <v>0.5830368034683614</v>
      </c>
      <c r="L23">
        <f t="shared" si="8"/>
        <v>0.41696319653163855</v>
      </c>
      <c r="M23">
        <f t="shared" si="9"/>
        <v>1.7151575921986633</v>
      </c>
      <c r="N23">
        <f t="shared" si="10"/>
        <v>2.3982932026570873</v>
      </c>
    </row>
    <row r="24" spans="1:14" x14ac:dyDescent="0.25">
      <c r="A24" s="4">
        <f>IF('True_Odds_Calculator_2-way'!A25="","",'True_Odds_Calculator_2-way'!A25)</f>
        <v>1.64</v>
      </c>
      <c r="B24" s="4">
        <f>IF('True_Odds_Calculator_2-way'!B25="","",'True_Odds_Calculator_2-way'!B25)</f>
        <v>2.36</v>
      </c>
      <c r="C24" s="4">
        <f t="shared" si="0"/>
        <v>0.6097560975609756</v>
      </c>
      <c r="D24">
        <f t="shared" si="1"/>
        <v>0.42372881355932207</v>
      </c>
      <c r="E24">
        <f t="shared" si="2"/>
        <v>3.3484911120297722E-2</v>
      </c>
      <c r="F24">
        <f t="shared" si="3"/>
        <v>-0.22488631665977676</v>
      </c>
      <c r="G24">
        <v>0</v>
      </c>
      <c r="H24">
        <f t="shared" si="4"/>
        <v>0.25837122778007443</v>
      </c>
      <c r="I24">
        <f t="shared" si="5"/>
        <v>-1.0718661571406802</v>
      </c>
      <c r="J24">
        <f t="shared" si="6"/>
        <v>1.0718661571406802</v>
      </c>
      <c r="K24">
        <f t="shared" si="7"/>
        <v>0.59312180114548885</v>
      </c>
      <c r="L24">
        <f t="shared" si="8"/>
        <v>0.40687819885451121</v>
      </c>
      <c r="M24">
        <f t="shared" si="9"/>
        <v>1.6859943405700353</v>
      </c>
      <c r="N24">
        <f t="shared" si="10"/>
        <v>2.4577379737113252</v>
      </c>
    </row>
    <row r="25" spans="1:14" x14ac:dyDescent="0.25">
      <c r="A25" s="4">
        <f>IF('True_Odds_Calculator_2-way'!A26="","",'True_Odds_Calculator_2-way'!A26)</f>
        <v>1.78</v>
      </c>
      <c r="B25" s="4">
        <f>IF('True_Odds_Calculator_2-way'!B26="","",'True_Odds_Calculator_2-way'!B26)</f>
        <v>2.11</v>
      </c>
      <c r="C25" s="4">
        <f t="shared" si="0"/>
        <v>0.5617977528089888</v>
      </c>
      <c r="D25">
        <f t="shared" si="1"/>
        <v>0.47393364928909953</v>
      </c>
      <c r="E25">
        <f t="shared" si="2"/>
        <v>3.5731402098088338E-2</v>
      </c>
      <c r="F25">
        <f t="shared" si="3"/>
        <v>-0.23052345705309119</v>
      </c>
      <c r="G25">
        <v>0</v>
      </c>
      <c r="H25">
        <f t="shared" si="4"/>
        <v>0.26625485915117952</v>
      </c>
      <c r="I25">
        <f t="shared" si="5"/>
        <v>-1.0747098003652684</v>
      </c>
      <c r="J25">
        <f t="shared" si="6"/>
        <v>1.0747098003652684</v>
      </c>
      <c r="K25">
        <f t="shared" si="7"/>
        <v>0.54398865104166871</v>
      </c>
      <c r="L25">
        <f t="shared" si="8"/>
        <v>0.45601134895833134</v>
      </c>
      <c r="M25">
        <f t="shared" si="9"/>
        <v>1.838273644284909</v>
      </c>
      <c r="N25">
        <f t="shared" si="10"/>
        <v>2.192927878405448</v>
      </c>
    </row>
    <row r="26" spans="1:14" x14ac:dyDescent="0.25">
      <c r="A26" s="4">
        <f>IF('True_Odds_Calculator_2-way'!A27="","",'True_Odds_Calculator_2-way'!A27)</f>
        <v>2.09</v>
      </c>
      <c r="B26" s="4">
        <f>IF('True_Odds_Calculator_2-way'!B27="","",'True_Odds_Calculator_2-way'!B27)</f>
        <v>1.8</v>
      </c>
      <c r="C26" s="4">
        <f t="shared" si="0"/>
        <v>0.47846889952153115</v>
      </c>
      <c r="D26">
        <f t="shared" si="1"/>
        <v>0.55555555555555558</v>
      </c>
      <c r="E26">
        <f t="shared" si="2"/>
        <v>3.4024455077086735E-2</v>
      </c>
      <c r="F26">
        <f t="shared" si="3"/>
        <v>-0.23179160021265277</v>
      </c>
      <c r="G26">
        <v>0</v>
      </c>
      <c r="H26">
        <f t="shared" si="4"/>
        <v>0.26581605528973956</v>
      </c>
      <c r="I26">
        <f t="shared" si="5"/>
        <v>-1.0708823421952987</v>
      </c>
      <c r="J26">
        <f t="shared" si="6"/>
        <v>1.0708823421952987</v>
      </c>
      <c r="K26">
        <f t="shared" si="7"/>
        <v>0.46141173239413841</v>
      </c>
      <c r="L26">
        <f t="shared" si="8"/>
        <v>0.53858826760586154</v>
      </c>
      <c r="M26">
        <f t="shared" si="9"/>
        <v>2.1672617529928755</v>
      </c>
      <c r="N26">
        <f t="shared" si="10"/>
        <v>1.8567058737562385</v>
      </c>
    </row>
    <row r="27" spans="1:14" x14ac:dyDescent="0.25">
      <c r="A27" s="4">
        <f>IF('True_Odds_Calculator_2-way'!A28="","",'True_Odds_Calculator_2-way'!A28)</f>
        <v>1.5</v>
      </c>
      <c r="B27" s="4">
        <f>IF('True_Odds_Calculator_2-way'!B28="","",'True_Odds_Calculator_2-way'!B28)</f>
        <v>2.7</v>
      </c>
      <c r="C27" s="4">
        <f t="shared" si="0"/>
        <v>0.66666666666666663</v>
      </c>
      <c r="D27">
        <f t="shared" si="1"/>
        <v>0.37037037037037035</v>
      </c>
      <c r="E27">
        <f t="shared" si="2"/>
        <v>3.7037037037036979E-2</v>
      </c>
      <c r="F27">
        <f t="shared" si="3"/>
        <v>-0.20987654320987659</v>
      </c>
      <c r="G27">
        <v>0</v>
      </c>
      <c r="H27">
        <f t="shared" si="4"/>
        <v>0.24691358024691357</v>
      </c>
      <c r="I27">
        <f t="shared" si="5"/>
        <v>-1.0846522890932806</v>
      </c>
      <c r="J27">
        <f t="shared" si="6"/>
        <v>1.0846522890932806</v>
      </c>
      <c r="K27">
        <f t="shared" si="7"/>
        <v>0.64837129522559278</v>
      </c>
      <c r="L27">
        <f t="shared" si="8"/>
        <v>0.35162870477440739</v>
      </c>
      <c r="M27">
        <f t="shared" si="9"/>
        <v>1.5423261445466403</v>
      </c>
      <c r="N27">
        <f t="shared" si="10"/>
        <v>2.8439088914585766</v>
      </c>
    </row>
    <row r="28" spans="1:14" x14ac:dyDescent="0.25">
      <c r="A28" s="4">
        <f>IF('True_Odds_Calculator_2-way'!A29="","",'True_Odds_Calculator_2-way'!A29)</f>
        <v>2.1</v>
      </c>
      <c r="B28" s="4">
        <f>IF('True_Odds_Calculator_2-way'!B29="","",'True_Odds_Calculator_2-way'!B29)</f>
        <v>1.81</v>
      </c>
      <c r="C28" s="4">
        <f t="shared" si="0"/>
        <v>0.47619047619047616</v>
      </c>
      <c r="D28">
        <f t="shared" si="1"/>
        <v>0.5524861878453039</v>
      </c>
      <c r="E28">
        <f t="shared" si="2"/>
        <v>2.8676664035780064E-2</v>
      </c>
      <c r="F28">
        <f t="shared" si="3"/>
        <v>-0.23441199684293612</v>
      </c>
      <c r="G28">
        <v>0</v>
      </c>
      <c r="H28">
        <f t="shared" si="4"/>
        <v>0.26308866087871613</v>
      </c>
      <c r="I28">
        <f t="shared" si="5"/>
        <v>-1.0594028769395469</v>
      </c>
      <c r="J28">
        <f t="shared" si="6"/>
        <v>1.0594028769395469</v>
      </c>
      <c r="K28">
        <f t="shared" si="7"/>
        <v>0.46182056328667725</v>
      </c>
      <c r="L28">
        <f t="shared" si="8"/>
        <v>0.5381794367133228</v>
      </c>
      <c r="M28">
        <f t="shared" si="9"/>
        <v>2.1653431646335015</v>
      </c>
      <c r="N28">
        <f t="shared" si="10"/>
        <v>1.8581163303210331</v>
      </c>
    </row>
    <row r="29" spans="1:14" x14ac:dyDescent="0.25">
      <c r="A29" s="4">
        <f>IF('True_Odds_Calculator_2-way'!A30="","",'True_Odds_Calculator_2-way'!A30)</f>
        <v>2.09</v>
      </c>
      <c r="B29" s="4">
        <f>IF('True_Odds_Calculator_2-way'!B30="","",'True_Odds_Calculator_2-way'!B30)</f>
        <v>1.83</v>
      </c>
      <c r="C29" s="4">
        <f t="shared" si="0"/>
        <v>0.47846889952153115</v>
      </c>
      <c r="D29">
        <f t="shared" si="1"/>
        <v>0.54644808743169393</v>
      </c>
      <c r="E29">
        <f t="shared" si="2"/>
        <v>2.4916986953225084E-2</v>
      </c>
      <c r="F29">
        <f t="shared" si="3"/>
        <v>-0.23654142808586287</v>
      </c>
      <c r="G29">
        <v>0</v>
      </c>
      <c r="H29">
        <f t="shared" si="4"/>
        <v>0.26145841503908801</v>
      </c>
      <c r="I29">
        <f t="shared" si="5"/>
        <v>-1.0513509339597378</v>
      </c>
      <c r="J29">
        <f t="shared" si="6"/>
        <v>1.0513509339597378</v>
      </c>
      <c r="K29">
        <f t="shared" si="7"/>
        <v>0.46598919212836404</v>
      </c>
      <c r="L29">
        <f t="shared" si="8"/>
        <v>0.53401080787163591</v>
      </c>
      <c r="M29">
        <f t="shared" si="9"/>
        <v>2.145972518016114</v>
      </c>
      <c r="N29">
        <f t="shared" si="10"/>
        <v>1.8726212751865827</v>
      </c>
    </row>
    <row r="30" spans="1:14" x14ac:dyDescent="0.25">
      <c r="A30" s="4">
        <f>IF('True_Odds_Calculator_2-way'!A31="","",'True_Odds_Calculator_2-way'!A31)</f>
        <v>2.1</v>
      </c>
      <c r="B30" s="4">
        <f>IF('True_Odds_Calculator_2-way'!B31="","",'True_Odds_Calculator_2-way'!B31)</f>
        <v>1.81</v>
      </c>
      <c r="C30" s="4">
        <f t="shared" si="0"/>
        <v>0.47619047619047616</v>
      </c>
      <c r="D30">
        <f t="shared" si="1"/>
        <v>0.5524861878453039</v>
      </c>
      <c r="E30">
        <f t="shared" si="2"/>
        <v>2.8676664035780064E-2</v>
      </c>
      <c r="F30">
        <f t="shared" si="3"/>
        <v>-0.23441199684293612</v>
      </c>
      <c r="G30">
        <v>0</v>
      </c>
      <c r="H30">
        <f t="shared" si="4"/>
        <v>0.26308866087871613</v>
      </c>
      <c r="I30">
        <f t="shared" si="5"/>
        <v>-1.0594028769395469</v>
      </c>
      <c r="J30">
        <f t="shared" si="6"/>
        <v>1.0594028769395469</v>
      </c>
      <c r="K30">
        <f t="shared" si="7"/>
        <v>0.46182056328667725</v>
      </c>
      <c r="L30">
        <f t="shared" si="8"/>
        <v>0.5381794367133228</v>
      </c>
      <c r="M30">
        <f t="shared" si="9"/>
        <v>2.1653431646335015</v>
      </c>
      <c r="N30">
        <f t="shared" si="10"/>
        <v>1.8581163303210331</v>
      </c>
    </row>
    <row r="31" spans="1:14" x14ac:dyDescent="0.25">
      <c r="A31" s="4">
        <f>IF('True_Odds_Calculator_2-way'!A32="","",'True_Odds_Calculator_2-way'!A32)</f>
        <v>1.65</v>
      </c>
      <c r="B31" s="4">
        <f>IF('True_Odds_Calculator_2-way'!B32="","",'True_Odds_Calculator_2-way'!B32)</f>
        <v>2.37</v>
      </c>
      <c r="C31" s="4">
        <f t="shared" si="0"/>
        <v>0.60606060606060608</v>
      </c>
      <c r="D31">
        <f t="shared" si="1"/>
        <v>0.42194092827004215</v>
      </c>
      <c r="E31">
        <f t="shared" si="2"/>
        <v>2.8001534330648337E-2</v>
      </c>
      <c r="F31">
        <f t="shared" si="3"/>
        <v>-0.22772024037846816</v>
      </c>
      <c r="G31">
        <v>0</v>
      </c>
      <c r="H31">
        <f t="shared" si="4"/>
        <v>0.25572177470911645</v>
      </c>
      <c r="I31">
        <f t="shared" si="5"/>
        <v>-1.0597002531915625</v>
      </c>
      <c r="J31">
        <f t="shared" si="6"/>
        <v>1.0597002531915625</v>
      </c>
      <c r="K31">
        <f t="shared" si="7"/>
        <v>0.59213461740682438</v>
      </c>
      <c r="L31">
        <f t="shared" si="8"/>
        <v>0.40786538259317556</v>
      </c>
      <c r="M31">
        <f t="shared" si="9"/>
        <v>1.6888051645745159</v>
      </c>
      <c r="N31">
        <f t="shared" si="10"/>
        <v>2.4517893468724408</v>
      </c>
    </row>
    <row r="32" spans="1:14" x14ac:dyDescent="0.25">
      <c r="A32" s="4">
        <f>IF('True_Odds_Calculator_2-way'!A33="","",'True_Odds_Calculator_2-way'!A33)</f>
        <v>2.0499999999999998</v>
      </c>
      <c r="B32" s="4">
        <f>IF('True_Odds_Calculator_2-way'!B33="","",'True_Odds_Calculator_2-way'!B33)</f>
        <v>1.86</v>
      </c>
      <c r="C32" s="4">
        <f t="shared" si="0"/>
        <v>0.48780487804878053</v>
      </c>
      <c r="D32">
        <f t="shared" si="1"/>
        <v>0.5376344086021505</v>
      </c>
      <c r="E32">
        <f t="shared" si="2"/>
        <v>2.5439286650930981E-2</v>
      </c>
      <c r="F32">
        <f t="shared" si="3"/>
        <v>-0.23682140047206923</v>
      </c>
      <c r="G32">
        <v>0</v>
      </c>
      <c r="H32">
        <f t="shared" si="4"/>
        <v>0.26226068712300027</v>
      </c>
      <c r="I32">
        <f t="shared" si="5"/>
        <v>-1.0523401123547818</v>
      </c>
      <c r="J32">
        <f t="shared" si="6"/>
        <v>1.0523401123547818</v>
      </c>
      <c r="K32">
        <f t="shared" si="7"/>
        <v>0.47506906029667378</v>
      </c>
      <c r="L32">
        <f t="shared" si="8"/>
        <v>0.52493093970332627</v>
      </c>
      <c r="M32">
        <f t="shared" si="9"/>
        <v>2.1049571179725204</v>
      </c>
      <c r="N32">
        <f t="shared" si="10"/>
        <v>1.9050124966251125</v>
      </c>
    </row>
    <row r="33" spans="1:14" x14ac:dyDescent="0.25">
      <c r="A33" s="4">
        <f>IF('True_Odds_Calculator_2-way'!A34="","",'True_Odds_Calculator_2-way'!A34)</f>
        <v>2.09</v>
      </c>
      <c r="B33" s="4">
        <f>IF('True_Odds_Calculator_2-way'!B34="","",'True_Odds_Calculator_2-way'!B34)</f>
        <v>1.81</v>
      </c>
      <c r="C33" s="4">
        <f t="shared" si="0"/>
        <v>0.47846889952153115</v>
      </c>
      <c r="D33">
        <f t="shared" si="1"/>
        <v>0.5524861878453039</v>
      </c>
      <c r="E33">
        <f t="shared" si="2"/>
        <v>3.0955087366835166E-2</v>
      </c>
      <c r="F33">
        <f t="shared" si="3"/>
        <v>-0.23339237093235332</v>
      </c>
      <c r="G33">
        <v>0</v>
      </c>
      <c r="H33">
        <f t="shared" si="4"/>
        <v>0.26434745829918849</v>
      </c>
      <c r="I33">
        <f t="shared" si="5"/>
        <v>-1.064251428023502</v>
      </c>
      <c r="J33">
        <f t="shared" si="6"/>
        <v>1.064251428023502</v>
      </c>
      <c r="K33">
        <f t="shared" si="7"/>
        <v>0.46295566357839102</v>
      </c>
      <c r="L33">
        <f t="shared" si="8"/>
        <v>0.53704433642160887</v>
      </c>
      <c r="M33">
        <f t="shared" si="9"/>
        <v>2.1600340565456171</v>
      </c>
      <c r="N33">
        <f t="shared" si="10"/>
        <v>1.8620436566990362</v>
      </c>
    </row>
    <row r="34" spans="1:14" x14ac:dyDescent="0.25">
      <c r="A34" s="4">
        <f>IF('True_Odds_Calculator_2-way'!A35="","",'True_Odds_Calculator_2-way'!A35)</f>
        <v>2.14</v>
      </c>
      <c r="B34" s="4">
        <f>IF('True_Odds_Calculator_2-way'!B35="","",'True_Odds_Calculator_2-way'!B35)</f>
        <v>1.77</v>
      </c>
      <c r="C34" s="4">
        <f t="shared" si="0"/>
        <v>0.46728971962616822</v>
      </c>
      <c r="D34">
        <f t="shared" si="1"/>
        <v>0.56497175141242939</v>
      </c>
      <c r="E34">
        <f t="shared" si="2"/>
        <v>3.2261471038597556E-2</v>
      </c>
      <c r="F34">
        <f t="shared" si="3"/>
        <v>-0.2317440202756218</v>
      </c>
      <c r="G34">
        <v>0</v>
      </c>
      <c r="H34">
        <f t="shared" si="4"/>
        <v>0.26400549131421935</v>
      </c>
      <c r="I34">
        <f t="shared" si="5"/>
        <v>-1.0673385899176768</v>
      </c>
      <c r="J34">
        <f t="shared" si="6"/>
        <v>1.0673385899176768</v>
      </c>
      <c r="K34">
        <f t="shared" si="7"/>
        <v>0.45110760602631583</v>
      </c>
      <c r="L34">
        <f t="shared" si="8"/>
        <v>0.54889239397368417</v>
      </c>
      <c r="M34">
        <f t="shared" si="9"/>
        <v>2.2167659925061516</v>
      </c>
      <c r="N34">
        <f t="shared" si="10"/>
        <v>1.8218507142366114</v>
      </c>
    </row>
    <row r="35" spans="1:14" x14ac:dyDescent="0.25">
      <c r="A35" s="4">
        <f>IF('True_Odds_Calculator_2-way'!A36="","",'True_Odds_Calculator_2-way'!A36)</f>
        <v>2.0499999999999998</v>
      </c>
      <c r="B35" s="4">
        <f>IF('True_Odds_Calculator_2-way'!B36="","",'True_Odds_Calculator_2-way'!B36)</f>
        <v>1.85</v>
      </c>
      <c r="C35" s="4">
        <f t="shared" si="0"/>
        <v>0.48780487804878053</v>
      </c>
      <c r="D35">
        <f t="shared" si="1"/>
        <v>0.54054054054054046</v>
      </c>
      <c r="E35">
        <f t="shared" si="2"/>
        <v>2.8345418589321048E-2</v>
      </c>
      <c r="F35">
        <f t="shared" si="3"/>
        <v>-0.2353328938694792</v>
      </c>
      <c r="G35">
        <v>0</v>
      </c>
      <c r="H35">
        <f t="shared" si="4"/>
        <v>0.26367831245880025</v>
      </c>
      <c r="I35">
        <f t="shared" si="5"/>
        <v>-1.0585122480499263</v>
      </c>
      <c r="J35">
        <f t="shared" si="6"/>
        <v>1.0585122480499263</v>
      </c>
      <c r="K35">
        <f t="shared" si="7"/>
        <v>0.47361090692279612</v>
      </c>
      <c r="L35">
        <f t="shared" si="8"/>
        <v>0.52638909307720383</v>
      </c>
      <c r="M35">
        <f t="shared" si="9"/>
        <v>2.1114378604524222</v>
      </c>
      <c r="N35">
        <f t="shared" si="10"/>
        <v>1.8997354108424378</v>
      </c>
    </row>
    <row r="36" spans="1:14" x14ac:dyDescent="0.25">
      <c r="A36" s="4">
        <f>IF('True_Odds_Calculator_2-way'!A37="","",'True_Odds_Calculator_2-way'!A37)</f>
        <v>2.15</v>
      </c>
      <c r="B36" s="4">
        <f>IF('True_Odds_Calculator_2-way'!B37="","",'True_Odds_Calculator_2-way'!B37)</f>
        <v>1.76</v>
      </c>
      <c r="C36" s="4">
        <f t="shared" si="0"/>
        <v>0.46511627906976744</v>
      </c>
      <c r="D36">
        <f t="shared" si="1"/>
        <v>0.56818181818181823</v>
      </c>
      <c r="E36">
        <f t="shared" si="2"/>
        <v>3.3298097251585723E-2</v>
      </c>
      <c r="F36">
        <f t="shared" si="3"/>
        <v>-0.23097251585623668</v>
      </c>
      <c r="G36">
        <v>0</v>
      </c>
      <c r="H36">
        <f t="shared" si="4"/>
        <v>0.26427061310782241</v>
      </c>
      <c r="I36">
        <f t="shared" si="5"/>
        <v>-1.0696563746013956</v>
      </c>
      <c r="J36">
        <f t="shared" si="6"/>
        <v>1.0696563746013956</v>
      </c>
      <c r="K36">
        <f t="shared" si="7"/>
        <v>0.44840941385030625</v>
      </c>
      <c r="L36">
        <f t="shared" si="8"/>
        <v>0.5515905861496937</v>
      </c>
      <c r="M36">
        <f t="shared" si="9"/>
        <v>2.2301048307916052</v>
      </c>
      <c r="N36">
        <f t="shared" si="10"/>
        <v>1.8129388446970602</v>
      </c>
    </row>
    <row r="37" spans="1:14" x14ac:dyDescent="0.25">
      <c r="A37" s="4">
        <f>IF('True_Odds_Calculator_2-way'!A38="","",'True_Odds_Calculator_2-way'!A38)</f>
        <v>2.09</v>
      </c>
      <c r="B37" s="4">
        <f>IF('True_Odds_Calculator_2-way'!B38="","",'True_Odds_Calculator_2-way'!B38)</f>
        <v>1.8</v>
      </c>
      <c r="C37" s="4">
        <f t="shared" si="0"/>
        <v>0.47846889952153115</v>
      </c>
      <c r="D37">
        <f t="shared" si="1"/>
        <v>0.55555555555555558</v>
      </c>
      <c r="E37">
        <f t="shared" si="2"/>
        <v>3.4024455077086735E-2</v>
      </c>
      <c r="F37">
        <f t="shared" si="3"/>
        <v>-0.23179160021265277</v>
      </c>
      <c r="G37">
        <v>0</v>
      </c>
      <c r="H37">
        <f t="shared" si="4"/>
        <v>0.26581605528973956</v>
      </c>
      <c r="I37">
        <f t="shared" si="5"/>
        <v>-1.0708823421952987</v>
      </c>
      <c r="J37">
        <f t="shared" si="6"/>
        <v>1.0708823421952987</v>
      </c>
      <c r="K37">
        <f t="shared" si="7"/>
        <v>0.46141173239413841</v>
      </c>
      <c r="L37">
        <f t="shared" si="8"/>
        <v>0.53858826760586154</v>
      </c>
      <c r="M37">
        <f t="shared" si="9"/>
        <v>2.1672617529928755</v>
      </c>
      <c r="N37">
        <f t="shared" si="10"/>
        <v>1.8567058737562385</v>
      </c>
    </row>
    <row r="38" spans="1:14" x14ac:dyDescent="0.25">
      <c r="A38" s="4">
        <f>IF('True_Odds_Calculator_2-way'!A39="","",'True_Odds_Calculator_2-way'!A39)</f>
        <v>2.38</v>
      </c>
      <c r="B38" s="4">
        <f>IF('True_Odds_Calculator_2-way'!B39="","",'True_Odds_Calculator_2-way'!B39)</f>
        <v>1.63</v>
      </c>
      <c r="C38" s="4">
        <f t="shared" si="0"/>
        <v>0.42016806722689076</v>
      </c>
      <c r="D38">
        <f t="shared" si="1"/>
        <v>0.61349693251533743</v>
      </c>
      <c r="E38">
        <f t="shared" si="2"/>
        <v>3.3664999742228252E-2</v>
      </c>
      <c r="F38">
        <f t="shared" si="3"/>
        <v>-0.22410682064236731</v>
      </c>
      <c r="G38">
        <v>0</v>
      </c>
      <c r="H38">
        <f t="shared" si="4"/>
        <v>0.25777182038459556</v>
      </c>
      <c r="I38">
        <f t="shared" si="5"/>
        <v>-1.0724824201463117</v>
      </c>
      <c r="J38">
        <f t="shared" si="6"/>
        <v>1.0724824201463117</v>
      </c>
      <c r="K38">
        <f t="shared" si="7"/>
        <v>0.40322162143360418</v>
      </c>
      <c r="L38">
        <f t="shared" si="8"/>
        <v>0.59677837856639582</v>
      </c>
      <c r="M38">
        <f t="shared" si="9"/>
        <v>2.4800257398019103</v>
      </c>
      <c r="N38">
        <f t="shared" si="10"/>
        <v>1.6756639246921761</v>
      </c>
    </row>
    <row r="39" spans="1:14" x14ac:dyDescent="0.25">
      <c r="A39" s="4">
        <f>IF('True_Odds_Calculator_2-way'!A40="","",'True_Odds_Calculator_2-way'!A40)</f>
        <v>2.29</v>
      </c>
      <c r="B39" s="4">
        <f>IF('True_Odds_Calculator_2-way'!B40="","",'True_Odds_Calculator_2-way'!B40)</f>
        <v>1.68</v>
      </c>
      <c r="C39" s="4">
        <f t="shared" si="0"/>
        <v>0.4366812227074236</v>
      </c>
      <c r="D39">
        <f t="shared" si="1"/>
        <v>0.59523809523809523</v>
      </c>
      <c r="E39">
        <f t="shared" si="2"/>
        <v>3.1919317945518833E-2</v>
      </c>
      <c r="F39">
        <f t="shared" si="3"/>
        <v>-0.22800998128509042</v>
      </c>
      <c r="G39">
        <v>0</v>
      </c>
      <c r="H39">
        <f t="shared" si="4"/>
        <v>0.25992929923060926</v>
      </c>
      <c r="I39">
        <f t="shared" si="5"/>
        <v>-1.0677035543974551</v>
      </c>
      <c r="J39">
        <f t="shared" si="6"/>
        <v>1.0677035543974551</v>
      </c>
      <c r="K39">
        <f t="shared" si="7"/>
        <v>0.42063861953679943</v>
      </c>
      <c r="L39">
        <f t="shared" si="8"/>
        <v>0.57936138046320074</v>
      </c>
      <c r="M39">
        <f t="shared" si="9"/>
        <v>2.3773375851727168</v>
      </c>
      <c r="N39">
        <f t="shared" si="10"/>
        <v>1.7260384169902692</v>
      </c>
    </row>
    <row r="40" spans="1:14" x14ac:dyDescent="0.25">
      <c r="A40" s="4">
        <f>IF('True_Odds_Calculator_2-way'!A41="","",'True_Odds_Calculator_2-way'!A41)</f>
        <v>2.2200000000000002</v>
      </c>
      <c r="B40" s="4">
        <f>IF('True_Odds_Calculator_2-way'!B41="","",'True_Odds_Calculator_2-way'!B41)</f>
        <v>1.71</v>
      </c>
      <c r="C40" s="4">
        <f t="shared" si="0"/>
        <v>0.4504504504504504</v>
      </c>
      <c r="D40">
        <f t="shared" si="1"/>
        <v>0.58479532163742687</v>
      </c>
      <c r="E40">
        <f t="shared" si="2"/>
        <v>3.5245772087877381E-2</v>
      </c>
      <c r="F40">
        <f t="shared" si="3"/>
        <v>-0.2281755439650176</v>
      </c>
      <c r="G40">
        <v>0</v>
      </c>
      <c r="H40">
        <f t="shared" si="4"/>
        <v>0.26342131605289498</v>
      </c>
      <c r="I40">
        <f t="shared" si="5"/>
        <v>-1.0744616281415775</v>
      </c>
      <c r="J40">
        <f t="shared" si="6"/>
        <v>1.0744616281415775</v>
      </c>
      <c r="K40">
        <f t="shared" si="7"/>
        <v>0.43274247509065539</v>
      </c>
      <c r="L40">
        <f t="shared" si="8"/>
        <v>0.56725752490934445</v>
      </c>
      <c r="M40">
        <f t="shared" si="9"/>
        <v>2.310843186332725</v>
      </c>
      <c r="N40">
        <f t="shared" si="10"/>
        <v>1.7628677559805201</v>
      </c>
    </row>
    <row r="41" spans="1:14" x14ac:dyDescent="0.25">
      <c r="A41" s="4">
        <f>IF('True_Odds_Calculator_2-way'!A42="","",'True_Odds_Calculator_2-way'!A42)</f>
        <v>2.1</v>
      </c>
      <c r="B41" s="4">
        <f>IF('True_Odds_Calculator_2-way'!B42="","",'True_Odds_Calculator_2-way'!B42)</f>
        <v>1.79</v>
      </c>
      <c r="C41" s="4">
        <f t="shared" si="0"/>
        <v>0.47619047619047616</v>
      </c>
      <c r="D41">
        <f t="shared" si="1"/>
        <v>0.55865921787709494</v>
      </c>
      <c r="E41">
        <f t="shared" si="2"/>
        <v>3.4849694067571102E-2</v>
      </c>
      <c r="F41">
        <f t="shared" si="3"/>
        <v>-0.2311785049215217</v>
      </c>
      <c r="G41">
        <v>0</v>
      </c>
      <c r="H41">
        <f t="shared" si="4"/>
        <v>0.2660281989890928</v>
      </c>
      <c r="I41">
        <f t="shared" si="5"/>
        <v>-1.072729223145815</v>
      </c>
      <c r="J41">
        <f t="shared" si="6"/>
        <v>1.072729223145815</v>
      </c>
      <c r="K41">
        <f t="shared" si="7"/>
        <v>0.4587151448829464</v>
      </c>
      <c r="L41">
        <f t="shared" si="8"/>
        <v>0.5412848551170536</v>
      </c>
      <c r="M41">
        <f t="shared" si="9"/>
        <v>2.1800021454603971</v>
      </c>
      <c r="N41">
        <f t="shared" si="10"/>
        <v>1.8474560862851939</v>
      </c>
    </row>
    <row r="42" spans="1:14" x14ac:dyDescent="0.25">
      <c r="A42" s="4">
        <f>IF('True_Odds_Calculator_2-way'!A43="","",'True_Odds_Calculator_2-way'!A43)</f>
        <v>1.93</v>
      </c>
      <c r="B42" s="4">
        <f>IF('True_Odds_Calculator_2-way'!B43="","",'True_Odds_Calculator_2-way'!B43)</f>
        <v>1.93</v>
      </c>
      <c r="C42" s="4">
        <f t="shared" si="0"/>
        <v>0.5181347150259068</v>
      </c>
      <c r="D42">
        <f t="shared" si="1"/>
        <v>0.5181347150259068</v>
      </c>
      <c r="E42">
        <f t="shared" si="2"/>
        <v>3.62694300518136E-2</v>
      </c>
      <c r="F42">
        <f t="shared" si="3"/>
        <v>-0.23219415286316403</v>
      </c>
      <c r="G42">
        <v>0</v>
      </c>
      <c r="H42">
        <f t="shared" si="4"/>
        <v>0.26846358291497763</v>
      </c>
      <c r="I42">
        <f t="shared" si="5"/>
        <v>-1.0752688172043015</v>
      </c>
      <c r="J42">
        <f t="shared" si="6"/>
        <v>1.0752688172043015</v>
      </c>
      <c r="K42">
        <f t="shared" si="7"/>
        <v>0.5</v>
      </c>
      <c r="L42">
        <f t="shared" si="8"/>
        <v>0.5</v>
      </c>
      <c r="M42">
        <f t="shared" si="9"/>
        <v>2</v>
      </c>
      <c r="N42">
        <f t="shared" si="10"/>
        <v>2</v>
      </c>
    </row>
    <row r="43" spans="1:14" x14ac:dyDescent="0.25">
      <c r="A43" s="4">
        <f>IF('True_Odds_Calculator_2-way'!A44="","",'True_Odds_Calculator_2-way'!A44)</f>
        <v>2.09</v>
      </c>
      <c r="B43" s="4">
        <f>IF('True_Odds_Calculator_2-way'!B44="","",'True_Odds_Calculator_2-way'!B44)</f>
        <v>1.78</v>
      </c>
      <c r="C43" s="4">
        <f t="shared" si="0"/>
        <v>0.47846889952153115</v>
      </c>
      <c r="D43">
        <f t="shared" si="1"/>
        <v>0.5617977528089888</v>
      </c>
      <c r="E43">
        <f t="shared" si="2"/>
        <v>4.0266652330519959E-2</v>
      </c>
      <c r="F43">
        <f t="shared" si="3"/>
        <v>-0.22853610020966608</v>
      </c>
      <c r="G43">
        <v>0</v>
      </c>
      <c r="H43">
        <f t="shared" si="4"/>
        <v>0.26880275254018604</v>
      </c>
      <c r="I43">
        <f t="shared" si="5"/>
        <v>-1.084524705455941</v>
      </c>
      <c r="J43">
        <f t="shared" si="6"/>
        <v>1.084524705455941</v>
      </c>
      <c r="K43">
        <f t="shared" si="7"/>
        <v>0.45826743412464838</v>
      </c>
      <c r="L43">
        <f t="shared" si="8"/>
        <v>0.54173256587535168</v>
      </c>
      <c r="M43">
        <f t="shared" si="9"/>
        <v>2.1821319289469754</v>
      </c>
      <c r="N43">
        <f t="shared" si="10"/>
        <v>1.8459292702556338</v>
      </c>
    </row>
    <row r="44" spans="1:14" x14ac:dyDescent="0.25">
      <c r="A44" s="4">
        <f>IF('True_Odds_Calculator_2-way'!A45="","",'True_Odds_Calculator_2-way'!A45)</f>
        <v>2.06</v>
      </c>
      <c r="B44" s="4">
        <f>IF('True_Odds_Calculator_2-way'!B45="","",'True_Odds_Calculator_2-way'!B45)</f>
        <v>1.82</v>
      </c>
      <c r="C44" s="4">
        <f t="shared" si="0"/>
        <v>0.4854368932038835</v>
      </c>
      <c r="D44">
        <f t="shared" si="1"/>
        <v>0.54945054945054939</v>
      </c>
      <c r="E44">
        <f t="shared" si="2"/>
        <v>3.4887442654432999E-2</v>
      </c>
      <c r="F44">
        <f t="shared" si="3"/>
        <v>-0.2318361250400085</v>
      </c>
      <c r="G44">
        <v>0</v>
      </c>
      <c r="H44">
        <f t="shared" si="4"/>
        <v>0.26672356769444144</v>
      </c>
      <c r="I44">
        <f t="shared" si="5"/>
        <v>-1.0726058003503602</v>
      </c>
      <c r="J44">
        <f t="shared" si="6"/>
        <v>1.0726058003503602</v>
      </c>
      <c r="K44">
        <f t="shared" si="7"/>
        <v>0.46795400693555494</v>
      </c>
      <c r="L44">
        <f t="shared" si="8"/>
        <v>0.53204599306444489</v>
      </c>
      <c r="M44">
        <f t="shared" si="9"/>
        <v>2.1369621483713819</v>
      </c>
      <c r="N44">
        <f t="shared" si="10"/>
        <v>1.8795367562872962</v>
      </c>
    </row>
    <row r="45" spans="1:14" x14ac:dyDescent="0.25">
      <c r="A45" s="4">
        <f>IF('True_Odds_Calculator_2-way'!A46="","",'True_Odds_Calculator_2-way'!A46)</f>
        <v>2.1800000000000002</v>
      </c>
      <c r="B45" s="4">
        <f>IF('True_Odds_Calculator_2-way'!B46="","",'True_Odds_Calculator_2-way'!B46)</f>
        <v>1.73</v>
      </c>
      <c r="C45" s="4">
        <f t="shared" si="0"/>
        <v>0.4587155963302752</v>
      </c>
      <c r="D45">
        <f t="shared" si="1"/>
        <v>0.5780346820809249</v>
      </c>
      <c r="E45">
        <f t="shared" si="2"/>
        <v>3.6750278411200155E-2</v>
      </c>
      <c r="F45">
        <f t="shared" si="3"/>
        <v>-0.22840324547913238</v>
      </c>
      <c r="G45">
        <v>0</v>
      </c>
      <c r="H45">
        <f t="shared" si="4"/>
        <v>0.26515352389033253</v>
      </c>
      <c r="I45">
        <f t="shared" si="5"/>
        <v>-1.0774510935845933</v>
      </c>
      <c r="J45">
        <f t="shared" si="6"/>
        <v>1.0774510935845933</v>
      </c>
      <c r="K45">
        <f t="shared" si="7"/>
        <v>0.44025860447504123</v>
      </c>
      <c r="L45">
        <f t="shared" si="8"/>
        <v>0.55974139552495883</v>
      </c>
      <c r="M45">
        <f t="shared" si="9"/>
        <v>2.2713922904298198</v>
      </c>
      <c r="N45">
        <f t="shared" si="10"/>
        <v>1.786539298316753</v>
      </c>
    </row>
    <row r="46" spans="1:14" x14ac:dyDescent="0.25">
      <c r="A46" s="4">
        <f>IF('True_Odds_Calculator_2-way'!A47="","",'True_Odds_Calculator_2-way'!A47)</f>
        <v>2.2000000000000002</v>
      </c>
      <c r="B46" s="4">
        <f>IF('True_Odds_Calculator_2-way'!B47="","",'True_Odds_Calculator_2-way'!B47)</f>
        <v>1.71</v>
      </c>
      <c r="C46" s="4">
        <f t="shared" si="0"/>
        <v>0.45454545454545453</v>
      </c>
      <c r="D46">
        <f t="shared" si="1"/>
        <v>0.58479532163742687</v>
      </c>
      <c r="E46">
        <f t="shared" si="2"/>
        <v>3.9340776182881454E-2</v>
      </c>
      <c r="F46">
        <f t="shared" si="3"/>
        <v>-0.22647527910685805</v>
      </c>
      <c r="G46">
        <v>0</v>
      </c>
      <c r="H46">
        <f t="shared" si="4"/>
        <v>0.26581605528973945</v>
      </c>
      <c r="I46">
        <f t="shared" si="5"/>
        <v>-1.0833784750435986</v>
      </c>
      <c r="J46">
        <f t="shared" si="6"/>
        <v>1.0833784750435986</v>
      </c>
      <c r="K46">
        <f t="shared" si="7"/>
        <v>0.43477236885131854</v>
      </c>
      <c r="L46">
        <f t="shared" si="8"/>
        <v>0.56522763114868146</v>
      </c>
      <c r="M46">
        <f t="shared" si="9"/>
        <v>2.3000541700523187</v>
      </c>
      <c r="N46">
        <f t="shared" si="10"/>
        <v>1.7691987172809549</v>
      </c>
    </row>
    <row r="47" spans="1:14" x14ac:dyDescent="0.25">
      <c r="A47" s="4">
        <f>IF('True_Odds_Calculator_2-way'!A48="","",'True_Odds_Calculator_2-way'!A48)</f>
        <v>1.98</v>
      </c>
      <c r="B47" s="4">
        <f>IF('True_Odds_Calculator_2-way'!B48="","",'True_Odds_Calculator_2-way'!B48)</f>
        <v>1.88</v>
      </c>
      <c r="C47" s="4">
        <f t="shared" si="0"/>
        <v>0.50505050505050508</v>
      </c>
      <c r="D47">
        <f t="shared" si="1"/>
        <v>0.53191489361702127</v>
      </c>
      <c r="E47">
        <f t="shared" si="2"/>
        <v>3.6965398667526461E-2</v>
      </c>
      <c r="F47">
        <f t="shared" si="3"/>
        <v>-0.23167848699763582</v>
      </c>
      <c r="G47">
        <v>0</v>
      </c>
      <c r="H47">
        <f t="shared" si="4"/>
        <v>0.26864388566516229</v>
      </c>
      <c r="I47">
        <f t="shared" si="5"/>
        <v>-1.0768262306348704</v>
      </c>
      <c r="J47">
        <f t="shared" si="6"/>
        <v>1.0768262306348704</v>
      </c>
      <c r="K47">
        <f t="shared" si="7"/>
        <v>0.4865494129951195</v>
      </c>
      <c r="L47">
        <f t="shared" si="8"/>
        <v>0.51345058700488033</v>
      </c>
      <c r="M47">
        <f t="shared" si="9"/>
        <v>2.0552897060221729</v>
      </c>
      <c r="N47">
        <f t="shared" si="10"/>
        <v>1.947607082958686</v>
      </c>
    </row>
    <row r="48" spans="1:14" x14ac:dyDescent="0.25">
      <c r="A48" s="4">
        <f>IF('True_Odds_Calculator_2-way'!A49="","",'True_Odds_Calculator_2-way'!A49)</f>
        <v>2.14</v>
      </c>
      <c r="B48" s="4">
        <f>IF('True_Odds_Calculator_2-way'!B49="","",'True_Odds_Calculator_2-way'!B49)</f>
        <v>1.75</v>
      </c>
      <c r="C48" s="4">
        <f t="shared" si="0"/>
        <v>0.46728971962616822</v>
      </c>
      <c r="D48">
        <f t="shared" si="1"/>
        <v>0.5714285714285714</v>
      </c>
      <c r="E48">
        <f t="shared" si="2"/>
        <v>3.8718291054739673E-2</v>
      </c>
      <c r="F48">
        <f t="shared" si="3"/>
        <v>-0.22830440587449929</v>
      </c>
      <c r="G48">
        <v>0</v>
      </c>
      <c r="H48">
        <f t="shared" si="4"/>
        <v>0.26702269692923897</v>
      </c>
      <c r="I48">
        <f t="shared" si="5"/>
        <v>-1.0814761408717504</v>
      </c>
      <c r="J48">
        <f t="shared" si="6"/>
        <v>1.0814761408717504</v>
      </c>
      <c r="K48">
        <f t="shared" si="7"/>
        <v>0.44785153960345248</v>
      </c>
      <c r="L48">
        <f t="shared" si="8"/>
        <v>0.55214846039654741</v>
      </c>
      <c r="M48">
        <f t="shared" si="9"/>
        <v>2.2328828005937953</v>
      </c>
      <c r="N48">
        <f t="shared" si="10"/>
        <v>1.8111071056538131</v>
      </c>
    </row>
    <row r="49" spans="1:14" x14ac:dyDescent="0.25">
      <c r="A49" s="4">
        <f>IF('True_Odds_Calculator_2-way'!A50="","",'True_Odds_Calculator_2-way'!A50)</f>
        <v>2.19</v>
      </c>
      <c r="B49" s="4">
        <f>IF('True_Odds_Calculator_2-way'!B50="","",'True_Odds_Calculator_2-way'!B50)</f>
        <v>1.72</v>
      </c>
      <c r="C49" s="4">
        <f t="shared" si="0"/>
        <v>0.45662100456621008</v>
      </c>
      <c r="D49">
        <f t="shared" si="1"/>
        <v>0.58139534883720934</v>
      </c>
      <c r="E49">
        <f t="shared" si="2"/>
        <v>3.8016353403419467E-2</v>
      </c>
      <c r="F49">
        <f t="shared" si="3"/>
        <v>-0.22746097483274919</v>
      </c>
      <c r="G49">
        <v>0</v>
      </c>
      <c r="H49">
        <f t="shared" si="4"/>
        <v>0.26547732823616865</v>
      </c>
      <c r="I49">
        <f t="shared" si="5"/>
        <v>-1.0803395392536077</v>
      </c>
      <c r="J49">
        <f t="shared" si="6"/>
        <v>1.0803395392536077</v>
      </c>
      <c r="K49">
        <f t="shared" si="7"/>
        <v>0.43752110049466114</v>
      </c>
      <c r="L49">
        <f t="shared" si="8"/>
        <v>0.5624788995053388</v>
      </c>
      <c r="M49">
        <f t="shared" si="9"/>
        <v>2.2856040517117928</v>
      </c>
      <c r="N49">
        <f t="shared" si="10"/>
        <v>1.7778444682625973</v>
      </c>
    </row>
    <row r="50" spans="1:14" x14ac:dyDescent="0.25">
      <c r="A50" s="4">
        <f>IF('True_Odds_Calculator_2-way'!A51="","",'True_Odds_Calculator_2-way'!A51)</f>
        <v>1.84</v>
      </c>
      <c r="B50" s="4">
        <f>IF('True_Odds_Calculator_2-way'!B51="","",'True_Odds_Calculator_2-way'!B51)</f>
        <v>2.04</v>
      </c>
      <c r="C50" s="4">
        <f t="shared" si="0"/>
        <v>0.54347826086956519</v>
      </c>
      <c r="D50">
        <f t="shared" si="1"/>
        <v>0.49019607843137253</v>
      </c>
      <c r="E50">
        <f t="shared" si="2"/>
        <v>3.3674339300937772E-2</v>
      </c>
      <c r="F50">
        <f t="shared" si="3"/>
        <v>-0.23273657289002547</v>
      </c>
      <c r="G50">
        <v>0</v>
      </c>
      <c r="H50">
        <f t="shared" si="4"/>
        <v>0.2664109121909633</v>
      </c>
      <c r="I50">
        <f t="shared" si="5"/>
        <v>-1.0699012312772824</v>
      </c>
      <c r="J50">
        <f t="shared" si="6"/>
        <v>1.0699012312772824</v>
      </c>
      <c r="K50">
        <f t="shared" si="7"/>
        <v>0.52667142178083093</v>
      </c>
      <c r="L50">
        <f t="shared" si="8"/>
        <v>0.47332857821916891</v>
      </c>
      <c r="M50">
        <f t="shared" si="9"/>
        <v>1.8987170342729172</v>
      </c>
      <c r="N50">
        <f t="shared" si="10"/>
        <v>2.1126972805283741</v>
      </c>
    </row>
    <row r="51" spans="1:14" x14ac:dyDescent="0.25">
      <c r="A51" s="4">
        <f>IF('True_Odds_Calculator_2-way'!A52="","",'True_Odds_Calculator_2-way'!A52)</f>
        <v>1.79</v>
      </c>
      <c r="B51" s="4">
        <f>IF('True_Odds_Calculator_2-way'!B52="","",'True_Odds_Calculator_2-way'!B52)</f>
        <v>2.08</v>
      </c>
      <c r="C51" s="4">
        <f t="shared" si="0"/>
        <v>0.55865921787709494</v>
      </c>
      <c r="D51">
        <f t="shared" si="1"/>
        <v>0.48076923076923073</v>
      </c>
      <c r="E51">
        <f t="shared" si="2"/>
        <v>3.9428448646325664E-2</v>
      </c>
      <c r="F51">
        <f t="shared" si="3"/>
        <v>-0.22915771379458527</v>
      </c>
      <c r="G51">
        <v>0</v>
      </c>
      <c r="H51">
        <f t="shared" si="4"/>
        <v>0.26858616244091099</v>
      </c>
      <c r="I51">
        <f t="shared" si="5"/>
        <v>-1.0826163374360513</v>
      </c>
      <c r="J51">
        <f t="shared" si="6"/>
        <v>1.0826163374360513</v>
      </c>
      <c r="K51">
        <f t="shared" si="7"/>
        <v>0.53900600310193403</v>
      </c>
      <c r="L51">
        <f t="shared" si="8"/>
        <v>0.46099399689806597</v>
      </c>
      <c r="M51">
        <f t="shared" si="9"/>
        <v>1.8552669065744805</v>
      </c>
      <c r="N51">
        <f t="shared" si="10"/>
        <v>2.1692256444309357</v>
      </c>
    </row>
    <row r="52" spans="1:14" x14ac:dyDescent="0.25">
      <c r="A52" s="4">
        <f>IF('True_Odds_Calculator_2-way'!A53="","",'True_Odds_Calculator_2-way'!A53)</f>
        <v>1.84</v>
      </c>
      <c r="B52" s="4">
        <f>IF('True_Odds_Calculator_2-way'!B53="","",'True_Odds_Calculator_2-way'!B53)</f>
        <v>2.04</v>
      </c>
      <c r="C52" s="4">
        <f t="shared" si="0"/>
        <v>0.54347826086956519</v>
      </c>
      <c r="D52">
        <f t="shared" si="1"/>
        <v>0.49019607843137253</v>
      </c>
      <c r="E52">
        <f t="shared" si="2"/>
        <v>3.3674339300937772E-2</v>
      </c>
      <c r="F52">
        <f t="shared" si="3"/>
        <v>-0.23273657289002547</v>
      </c>
      <c r="G52">
        <v>0</v>
      </c>
      <c r="H52">
        <f t="shared" si="4"/>
        <v>0.2664109121909633</v>
      </c>
      <c r="I52">
        <f t="shared" si="5"/>
        <v>-1.0699012312772824</v>
      </c>
      <c r="J52">
        <f t="shared" si="6"/>
        <v>1.0699012312772824</v>
      </c>
      <c r="K52">
        <f t="shared" si="7"/>
        <v>0.52667142178083093</v>
      </c>
      <c r="L52">
        <f t="shared" si="8"/>
        <v>0.47332857821916891</v>
      </c>
      <c r="M52">
        <f t="shared" si="9"/>
        <v>1.8987170342729172</v>
      </c>
      <c r="N52">
        <f t="shared" si="10"/>
        <v>2.1126972805283741</v>
      </c>
    </row>
    <row r="53" spans="1:14" x14ac:dyDescent="0.25">
      <c r="A53" s="4">
        <f>IF('True_Odds_Calculator_2-way'!A54="","",'True_Odds_Calculator_2-way'!A54)</f>
        <v>2.0499999999999998</v>
      </c>
      <c r="B53" s="4">
        <f>IF('True_Odds_Calculator_2-way'!B54="","",'True_Odds_Calculator_2-way'!B54)</f>
        <v>1.79</v>
      </c>
      <c r="C53" s="4">
        <f t="shared" si="0"/>
        <v>0.48780487804878053</v>
      </c>
      <c r="D53">
        <f t="shared" si="1"/>
        <v>0.55865921787709494</v>
      </c>
      <c r="E53">
        <f t="shared" si="2"/>
        <v>4.6464095925875526E-2</v>
      </c>
      <c r="F53">
        <f t="shared" si="3"/>
        <v>-0.22605259572148784</v>
      </c>
      <c r="G53">
        <v>0</v>
      </c>
      <c r="H53">
        <f t="shared" si="4"/>
        <v>0.27251669164736342</v>
      </c>
      <c r="I53">
        <f t="shared" si="5"/>
        <v>-1.0979733645872189</v>
      </c>
      <c r="J53">
        <f t="shared" si="6"/>
        <v>1.0979733645872189</v>
      </c>
      <c r="K53">
        <f t="shared" si="7"/>
        <v>0.46449579201960772</v>
      </c>
      <c r="L53">
        <f t="shared" si="8"/>
        <v>0.53550420798039233</v>
      </c>
      <c r="M53">
        <f t="shared" si="9"/>
        <v>2.1528720328165796</v>
      </c>
      <c r="N53">
        <f t="shared" si="10"/>
        <v>1.8673989580239028</v>
      </c>
    </row>
    <row r="54" spans="1:14" x14ac:dyDescent="0.25">
      <c r="A54" s="4">
        <f>IF('True_Odds_Calculator_2-way'!A55="","",'True_Odds_Calculator_2-way'!A55)</f>
        <v>2.31</v>
      </c>
      <c r="B54" s="4">
        <f>IF('True_Odds_Calculator_2-way'!B55="","",'True_Odds_Calculator_2-way'!B55)</f>
        <v>1.65</v>
      </c>
      <c r="C54" s="4">
        <f t="shared" si="0"/>
        <v>0.4329004329004329</v>
      </c>
      <c r="D54">
        <f t="shared" si="1"/>
        <v>0.60606060606060608</v>
      </c>
      <c r="E54">
        <f t="shared" si="2"/>
        <v>3.8961038961038863E-2</v>
      </c>
      <c r="F54">
        <f t="shared" si="3"/>
        <v>-0.22340285976649621</v>
      </c>
      <c r="G54">
        <v>0</v>
      </c>
      <c r="H54">
        <f t="shared" si="4"/>
        <v>0.26236389872753507</v>
      </c>
      <c r="I54">
        <f t="shared" si="5"/>
        <v>-1.0836965077746656</v>
      </c>
      <c r="J54">
        <f t="shared" si="6"/>
        <v>1.0836965077746656</v>
      </c>
      <c r="K54">
        <f t="shared" si="7"/>
        <v>0.41328420662140614</v>
      </c>
      <c r="L54">
        <f t="shared" si="8"/>
        <v>0.58671579337859414</v>
      </c>
      <c r="M54">
        <f t="shared" si="9"/>
        <v>2.4196424251848119</v>
      </c>
      <c r="N54">
        <f t="shared" si="10"/>
        <v>1.7044027300535323</v>
      </c>
    </row>
    <row r="55" spans="1:14" x14ac:dyDescent="0.25">
      <c r="A55" s="4">
        <f>IF('True_Odds_Calculator_2-way'!A56="","",'True_Odds_Calculator_2-way'!A56)</f>
        <v>2.09</v>
      </c>
      <c r="B55" s="4">
        <f>IF('True_Odds_Calculator_2-way'!B56="","",'True_Odds_Calculator_2-way'!B56)</f>
        <v>1.79</v>
      </c>
      <c r="C55" s="4">
        <f t="shared" si="0"/>
        <v>0.47846889952153115</v>
      </c>
      <c r="D55">
        <f t="shared" si="1"/>
        <v>0.55865921787709494</v>
      </c>
      <c r="E55">
        <f t="shared" si="2"/>
        <v>3.7128117398625982E-2</v>
      </c>
      <c r="F55">
        <f t="shared" si="3"/>
        <v>-0.23017294378658693</v>
      </c>
      <c r="G55">
        <v>0</v>
      </c>
      <c r="H55">
        <f t="shared" si="4"/>
        <v>0.26730106118521291</v>
      </c>
      <c r="I55">
        <f t="shared" si="5"/>
        <v>-1.077638764691236</v>
      </c>
      <c r="J55">
        <f t="shared" si="6"/>
        <v>1.077638764691236</v>
      </c>
      <c r="K55">
        <f t="shared" si="7"/>
        <v>0.45984913425207868</v>
      </c>
      <c r="L55">
        <f t="shared" si="8"/>
        <v>0.54015086574792148</v>
      </c>
      <c r="M55">
        <f t="shared" si="9"/>
        <v>2.1746262535134471</v>
      </c>
      <c r="N55">
        <f t="shared" si="10"/>
        <v>1.8513346241060764</v>
      </c>
    </row>
    <row r="56" spans="1:14" x14ac:dyDescent="0.25">
      <c r="A56" s="4">
        <f>IF('True_Odds_Calculator_2-way'!A57="","",'True_Odds_Calculator_2-way'!A57)</f>
        <v>2.04</v>
      </c>
      <c r="B56" s="4">
        <f>IF('True_Odds_Calculator_2-way'!B57="","",'True_Odds_Calculator_2-way'!B57)</f>
        <v>1.84</v>
      </c>
      <c r="C56" s="4">
        <f t="shared" si="0"/>
        <v>0.49019607843137253</v>
      </c>
      <c r="D56">
        <f t="shared" si="1"/>
        <v>0.54347826086956519</v>
      </c>
      <c r="E56">
        <f t="shared" si="2"/>
        <v>3.3674339300937772E-2</v>
      </c>
      <c r="F56">
        <f t="shared" si="3"/>
        <v>-0.23273657289002547</v>
      </c>
      <c r="G56">
        <v>0</v>
      </c>
      <c r="H56">
        <f t="shared" si="4"/>
        <v>0.2664109121909633</v>
      </c>
      <c r="I56">
        <f t="shared" si="5"/>
        <v>-1.0699012312772824</v>
      </c>
      <c r="J56">
        <f t="shared" si="6"/>
        <v>1.0699012312772824</v>
      </c>
      <c r="K56">
        <f t="shared" si="7"/>
        <v>0.47332857821916891</v>
      </c>
      <c r="L56">
        <f t="shared" si="8"/>
        <v>0.52667142178083093</v>
      </c>
      <c r="M56">
        <f t="shared" si="9"/>
        <v>2.1126972805283741</v>
      </c>
      <c r="N56">
        <f t="shared" si="10"/>
        <v>1.8987170342729172</v>
      </c>
    </row>
    <row r="57" spans="1:14" x14ac:dyDescent="0.25">
      <c r="A57" s="4">
        <f>IF('True_Odds_Calculator_2-way'!A58="","",'True_Odds_Calculator_2-way'!A58)</f>
        <v>2.09</v>
      </c>
      <c r="B57" s="4">
        <f>IF('True_Odds_Calculator_2-way'!B58="","",'True_Odds_Calculator_2-way'!B58)</f>
        <v>1.79</v>
      </c>
      <c r="C57" s="4">
        <f t="shared" si="0"/>
        <v>0.47846889952153115</v>
      </c>
      <c r="D57">
        <f t="shared" si="1"/>
        <v>0.55865921787709494</v>
      </c>
      <c r="E57">
        <f t="shared" si="2"/>
        <v>3.7128117398625982E-2</v>
      </c>
      <c r="F57">
        <f t="shared" si="3"/>
        <v>-0.23017294378658693</v>
      </c>
      <c r="G57">
        <v>0</v>
      </c>
      <c r="H57">
        <f t="shared" si="4"/>
        <v>0.26730106118521291</v>
      </c>
      <c r="I57">
        <f t="shared" si="5"/>
        <v>-1.077638764691236</v>
      </c>
      <c r="J57">
        <f t="shared" si="6"/>
        <v>1.077638764691236</v>
      </c>
      <c r="K57">
        <f t="shared" si="7"/>
        <v>0.45984913425207868</v>
      </c>
      <c r="L57">
        <f t="shared" si="8"/>
        <v>0.54015086574792148</v>
      </c>
      <c r="M57">
        <f t="shared" si="9"/>
        <v>2.1746262535134471</v>
      </c>
      <c r="N57">
        <f t="shared" si="10"/>
        <v>1.8513346241060764</v>
      </c>
    </row>
    <row r="58" spans="1:14" x14ac:dyDescent="0.25">
      <c r="A58" s="4">
        <f>IF('True_Odds_Calculator_2-way'!A59="","",'True_Odds_Calculator_2-way'!A59)</f>
        <v>2.15</v>
      </c>
      <c r="B58" s="4">
        <f>IF('True_Odds_Calculator_2-way'!B59="","",'True_Odds_Calculator_2-way'!B59)</f>
        <v>1.75</v>
      </c>
      <c r="C58" s="4">
        <f t="shared" si="0"/>
        <v>0.46511627906976744</v>
      </c>
      <c r="D58">
        <f t="shared" si="1"/>
        <v>0.5714285714285714</v>
      </c>
      <c r="E58">
        <f t="shared" si="2"/>
        <v>3.6544850498338777E-2</v>
      </c>
      <c r="F58">
        <f t="shared" si="3"/>
        <v>-0.22923588039867115</v>
      </c>
      <c r="G58">
        <v>0</v>
      </c>
      <c r="H58">
        <f t="shared" si="4"/>
        <v>0.26578073089700993</v>
      </c>
      <c r="I58">
        <f t="shared" si="5"/>
        <v>-1.0767638041163308</v>
      </c>
      <c r="J58">
        <f t="shared" si="6"/>
        <v>1.0767638041163308</v>
      </c>
      <c r="K58">
        <f t="shared" si="7"/>
        <v>0.44677195262583885</v>
      </c>
      <c r="L58">
        <f t="shared" si="8"/>
        <v>0.5532280473741612</v>
      </c>
      <c r="M58">
        <f t="shared" si="9"/>
        <v>2.2382783747337802</v>
      </c>
      <c r="N58">
        <f t="shared" si="10"/>
        <v>1.8075728530872484</v>
      </c>
    </row>
    <row r="59" spans="1:14" x14ac:dyDescent="0.25">
      <c r="A59" s="4">
        <f>IF('True_Odds_Calculator_2-way'!A60="","",'True_Odds_Calculator_2-way'!A60)</f>
        <v>2.2200000000000002</v>
      </c>
      <c r="B59" s="4">
        <f>IF('True_Odds_Calculator_2-way'!B60="","",'True_Odds_Calculator_2-way'!B60)</f>
        <v>1.7</v>
      </c>
      <c r="C59" s="4">
        <f t="shared" si="0"/>
        <v>0.4504504504504504</v>
      </c>
      <c r="D59">
        <f t="shared" si="1"/>
        <v>0.58823529411764708</v>
      </c>
      <c r="E59">
        <f t="shared" si="2"/>
        <v>3.868574456809748E-2</v>
      </c>
      <c r="F59">
        <f t="shared" si="3"/>
        <v>-0.22628510863804985</v>
      </c>
      <c r="G59">
        <v>0</v>
      </c>
      <c r="H59">
        <f t="shared" si="4"/>
        <v>0.26497085320614733</v>
      </c>
      <c r="I59">
        <f t="shared" si="5"/>
        <v>-1.0821091383745125</v>
      </c>
      <c r="J59">
        <f t="shared" si="6"/>
        <v>1.0821091383745125</v>
      </c>
      <c r="K59">
        <f t="shared" si="7"/>
        <v>0.43100231571506481</v>
      </c>
      <c r="L59">
        <f t="shared" si="8"/>
        <v>0.56899768428493536</v>
      </c>
      <c r="M59">
        <f t="shared" si="9"/>
        <v>2.3201731488169055</v>
      </c>
      <c r="N59">
        <f t="shared" si="10"/>
        <v>1.7574763968621581</v>
      </c>
    </row>
    <row r="60" spans="1:14" x14ac:dyDescent="0.25">
      <c r="A60" s="4">
        <f>IF('True_Odds_Calculator_2-way'!A61="","",'True_Odds_Calculator_2-way'!A61)</f>
        <v>2.17</v>
      </c>
      <c r="B60" s="4">
        <f>IF('True_Odds_Calculator_2-way'!B61="","",'True_Odds_Calculator_2-way'!B61)</f>
        <v>1.7</v>
      </c>
      <c r="C60" s="4">
        <f t="shared" si="0"/>
        <v>0.46082949308755761</v>
      </c>
      <c r="D60">
        <f t="shared" si="1"/>
        <v>0.58823529411764708</v>
      </c>
      <c r="E60">
        <f t="shared" si="2"/>
        <v>4.9064787205204574E-2</v>
      </c>
      <c r="F60">
        <f t="shared" si="3"/>
        <v>-0.22201138519924113</v>
      </c>
      <c r="G60">
        <v>0</v>
      </c>
      <c r="H60">
        <f t="shared" si="4"/>
        <v>0.27107617240444565</v>
      </c>
      <c r="I60">
        <f t="shared" si="5"/>
        <v>-1.1049892402196595</v>
      </c>
      <c r="J60">
        <f t="shared" si="6"/>
        <v>1.1049892402196595</v>
      </c>
      <c r="K60">
        <f t="shared" si="7"/>
        <v>0.43614082497851364</v>
      </c>
      <c r="L60">
        <f t="shared" si="8"/>
        <v>0.56385917502148641</v>
      </c>
      <c r="M60">
        <f t="shared" si="9"/>
        <v>2.2928374110570013</v>
      </c>
      <c r="N60">
        <f t="shared" si="10"/>
        <v>1.773492468153762</v>
      </c>
    </row>
    <row r="61" spans="1:14" x14ac:dyDescent="0.25">
      <c r="A61" s="4">
        <f>IF('True_Odds_Calculator_2-way'!A62="","",'True_Odds_Calculator_2-way'!A62)</f>
        <v>2.2400000000000002</v>
      </c>
      <c r="B61" s="4">
        <f>IF('True_Odds_Calculator_2-way'!B62="","",'True_Odds_Calculator_2-way'!B62)</f>
        <v>1.69</v>
      </c>
      <c r="C61" s="4">
        <f t="shared" si="0"/>
        <v>0.4464285714285714</v>
      </c>
      <c r="D61">
        <f t="shared" si="1"/>
        <v>0.59171597633136097</v>
      </c>
      <c r="E61">
        <f t="shared" si="2"/>
        <v>3.8144547759932479E-2</v>
      </c>
      <c r="F61">
        <f t="shared" si="3"/>
        <v>-0.22601437024513937</v>
      </c>
      <c r="G61">
        <v>0</v>
      </c>
      <c r="H61">
        <f t="shared" si="4"/>
        <v>0.26415891800507185</v>
      </c>
      <c r="I61">
        <f t="shared" si="5"/>
        <v>-1.0810968751610266</v>
      </c>
      <c r="J61">
        <f t="shared" si="6"/>
        <v>1.0810968751610266</v>
      </c>
      <c r="K61">
        <f t="shared" si="7"/>
        <v>0.42724815706868025</v>
      </c>
      <c r="L61">
        <f t="shared" si="8"/>
        <v>0.57275184293131953</v>
      </c>
      <c r="M61">
        <f t="shared" si="9"/>
        <v>2.3405601251996737</v>
      </c>
      <c r="N61">
        <f t="shared" si="10"/>
        <v>1.7459568438611086</v>
      </c>
    </row>
    <row r="62" spans="1:14" x14ac:dyDescent="0.25">
      <c r="A62" s="4">
        <f>IF('True_Odds_Calculator_2-way'!A63="","",'True_Odds_Calculator_2-way'!A63)</f>
        <v>2.13</v>
      </c>
      <c r="B62" s="4">
        <f>IF('True_Odds_Calculator_2-way'!B63="","",'True_Odds_Calculator_2-way'!B63)</f>
        <v>1.76</v>
      </c>
      <c r="C62" s="4">
        <f t="shared" si="0"/>
        <v>0.46948356807511737</v>
      </c>
      <c r="D62">
        <f t="shared" si="1"/>
        <v>0.56818181818181823</v>
      </c>
      <c r="E62">
        <f t="shared" si="2"/>
        <v>3.7665386256935607E-2</v>
      </c>
      <c r="F62">
        <f t="shared" si="3"/>
        <v>-0.22908664105847198</v>
      </c>
      <c r="G62">
        <v>0</v>
      </c>
      <c r="H62">
        <f t="shared" si="4"/>
        <v>0.26675202731540765</v>
      </c>
      <c r="I62">
        <f t="shared" si="5"/>
        <v>-1.0790808419378759</v>
      </c>
      <c r="J62">
        <f t="shared" si="6"/>
        <v>1.0790808419378759</v>
      </c>
      <c r="K62">
        <f t="shared" si="7"/>
        <v>0.45058007312499337</v>
      </c>
      <c r="L62">
        <f t="shared" si="8"/>
        <v>0.54941992687500663</v>
      </c>
      <c r="M62">
        <f t="shared" si="9"/>
        <v>2.2193613513897996</v>
      </c>
      <c r="N62">
        <f t="shared" si="10"/>
        <v>1.8201014398727853</v>
      </c>
    </row>
    <row r="63" spans="1:14" x14ac:dyDescent="0.25">
      <c r="A63" s="4">
        <f>IF('True_Odds_Calculator_2-way'!A64="","",'True_Odds_Calculator_2-way'!A64)</f>
        <v>2.29</v>
      </c>
      <c r="B63" s="4">
        <f>IF('True_Odds_Calculator_2-way'!B64="","",'True_Odds_Calculator_2-way'!B64)</f>
        <v>1.66</v>
      </c>
      <c r="C63" s="4">
        <f t="shared" si="0"/>
        <v>0.4366812227074236</v>
      </c>
      <c r="D63">
        <f t="shared" si="1"/>
        <v>0.60240963855421692</v>
      </c>
      <c r="E63">
        <f t="shared" si="2"/>
        <v>3.9090861261640519E-2</v>
      </c>
      <c r="F63">
        <f t="shared" si="3"/>
        <v>-0.22397011627295205</v>
      </c>
      <c r="G63">
        <v>0</v>
      </c>
      <c r="H63">
        <f t="shared" si="4"/>
        <v>0.26306097753459257</v>
      </c>
      <c r="I63">
        <f t="shared" si="5"/>
        <v>-1.0837601479372587</v>
      </c>
      <c r="J63">
        <f t="shared" si="6"/>
        <v>1.0837601479372587</v>
      </c>
      <c r="K63">
        <f t="shared" si="7"/>
        <v>0.41700538087901889</v>
      </c>
      <c r="L63">
        <f t="shared" si="8"/>
        <v>0.58299461912098116</v>
      </c>
      <c r="M63">
        <f t="shared" si="9"/>
        <v>2.3980505908390635</v>
      </c>
      <c r="N63">
        <f t="shared" si="10"/>
        <v>1.7152816976385905</v>
      </c>
    </row>
    <row r="64" spans="1:14" x14ac:dyDescent="0.25">
      <c r="A64" s="4">
        <f>IF('True_Odds_Calculator_2-way'!A65="","",'True_Odds_Calculator_2-way'!A65)</f>
        <v>2.09</v>
      </c>
      <c r="B64" s="4">
        <f>IF('True_Odds_Calculator_2-way'!B65="","",'True_Odds_Calculator_2-way'!B65)</f>
        <v>1.79</v>
      </c>
      <c r="C64" s="4">
        <f t="shared" si="0"/>
        <v>0.47846889952153115</v>
      </c>
      <c r="D64">
        <f t="shared" si="1"/>
        <v>0.55865921787709494</v>
      </c>
      <c r="E64">
        <f t="shared" si="2"/>
        <v>3.7128117398625982E-2</v>
      </c>
      <c r="F64">
        <f t="shared" si="3"/>
        <v>-0.23017294378658693</v>
      </c>
      <c r="G64">
        <v>0</v>
      </c>
      <c r="H64">
        <f t="shared" si="4"/>
        <v>0.26730106118521291</v>
      </c>
      <c r="I64">
        <f t="shared" si="5"/>
        <v>-1.077638764691236</v>
      </c>
      <c r="J64">
        <f t="shared" si="6"/>
        <v>1.077638764691236</v>
      </c>
      <c r="K64">
        <f t="shared" si="7"/>
        <v>0.45984913425207868</v>
      </c>
      <c r="L64">
        <f t="shared" si="8"/>
        <v>0.54015086574792148</v>
      </c>
      <c r="M64">
        <f t="shared" si="9"/>
        <v>2.1746262535134471</v>
      </c>
      <c r="N64">
        <f t="shared" si="10"/>
        <v>1.8513346241060764</v>
      </c>
    </row>
    <row r="65" spans="1:14" x14ac:dyDescent="0.25">
      <c r="A65" s="4">
        <f>IF('True_Odds_Calculator_2-way'!A66="","",'True_Odds_Calculator_2-way'!A66)</f>
        <v>1.96</v>
      </c>
      <c r="B65" s="4">
        <f>IF('True_Odds_Calculator_2-way'!B66="","",'True_Odds_Calculator_2-way'!B66)</f>
        <v>1.91</v>
      </c>
      <c r="C65" s="4">
        <f t="shared" si="0"/>
        <v>0.51020408163265307</v>
      </c>
      <c r="D65">
        <f t="shared" si="1"/>
        <v>0.52356020942408377</v>
      </c>
      <c r="E65">
        <f t="shared" si="2"/>
        <v>3.3764291056736839E-2</v>
      </c>
      <c r="F65">
        <f t="shared" si="3"/>
        <v>-0.23335826477187727</v>
      </c>
      <c r="G65">
        <v>0</v>
      </c>
      <c r="H65">
        <f t="shared" si="4"/>
        <v>0.26712255582861416</v>
      </c>
      <c r="I65">
        <f t="shared" si="5"/>
        <v>-1.0699012312772824</v>
      </c>
      <c r="J65">
        <f t="shared" si="6"/>
        <v>1.0699012312772824</v>
      </c>
      <c r="K65">
        <f t="shared" si="7"/>
        <v>0.49331431287667615</v>
      </c>
      <c r="L65">
        <f t="shared" si="8"/>
        <v>0.50668568712332396</v>
      </c>
      <c r="M65">
        <f t="shared" si="9"/>
        <v>2.0271051820261912</v>
      </c>
      <c r="N65">
        <f t="shared" si="10"/>
        <v>1.9736101204623264</v>
      </c>
    </row>
    <row r="66" spans="1:14" x14ac:dyDescent="0.25">
      <c r="A66" s="4">
        <f>IF('True_Odds_Calculator_2-way'!A67="","",'True_Odds_Calculator_2-way'!A67)</f>
        <v>1.68</v>
      </c>
      <c r="B66" s="4">
        <f>IF('True_Odds_Calculator_2-way'!B67="","",'True_Odds_Calculator_2-way'!B67)</f>
        <v>2.2200000000000002</v>
      </c>
      <c r="C66" s="4">
        <f t="shared" si="0"/>
        <v>0.59523809523809523</v>
      </c>
      <c r="D66">
        <f t="shared" si="1"/>
        <v>0.4504504504504504</v>
      </c>
      <c r="E66">
        <f t="shared" si="2"/>
        <v>4.5688545688545634E-2</v>
      </c>
      <c r="F66">
        <f t="shared" si="3"/>
        <v>-0.22243672243672252</v>
      </c>
      <c r="G66">
        <v>0</v>
      </c>
      <c r="H66">
        <f t="shared" si="4"/>
        <v>0.2681252681252681</v>
      </c>
      <c r="I66">
        <f t="shared" si="5"/>
        <v>-1.0979071877276467</v>
      </c>
      <c r="J66">
        <f t="shared" si="6"/>
        <v>1.0979071877276467</v>
      </c>
      <c r="K66">
        <f t="shared" si="7"/>
        <v>0.57254851307619281</v>
      </c>
      <c r="L66">
        <f t="shared" si="8"/>
        <v>0.42745148692380741</v>
      </c>
      <c r="M66">
        <f t="shared" si="9"/>
        <v>1.7465768876547993</v>
      </c>
      <c r="N66">
        <f t="shared" si="10"/>
        <v>2.3394467690277296</v>
      </c>
    </row>
    <row r="67" spans="1:14" x14ac:dyDescent="0.25">
      <c r="A67" s="4">
        <f>IF('True_Odds_Calculator_2-way'!A68="","",'True_Odds_Calculator_2-way'!A68)</f>
        <v>1.76</v>
      </c>
      <c r="B67" s="4">
        <f>IF('True_Odds_Calculator_2-way'!B68="","",'True_Odds_Calculator_2-way'!B68)</f>
        <v>2.0499999999999998</v>
      </c>
      <c r="C67" s="4">
        <f t="shared" ref="C67:C130" si="11">1/A67</f>
        <v>0.56818181818181823</v>
      </c>
      <c r="D67">
        <f t="shared" ref="D67:D130" si="12">1/B67</f>
        <v>0.48780487804878053</v>
      </c>
      <c r="E67">
        <f t="shared" ref="E67:E130" si="13">C67+D67-1</f>
        <v>5.598669623059882E-2</v>
      </c>
      <c r="F67">
        <f t="shared" ref="F67:F130" si="14">C67+D67-(C67*D67)-1</f>
        <v>-0.22117516629711742</v>
      </c>
      <c r="G67">
        <v>0</v>
      </c>
      <c r="H67">
        <f t="shared" ref="H67:H130" si="15">C67*D67</f>
        <v>0.27716186252771624</v>
      </c>
      <c r="I67">
        <f t="shared" ref="I67:I130" si="16">((-4*F67*H67)^0.5)/(2*F67)</f>
        <v>-1.1194341570991129</v>
      </c>
      <c r="J67">
        <f t="shared" ref="J67:J130" si="17">(-((-4*F67*H67)^0.5))/(2*F67)</f>
        <v>1.1194341570991129</v>
      </c>
      <c r="K67">
        <f t="shared" ref="K67:K130" si="18">IF(A67="","",(C67/($J67+C67-($J67*C67))))</f>
        <v>0.54031566425830413</v>
      </c>
      <c r="L67">
        <f t="shared" ref="L67:L130" si="19">IF(B67="","",(D67/($J67+D67-($J67*D67))))</f>
        <v>0.45968433574169576</v>
      </c>
      <c r="M67">
        <f t="shared" ref="M67:M130" si="20">IF(A67="","",1/K67)</f>
        <v>1.8507699593953257</v>
      </c>
      <c r="N67">
        <f t="shared" ref="N67:N130" si="21">IF(B67="","",1/L67)</f>
        <v>2.1754058649540684</v>
      </c>
    </row>
    <row r="68" spans="1:14" x14ac:dyDescent="0.25">
      <c r="A68" s="4">
        <f>IF('True_Odds_Calculator_2-way'!A69="","",'True_Odds_Calculator_2-way'!A69)</f>
        <v>1.76</v>
      </c>
      <c r="B68" s="4">
        <f>IF('True_Odds_Calculator_2-way'!B69="","",'True_Odds_Calculator_2-way'!B69)</f>
        <v>2.09</v>
      </c>
      <c r="C68" s="4">
        <f t="shared" si="11"/>
        <v>0.56818181818181823</v>
      </c>
      <c r="D68">
        <f t="shared" si="12"/>
        <v>0.47846889952153115</v>
      </c>
      <c r="E68">
        <f t="shared" si="13"/>
        <v>4.6650717703349276E-2</v>
      </c>
      <c r="F68">
        <f t="shared" si="14"/>
        <v>-0.22520661157024802</v>
      </c>
      <c r="G68">
        <v>0</v>
      </c>
      <c r="H68">
        <f t="shared" si="15"/>
        <v>0.27185732927359729</v>
      </c>
      <c r="I68">
        <f t="shared" si="16"/>
        <v>-1.0987021007226223</v>
      </c>
      <c r="J68">
        <f t="shared" si="17"/>
        <v>1.0987021007226223</v>
      </c>
      <c r="K68">
        <f t="shared" si="18"/>
        <v>0.54495509018599919</v>
      </c>
      <c r="L68">
        <f t="shared" si="19"/>
        <v>0.45504490981400092</v>
      </c>
      <c r="M68">
        <f t="shared" si="20"/>
        <v>1.8350135965491927</v>
      </c>
      <c r="N68">
        <f t="shared" si="21"/>
        <v>2.197585289787658</v>
      </c>
    </row>
    <row r="69" spans="1:14" x14ac:dyDescent="0.25">
      <c r="A69" s="4">
        <f>IF('True_Odds_Calculator_2-way'!A70="","",'True_Odds_Calculator_2-way'!A70)</f>
        <v>1.72</v>
      </c>
      <c r="B69" s="4">
        <f>IF('True_Odds_Calculator_2-way'!B70="","",'True_Odds_Calculator_2-way'!B70)</f>
        <v>2.14</v>
      </c>
      <c r="C69" s="4">
        <f t="shared" si="11"/>
        <v>0.58139534883720934</v>
      </c>
      <c r="D69">
        <f t="shared" si="12"/>
        <v>0.46728971962616822</v>
      </c>
      <c r="E69">
        <f t="shared" si="13"/>
        <v>4.8685068463377501E-2</v>
      </c>
      <c r="F69">
        <f t="shared" si="14"/>
        <v>-0.22299500108672032</v>
      </c>
      <c r="G69">
        <v>0</v>
      </c>
      <c r="H69">
        <f t="shared" si="15"/>
        <v>0.27168006955009782</v>
      </c>
      <c r="I69">
        <f t="shared" si="16"/>
        <v>-1.1037769642208697</v>
      </c>
      <c r="J69">
        <f t="shared" si="17"/>
        <v>1.1037769642208697</v>
      </c>
      <c r="K69">
        <f t="shared" si="18"/>
        <v>0.55719016135121435</v>
      </c>
      <c r="L69">
        <f t="shared" si="19"/>
        <v>0.4428098386487857</v>
      </c>
      <c r="M69">
        <f t="shared" si="20"/>
        <v>1.7947194142390264</v>
      </c>
      <c r="N69">
        <f t="shared" si="21"/>
        <v>2.2583057392117913</v>
      </c>
    </row>
    <row r="70" spans="1:14" x14ac:dyDescent="0.25">
      <c r="A70" s="4">
        <f>IF('True_Odds_Calculator_2-way'!A71="","",'True_Odds_Calculator_2-way'!A71)</f>
        <v>1.69</v>
      </c>
      <c r="B70" s="4">
        <f>IF('True_Odds_Calculator_2-way'!B71="","",'True_Odds_Calculator_2-way'!B71)</f>
        <v>2.1800000000000002</v>
      </c>
      <c r="C70" s="4">
        <f t="shared" si="11"/>
        <v>0.59171597633136097</v>
      </c>
      <c r="D70">
        <f t="shared" si="12"/>
        <v>0.4587155963302752</v>
      </c>
      <c r="E70">
        <f t="shared" si="13"/>
        <v>5.0431572661636226E-2</v>
      </c>
      <c r="F70">
        <f t="shared" si="14"/>
        <v>-0.22099777427935496</v>
      </c>
      <c r="G70">
        <v>0</v>
      </c>
      <c r="H70">
        <f t="shared" si="15"/>
        <v>0.27142934694099125</v>
      </c>
      <c r="I70">
        <f t="shared" si="16"/>
        <v>-1.108241607047957</v>
      </c>
      <c r="J70">
        <f t="shared" si="17"/>
        <v>1.108241607047957</v>
      </c>
      <c r="K70">
        <f t="shared" si="18"/>
        <v>0.56667282355419102</v>
      </c>
      <c r="L70">
        <f t="shared" si="19"/>
        <v>0.43332717644580887</v>
      </c>
      <c r="M70">
        <f t="shared" si="20"/>
        <v>1.7646867088630902</v>
      </c>
      <c r="N70">
        <f t="shared" si="21"/>
        <v>2.3077250963165894</v>
      </c>
    </row>
    <row r="71" spans="1:14" x14ac:dyDescent="0.25">
      <c r="A71" s="4">
        <f>IF('True_Odds_Calculator_2-way'!A72="","",'True_Odds_Calculator_2-way'!A72)</f>
        <v>1.72</v>
      </c>
      <c r="B71" s="4">
        <f>IF('True_Odds_Calculator_2-way'!B72="","",'True_Odds_Calculator_2-way'!B72)</f>
        <v>2.14</v>
      </c>
      <c r="C71" s="4">
        <f t="shared" si="11"/>
        <v>0.58139534883720934</v>
      </c>
      <c r="D71">
        <f t="shared" si="12"/>
        <v>0.46728971962616822</v>
      </c>
      <c r="E71">
        <f t="shared" si="13"/>
        <v>4.8685068463377501E-2</v>
      </c>
      <c r="F71">
        <f t="shared" si="14"/>
        <v>-0.22299500108672032</v>
      </c>
      <c r="G71">
        <v>0</v>
      </c>
      <c r="H71">
        <f t="shared" si="15"/>
        <v>0.27168006955009782</v>
      </c>
      <c r="I71">
        <f t="shared" si="16"/>
        <v>-1.1037769642208697</v>
      </c>
      <c r="J71">
        <f t="shared" si="17"/>
        <v>1.1037769642208697</v>
      </c>
      <c r="K71">
        <f t="shared" si="18"/>
        <v>0.55719016135121435</v>
      </c>
      <c r="L71">
        <f t="shared" si="19"/>
        <v>0.4428098386487857</v>
      </c>
      <c r="M71">
        <f t="shared" si="20"/>
        <v>1.7947194142390264</v>
      </c>
      <c r="N71">
        <f t="shared" si="21"/>
        <v>2.2583057392117913</v>
      </c>
    </row>
    <row r="72" spans="1:14" x14ac:dyDescent="0.25">
      <c r="A72" s="4">
        <f>IF('True_Odds_Calculator_2-way'!A73="","",'True_Odds_Calculator_2-way'!A73)</f>
        <v>2.38</v>
      </c>
      <c r="B72" s="4">
        <f>IF('True_Odds_Calculator_2-way'!B73="","",'True_Odds_Calculator_2-way'!B73)</f>
        <v>1.6</v>
      </c>
      <c r="C72" s="4">
        <f t="shared" si="11"/>
        <v>0.42016806722689076</v>
      </c>
      <c r="D72">
        <f t="shared" si="12"/>
        <v>0.625</v>
      </c>
      <c r="E72">
        <f t="shared" si="13"/>
        <v>4.5168067226890818E-2</v>
      </c>
      <c r="F72">
        <f t="shared" si="14"/>
        <v>-0.21743697478991586</v>
      </c>
      <c r="G72">
        <v>0</v>
      </c>
      <c r="H72">
        <f t="shared" si="15"/>
        <v>0.26260504201680673</v>
      </c>
      <c r="I72">
        <f t="shared" si="16"/>
        <v>-1.0989674556596452</v>
      </c>
      <c r="J72">
        <f t="shared" si="17"/>
        <v>1.0989674556596452</v>
      </c>
      <c r="K72">
        <f t="shared" si="18"/>
        <v>0.39736545293100772</v>
      </c>
      <c r="L72">
        <f t="shared" si="19"/>
        <v>0.60263454706899222</v>
      </c>
      <c r="M72">
        <f t="shared" si="20"/>
        <v>2.5165750888103107</v>
      </c>
      <c r="N72">
        <f t="shared" si="21"/>
        <v>1.6593804733957871</v>
      </c>
    </row>
    <row r="73" spans="1:14" x14ac:dyDescent="0.25">
      <c r="A73" s="4">
        <f>IF('True_Odds_Calculator_2-way'!A74="","",'True_Odds_Calculator_2-way'!A74)</f>
        <v>1.77</v>
      </c>
      <c r="B73" s="4">
        <f>IF('True_Odds_Calculator_2-way'!B74="","",'True_Odds_Calculator_2-way'!B74)</f>
        <v>2.0699999999999998</v>
      </c>
      <c r="C73" s="4">
        <f t="shared" si="11"/>
        <v>0.56497175141242939</v>
      </c>
      <c r="D73">
        <f t="shared" si="12"/>
        <v>0.48309178743961356</v>
      </c>
      <c r="E73">
        <f t="shared" si="13"/>
        <v>4.8063538852042953E-2</v>
      </c>
      <c r="F73">
        <f t="shared" si="14"/>
        <v>-0.22486967439067662</v>
      </c>
      <c r="G73">
        <v>0</v>
      </c>
      <c r="H73">
        <f t="shared" si="15"/>
        <v>0.27293321324271952</v>
      </c>
      <c r="I73">
        <f t="shared" si="16"/>
        <v>-1.1016984757621029</v>
      </c>
      <c r="J73">
        <f t="shared" si="17"/>
        <v>1.1016984757621029</v>
      </c>
      <c r="K73">
        <f t="shared" si="18"/>
        <v>0.54103541939867805</v>
      </c>
      <c r="L73">
        <f t="shared" si="19"/>
        <v>0.45896458060132206</v>
      </c>
      <c r="M73">
        <f t="shared" si="20"/>
        <v>1.8483078263368193</v>
      </c>
      <c r="N73">
        <f t="shared" si="21"/>
        <v>2.1788173690654498</v>
      </c>
    </row>
    <row r="74" spans="1:14" x14ac:dyDescent="0.25">
      <c r="A74" s="4">
        <f>IF('True_Odds_Calculator_2-way'!A75="","",'True_Odds_Calculator_2-way'!A75)</f>
        <v>1.76</v>
      </c>
      <c r="B74" s="4">
        <f>IF('True_Odds_Calculator_2-way'!B75="","",'True_Odds_Calculator_2-way'!B75)</f>
        <v>2.08</v>
      </c>
      <c r="C74" s="4">
        <f t="shared" si="11"/>
        <v>0.56818181818181823</v>
      </c>
      <c r="D74">
        <f t="shared" si="12"/>
        <v>0.48076923076923073</v>
      </c>
      <c r="E74">
        <f t="shared" si="13"/>
        <v>4.8951048951048959E-2</v>
      </c>
      <c r="F74">
        <f t="shared" si="14"/>
        <v>-0.22421328671328666</v>
      </c>
      <c r="G74">
        <v>0</v>
      </c>
      <c r="H74">
        <f t="shared" si="15"/>
        <v>0.27316433566433568</v>
      </c>
      <c r="I74">
        <f t="shared" si="16"/>
        <v>-1.1037769642208699</v>
      </c>
      <c r="J74">
        <f t="shared" si="17"/>
        <v>1.1037769642208699</v>
      </c>
      <c r="K74">
        <f t="shared" si="18"/>
        <v>0.54381208677346893</v>
      </c>
      <c r="L74">
        <f t="shared" si="19"/>
        <v>0.45618791322653113</v>
      </c>
      <c r="M74">
        <f t="shared" si="20"/>
        <v>1.838870492807861</v>
      </c>
      <c r="N74">
        <f t="shared" si="21"/>
        <v>2.1920791213585393</v>
      </c>
    </row>
    <row r="75" spans="1:14" x14ac:dyDescent="0.25">
      <c r="A75" s="4">
        <f>IF('True_Odds_Calculator_2-way'!A76="","",'True_Odds_Calculator_2-way'!A76)</f>
        <v>1.53</v>
      </c>
      <c r="B75" s="4">
        <f>IF('True_Odds_Calculator_2-way'!B76="","",'True_Odds_Calculator_2-way'!B76)</f>
        <v>2.5</v>
      </c>
      <c r="C75" s="4">
        <f t="shared" si="11"/>
        <v>0.65359477124183007</v>
      </c>
      <c r="D75">
        <f t="shared" si="12"/>
        <v>0.4</v>
      </c>
      <c r="E75">
        <f t="shared" si="13"/>
        <v>5.3594771241830097E-2</v>
      </c>
      <c r="F75">
        <f t="shared" si="14"/>
        <v>-0.20784313725490189</v>
      </c>
      <c r="G75">
        <v>0</v>
      </c>
      <c r="H75">
        <f t="shared" si="15"/>
        <v>0.26143790849673204</v>
      </c>
      <c r="I75">
        <f t="shared" si="16"/>
        <v>-1.1215443081840888</v>
      </c>
      <c r="J75">
        <f t="shared" si="17"/>
        <v>1.1215443081840888</v>
      </c>
      <c r="K75">
        <f t="shared" si="18"/>
        <v>0.62718791236458715</v>
      </c>
      <c r="L75">
        <f t="shared" si="19"/>
        <v>0.37281208763541268</v>
      </c>
      <c r="M75">
        <f t="shared" si="20"/>
        <v>1.5944184833375672</v>
      </c>
      <c r="N75">
        <f t="shared" si="21"/>
        <v>2.6823164622761335</v>
      </c>
    </row>
    <row r="76" spans="1:14" x14ac:dyDescent="0.25">
      <c r="A76" s="4">
        <f>IF('True_Odds_Calculator_2-way'!A77="","",'True_Odds_Calculator_2-way'!A77)</f>
        <v>1.9</v>
      </c>
      <c r="B76" s="4">
        <f>IF('True_Odds_Calculator_2-way'!B77="","",'True_Odds_Calculator_2-way'!B77)</f>
        <v>1.93</v>
      </c>
      <c r="C76" s="4">
        <f t="shared" si="11"/>
        <v>0.52631578947368418</v>
      </c>
      <c r="D76">
        <f t="shared" si="12"/>
        <v>0.5181347150259068</v>
      </c>
      <c r="E76">
        <f t="shared" si="13"/>
        <v>4.445050449959087E-2</v>
      </c>
      <c r="F76">
        <f t="shared" si="14"/>
        <v>-0.22825197709299161</v>
      </c>
      <c r="G76">
        <v>0</v>
      </c>
      <c r="H76">
        <f t="shared" si="15"/>
        <v>0.27270248159258254</v>
      </c>
      <c r="I76">
        <f t="shared" si="16"/>
        <v>-1.0930430596399217</v>
      </c>
      <c r="J76">
        <f t="shared" si="17"/>
        <v>1.0930430596399217</v>
      </c>
      <c r="K76">
        <f t="shared" si="18"/>
        <v>0.50409863604618754</v>
      </c>
      <c r="L76">
        <f t="shared" si="19"/>
        <v>0.49590136395381257</v>
      </c>
      <c r="M76">
        <f t="shared" si="20"/>
        <v>1.9837387536759294</v>
      </c>
      <c r="N76">
        <f t="shared" si="21"/>
        <v>2.0165300454651267</v>
      </c>
    </row>
    <row r="77" spans="1:14" x14ac:dyDescent="0.25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1.77</v>
      </c>
      <c r="C77" s="4">
        <f t="shared" si="11"/>
        <v>0.48309178743961356</v>
      </c>
      <c r="D77">
        <f t="shared" si="12"/>
        <v>0.56497175141242939</v>
      </c>
      <c r="E77">
        <f t="shared" si="13"/>
        <v>4.8063538852042953E-2</v>
      </c>
      <c r="F77">
        <f t="shared" si="14"/>
        <v>-0.22486967439067662</v>
      </c>
      <c r="G77">
        <v>0</v>
      </c>
      <c r="H77">
        <f t="shared" si="15"/>
        <v>0.27293321324271952</v>
      </c>
      <c r="I77">
        <f t="shared" si="16"/>
        <v>-1.1016984757621029</v>
      </c>
      <c r="J77">
        <f t="shared" si="17"/>
        <v>1.1016984757621029</v>
      </c>
      <c r="K77">
        <f t="shared" si="18"/>
        <v>0.45896458060132206</v>
      </c>
      <c r="L77">
        <f t="shared" si="19"/>
        <v>0.54103541939867805</v>
      </c>
      <c r="M77">
        <f t="shared" si="20"/>
        <v>2.1788173690654498</v>
      </c>
      <c r="N77">
        <f t="shared" si="21"/>
        <v>1.8483078263368193</v>
      </c>
    </row>
    <row r="78" spans="1:14" x14ac:dyDescent="0.25">
      <c r="A78" s="4">
        <f>IF('True_Odds_Calculator_2-way'!A79="","",'True_Odds_Calculator_2-way'!A79)</f>
        <v>2.0699999999999998</v>
      </c>
      <c r="B78" s="4">
        <f>IF('True_Odds_Calculator_2-way'!B79="","",'True_Odds_Calculator_2-way'!B79)</f>
        <v>1.85</v>
      </c>
      <c r="C78" s="4">
        <f t="shared" si="11"/>
        <v>0.48309178743961356</v>
      </c>
      <c r="D78">
        <f t="shared" si="12"/>
        <v>0.54054054054054046</v>
      </c>
      <c r="E78">
        <f t="shared" si="13"/>
        <v>2.3632327980154022E-2</v>
      </c>
      <c r="F78">
        <f t="shared" si="14"/>
        <v>-0.2374983679331506</v>
      </c>
      <c r="G78">
        <v>0</v>
      </c>
      <c r="H78">
        <f t="shared" si="15"/>
        <v>0.26113069591330457</v>
      </c>
      <c r="I78">
        <f t="shared" si="16"/>
        <v>-1.0485729457933801</v>
      </c>
      <c r="J78">
        <f t="shared" si="17"/>
        <v>1.0485729457933801</v>
      </c>
      <c r="K78">
        <f t="shared" si="18"/>
        <v>0.47125951908672531</v>
      </c>
      <c r="L78">
        <f t="shared" si="19"/>
        <v>0.52874048091327497</v>
      </c>
      <c r="M78">
        <f t="shared" si="20"/>
        <v>2.1219730519989164</v>
      </c>
      <c r="N78">
        <f t="shared" si="21"/>
        <v>1.8912870039243732</v>
      </c>
    </row>
    <row r="79" spans="1:14" x14ac:dyDescent="0.25">
      <c r="A79" s="4">
        <f>IF('True_Odds_Calculator_2-way'!A80="","",'True_Odds_Calculator_2-way'!A80)</f>
        <v>1.41</v>
      </c>
      <c r="B79" s="4">
        <f>IF('True_Odds_Calculator_2-way'!B80="","",'True_Odds_Calculator_2-way'!B80)</f>
        <v>3.04</v>
      </c>
      <c r="C79" s="4">
        <f t="shared" si="11"/>
        <v>0.70921985815602839</v>
      </c>
      <c r="D79">
        <f t="shared" si="12"/>
        <v>0.32894736842105265</v>
      </c>
      <c r="E79">
        <f t="shared" si="13"/>
        <v>3.8167226577081159E-2</v>
      </c>
      <c r="F79">
        <f t="shared" si="14"/>
        <v>-0.1951287793952966</v>
      </c>
      <c r="G79">
        <v>0</v>
      </c>
      <c r="H79">
        <f t="shared" si="15"/>
        <v>0.23329600597237779</v>
      </c>
      <c r="I79">
        <f t="shared" si="16"/>
        <v>-1.0934350421017391</v>
      </c>
      <c r="J79">
        <f t="shared" si="17"/>
        <v>1.0934350421017391</v>
      </c>
      <c r="K79">
        <f t="shared" si="18"/>
        <v>0.69046069373380714</v>
      </c>
      <c r="L79">
        <f t="shared" si="19"/>
        <v>0.30953930626619258</v>
      </c>
      <c r="M79">
        <f t="shared" si="20"/>
        <v>1.4483083672617132</v>
      </c>
      <c r="N79">
        <f t="shared" si="21"/>
        <v>3.2306074858875475</v>
      </c>
    </row>
    <row r="80" spans="1:14" x14ac:dyDescent="0.25">
      <c r="A80" s="4">
        <f>IF('True_Odds_Calculator_2-way'!A81="","",'True_Odds_Calculator_2-way'!A81)</f>
        <v>1.91</v>
      </c>
      <c r="B80" s="4">
        <f>IF('True_Odds_Calculator_2-way'!B81="","",'True_Odds_Calculator_2-way'!B81)</f>
        <v>1.96</v>
      </c>
      <c r="C80" s="4">
        <f t="shared" si="11"/>
        <v>0.52356020942408377</v>
      </c>
      <c r="D80">
        <f t="shared" si="12"/>
        <v>0.51020408163265307</v>
      </c>
      <c r="E80">
        <f t="shared" si="13"/>
        <v>3.3764291056736839E-2</v>
      </c>
      <c r="F80">
        <f t="shared" si="14"/>
        <v>-0.23335826477187727</v>
      </c>
      <c r="G80">
        <v>0</v>
      </c>
      <c r="H80">
        <f t="shared" si="15"/>
        <v>0.26712255582861416</v>
      </c>
      <c r="I80">
        <f t="shared" si="16"/>
        <v>-1.0699012312772824</v>
      </c>
      <c r="J80">
        <f t="shared" si="17"/>
        <v>1.0699012312772824</v>
      </c>
      <c r="K80">
        <f t="shared" si="18"/>
        <v>0.50668568712332396</v>
      </c>
      <c r="L80">
        <f t="shared" si="19"/>
        <v>0.49331431287667615</v>
      </c>
      <c r="M80">
        <f t="shared" si="20"/>
        <v>1.9736101204623264</v>
      </c>
      <c r="N80">
        <f t="shared" si="21"/>
        <v>2.0271051820261912</v>
      </c>
    </row>
    <row r="81" spans="1:14" x14ac:dyDescent="0.25">
      <c r="A81" s="4">
        <f>IF('True_Odds_Calculator_2-way'!A82="","",'True_Odds_Calculator_2-way'!A82)</f>
        <v>2.2999999999999998</v>
      </c>
      <c r="B81" s="4">
        <f>IF('True_Odds_Calculator_2-way'!B82="","",'True_Odds_Calculator_2-way'!B82)</f>
        <v>1.63</v>
      </c>
      <c r="C81" s="4">
        <f t="shared" si="11"/>
        <v>0.43478260869565222</v>
      </c>
      <c r="D81">
        <f t="shared" si="12"/>
        <v>0.61349693251533743</v>
      </c>
      <c r="E81">
        <f t="shared" si="13"/>
        <v>4.8279541210989763E-2</v>
      </c>
      <c r="F81">
        <f t="shared" si="14"/>
        <v>-0.21845825553480913</v>
      </c>
      <c r="G81">
        <v>0</v>
      </c>
      <c r="H81">
        <f t="shared" si="15"/>
        <v>0.26673779674579889</v>
      </c>
      <c r="I81">
        <f t="shared" si="16"/>
        <v>-1.1049892402196602</v>
      </c>
      <c r="J81">
        <f t="shared" si="17"/>
        <v>1.1049892402196602</v>
      </c>
      <c r="K81">
        <f t="shared" si="18"/>
        <v>0.41042714588044982</v>
      </c>
      <c r="L81">
        <f t="shared" si="19"/>
        <v>0.58957285411955018</v>
      </c>
      <c r="M81">
        <f t="shared" si="20"/>
        <v>2.4364860122855578</v>
      </c>
      <c r="N81">
        <f t="shared" si="21"/>
        <v>1.6961432213383858</v>
      </c>
    </row>
    <row r="82" spans="1:14" x14ac:dyDescent="0.25">
      <c r="A82" s="4">
        <f>IF('True_Odds_Calculator_2-way'!A83="","",'True_Odds_Calculator_2-way'!A83)</f>
        <v>2.62</v>
      </c>
      <c r="B82" s="4">
        <f>IF('True_Odds_Calculator_2-way'!B83="","",'True_Odds_Calculator_2-way'!B83)</f>
        <v>1.52</v>
      </c>
      <c r="C82" s="4">
        <f t="shared" si="11"/>
        <v>0.38167938931297707</v>
      </c>
      <c r="D82">
        <f t="shared" si="12"/>
        <v>0.65789473684210531</v>
      </c>
      <c r="E82">
        <f t="shared" si="13"/>
        <v>3.9574126155082379E-2</v>
      </c>
      <c r="F82">
        <f t="shared" si="14"/>
        <v>-0.21153073523503418</v>
      </c>
      <c r="G82">
        <v>0</v>
      </c>
      <c r="H82">
        <f t="shared" si="15"/>
        <v>0.25110486139011651</v>
      </c>
      <c r="I82">
        <f t="shared" si="16"/>
        <v>-1.0895340841010224</v>
      </c>
      <c r="J82">
        <f t="shared" si="17"/>
        <v>1.0895340841010224</v>
      </c>
      <c r="K82">
        <f t="shared" si="18"/>
        <v>0.36165773858791023</v>
      </c>
      <c r="L82">
        <f t="shared" si="19"/>
        <v>0.63834226141208994</v>
      </c>
      <c r="M82">
        <f t="shared" si="20"/>
        <v>2.7650452162436565</v>
      </c>
      <c r="N82">
        <f t="shared" si="21"/>
        <v>1.5665577237325312</v>
      </c>
    </row>
    <row r="83" spans="1:14" x14ac:dyDescent="0.25">
      <c r="A83" s="4">
        <f>IF('True_Odds_Calculator_2-way'!A84="","",'True_Odds_Calculator_2-way'!A84)</f>
        <v>2.48</v>
      </c>
      <c r="B83" s="4">
        <f>IF('True_Odds_Calculator_2-way'!B84="","",'True_Odds_Calculator_2-way'!B84)</f>
        <v>1.57</v>
      </c>
      <c r="C83" s="4">
        <f t="shared" si="11"/>
        <v>0.40322580645161293</v>
      </c>
      <c r="D83">
        <f t="shared" si="12"/>
        <v>0.63694267515923564</v>
      </c>
      <c r="E83">
        <f t="shared" si="13"/>
        <v>4.0168481610848517E-2</v>
      </c>
      <c r="F83">
        <f t="shared" si="14"/>
        <v>-0.21666324224368205</v>
      </c>
      <c r="G83">
        <v>0</v>
      </c>
      <c r="H83">
        <f t="shared" si="15"/>
        <v>0.25683172385453051</v>
      </c>
      <c r="I83">
        <f t="shared" si="16"/>
        <v>-1.0887588907733552</v>
      </c>
      <c r="J83">
        <f t="shared" si="17"/>
        <v>1.0887588907733552</v>
      </c>
      <c r="K83">
        <f t="shared" si="18"/>
        <v>0.38294175852351953</v>
      </c>
      <c r="L83">
        <f t="shared" si="19"/>
        <v>0.61705824147648058</v>
      </c>
      <c r="M83">
        <f t="shared" si="20"/>
        <v>2.6113631583445658</v>
      </c>
      <c r="N83">
        <f t="shared" si="21"/>
        <v>1.6205925677408124</v>
      </c>
    </row>
    <row r="84" spans="1:14" x14ac:dyDescent="0.25">
      <c r="A84" s="4">
        <f>IF('True_Odds_Calculator_2-way'!A85="","",'True_Odds_Calculator_2-way'!A85)</f>
        <v>2.62</v>
      </c>
      <c r="B84" s="4">
        <f>IF('True_Odds_Calculator_2-way'!B85="","",'True_Odds_Calculator_2-way'!B85)</f>
        <v>1.52</v>
      </c>
      <c r="C84" s="4">
        <f t="shared" si="11"/>
        <v>0.38167938931297707</v>
      </c>
      <c r="D84">
        <f t="shared" si="12"/>
        <v>0.65789473684210531</v>
      </c>
      <c r="E84">
        <f t="shared" si="13"/>
        <v>3.9574126155082379E-2</v>
      </c>
      <c r="F84">
        <f t="shared" si="14"/>
        <v>-0.21153073523503418</v>
      </c>
      <c r="G84">
        <v>0</v>
      </c>
      <c r="H84">
        <f t="shared" si="15"/>
        <v>0.25110486139011651</v>
      </c>
      <c r="I84">
        <f t="shared" si="16"/>
        <v>-1.0895340841010224</v>
      </c>
      <c r="J84">
        <f t="shared" si="17"/>
        <v>1.0895340841010224</v>
      </c>
      <c r="K84">
        <f t="shared" si="18"/>
        <v>0.36165773858791023</v>
      </c>
      <c r="L84">
        <f t="shared" si="19"/>
        <v>0.63834226141208994</v>
      </c>
      <c r="M84">
        <f t="shared" si="20"/>
        <v>2.7650452162436565</v>
      </c>
      <c r="N84">
        <f t="shared" si="21"/>
        <v>1.5665577237325312</v>
      </c>
    </row>
    <row r="85" spans="1:14" x14ac:dyDescent="0.25">
      <c r="A85" s="4">
        <f>IF('True_Odds_Calculator_2-way'!A86="","",'True_Odds_Calculator_2-way'!A86)</f>
        <v>2.4</v>
      </c>
      <c r="B85" s="4">
        <f>IF('True_Odds_Calculator_2-way'!B86="","",'True_Odds_Calculator_2-way'!B86)</f>
        <v>1.61</v>
      </c>
      <c r="C85" s="4">
        <f t="shared" si="11"/>
        <v>0.41666666666666669</v>
      </c>
      <c r="D85">
        <f t="shared" si="12"/>
        <v>0.6211180124223602</v>
      </c>
      <c r="E85">
        <f t="shared" si="13"/>
        <v>3.7784679089026829E-2</v>
      </c>
      <c r="F85">
        <f t="shared" si="14"/>
        <v>-0.22101449275362328</v>
      </c>
      <c r="G85">
        <v>0</v>
      </c>
      <c r="H85">
        <f t="shared" si="15"/>
        <v>0.25879917184265011</v>
      </c>
      <c r="I85">
        <f t="shared" si="16"/>
        <v>-1.0821091383745125</v>
      </c>
      <c r="J85">
        <f t="shared" si="17"/>
        <v>1.0821091383745125</v>
      </c>
      <c r="K85">
        <f t="shared" si="18"/>
        <v>0.39762177743270088</v>
      </c>
      <c r="L85">
        <f t="shared" si="19"/>
        <v>0.602378222567299</v>
      </c>
      <c r="M85">
        <f t="shared" si="20"/>
        <v>2.5149527937243179</v>
      </c>
      <c r="N85">
        <f t="shared" si="21"/>
        <v>1.660086574408453</v>
      </c>
    </row>
    <row r="86" spans="1:14" x14ac:dyDescent="0.25">
      <c r="A86" s="4">
        <f>IF('True_Odds_Calculator_2-way'!A87="","",'True_Odds_Calculator_2-way'!A87)</f>
        <v>2.09</v>
      </c>
      <c r="B86" s="4">
        <f>IF('True_Odds_Calculator_2-way'!B87="","",'True_Odds_Calculator_2-way'!B87)</f>
        <v>1.76</v>
      </c>
      <c r="C86" s="4">
        <f t="shared" si="11"/>
        <v>0.47846889952153115</v>
      </c>
      <c r="D86">
        <f t="shared" si="12"/>
        <v>0.56818181818181823</v>
      </c>
      <c r="E86">
        <f t="shared" si="13"/>
        <v>4.6650717703349276E-2</v>
      </c>
      <c r="F86">
        <f t="shared" si="14"/>
        <v>-0.22520661157024802</v>
      </c>
      <c r="G86">
        <v>0</v>
      </c>
      <c r="H86">
        <f t="shared" si="15"/>
        <v>0.27185732927359729</v>
      </c>
      <c r="I86">
        <f t="shared" si="16"/>
        <v>-1.0987021007226223</v>
      </c>
      <c r="J86">
        <f t="shared" si="17"/>
        <v>1.0987021007226223</v>
      </c>
      <c r="K86">
        <f t="shared" si="18"/>
        <v>0.45504490981400092</v>
      </c>
      <c r="L86">
        <f t="shared" si="19"/>
        <v>0.54495509018599919</v>
      </c>
      <c r="M86">
        <f t="shared" si="20"/>
        <v>2.197585289787658</v>
      </c>
      <c r="N86">
        <f t="shared" si="21"/>
        <v>1.8350135965491927</v>
      </c>
    </row>
    <row r="87" spans="1:14" x14ac:dyDescent="0.25">
      <c r="A87" s="4">
        <f>IF('True_Odds_Calculator_2-way'!A88="","",'True_Odds_Calculator_2-way'!A88)</f>
        <v>2.25</v>
      </c>
      <c r="B87" s="4">
        <f>IF('True_Odds_Calculator_2-way'!B88="","",'True_Odds_Calculator_2-way'!B88)</f>
        <v>1.68</v>
      </c>
      <c r="C87" s="4">
        <f t="shared" si="11"/>
        <v>0.44444444444444442</v>
      </c>
      <c r="D87">
        <f t="shared" si="12"/>
        <v>0.59523809523809523</v>
      </c>
      <c r="E87">
        <f t="shared" si="13"/>
        <v>3.9682539682539542E-2</v>
      </c>
      <c r="F87">
        <f t="shared" si="14"/>
        <v>-0.22486772486772499</v>
      </c>
      <c r="G87">
        <v>0</v>
      </c>
      <c r="H87">
        <f t="shared" si="15"/>
        <v>0.26455026455026454</v>
      </c>
      <c r="I87">
        <f t="shared" si="16"/>
        <v>-1.0846522890932806</v>
      </c>
      <c r="J87">
        <f t="shared" si="17"/>
        <v>1.0846522890932806</v>
      </c>
      <c r="K87">
        <f t="shared" si="18"/>
        <v>0.42448148373559424</v>
      </c>
      <c r="L87">
        <f t="shared" si="19"/>
        <v>0.57551851626440576</v>
      </c>
      <c r="M87">
        <f t="shared" si="20"/>
        <v>2.3558153613666013</v>
      </c>
      <c r="N87">
        <f t="shared" si="21"/>
        <v>1.7375635565834309</v>
      </c>
    </row>
    <row r="88" spans="1:14" x14ac:dyDescent="0.25">
      <c r="A88" s="4">
        <f>IF('True_Odds_Calculator_2-way'!A89="","",'True_Odds_Calculator_2-way'!A89)</f>
        <v>2.4500000000000002</v>
      </c>
      <c r="B88" s="4">
        <f>IF('True_Odds_Calculator_2-way'!B89="","",'True_Odds_Calculator_2-way'!B89)</f>
        <v>1.59</v>
      </c>
      <c r="C88" s="4">
        <f t="shared" si="11"/>
        <v>0.4081632653061224</v>
      </c>
      <c r="D88">
        <f t="shared" si="12"/>
        <v>0.62893081761006286</v>
      </c>
      <c r="E88">
        <f t="shared" si="13"/>
        <v>3.7094082916185211E-2</v>
      </c>
      <c r="F88">
        <f t="shared" si="14"/>
        <v>-0.21961237325118743</v>
      </c>
      <c r="G88">
        <v>0</v>
      </c>
      <c r="H88">
        <f t="shared" si="15"/>
        <v>0.25670645616737259</v>
      </c>
      <c r="I88">
        <f t="shared" si="16"/>
        <v>-1.081160058403835</v>
      </c>
      <c r="J88">
        <f t="shared" si="17"/>
        <v>1.081160058403835</v>
      </c>
      <c r="K88">
        <f t="shared" si="18"/>
        <v>0.38945631391218749</v>
      </c>
      <c r="L88">
        <f t="shared" si="19"/>
        <v>0.61054368608781251</v>
      </c>
      <c r="M88">
        <f t="shared" si="20"/>
        <v>2.5676820846855613</v>
      </c>
      <c r="N88">
        <f t="shared" si="21"/>
        <v>1.6378844344582628</v>
      </c>
    </row>
    <row r="89" spans="1:14" x14ac:dyDescent="0.25">
      <c r="A89" s="4">
        <f>IF('True_Odds_Calculator_2-way'!A90="","",'True_Odds_Calculator_2-way'!A90)</f>
        <v>1.36</v>
      </c>
      <c r="B89" s="4">
        <f>IF('True_Odds_Calculator_2-way'!B90="","",'True_Odds_Calculator_2-way'!B90)</f>
        <v>3.27</v>
      </c>
      <c r="C89" s="4">
        <f t="shared" si="11"/>
        <v>0.73529411764705876</v>
      </c>
      <c r="D89">
        <f t="shared" si="12"/>
        <v>0.3058103975535168</v>
      </c>
      <c r="E89">
        <f t="shared" si="13"/>
        <v>4.1104515200575564E-2</v>
      </c>
      <c r="F89">
        <f t="shared" si="14"/>
        <v>-0.18375607123583382</v>
      </c>
      <c r="G89">
        <v>0</v>
      </c>
      <c r="H89">
        <f t="shared" si="15"/>
        <v>0.22486058643640938</v>
      </c>
      <c r="I89">
        <f t="shared" si="16"/>
        <v>-1.1062055193332865</v>
      </c>
      <c r="J89">
        <f t="shared" si="17"/>
        <v>1.1062055193332865</v>
      </c>
      <c r="K89">
        <f t="shared" si="18"/>
        <v>0.71518787937216666</v>
      </c>
      <c r="L89">
        <f t="shared" si="19"/>
        <v>0.2848121206278334</v>
      </c>
      <c r="M89">
        <f t="shared" si="20"/>
        <v>1.3982339869599831</v>
      </c>
      <c r="N89">
        <f t="shared" si="21"/>
        <v>3.5110865288865609</v>
      </c>
    </row>
    <row r="90" spans="1:14" x14ac:dyDescent="0.25">
      <c r="A90" s="4">
        <f>IF('True_Odds_Calculator_2-way'!A91="","",'True_Odds_Calculator_2-way'!A91)</f>
        <v>1.63</v>
      </c>
      <c r="B90" s="4">
        <f>IF('True_Odds_Calculator_2-way'!B91="","",'True_Odds_Calculator_2-way'!B91)</f>
        <v>2.39</v>
      </c>
      <c r="C90" s="4">
        <f t="shared" si="11"/>
        <v>0.61349693251533743</v>
      </c>
      <c r="D90">
        <f t="shared" si="12"/>
        <v>0.41841004184100417</v>
      </c>
      <c r="E90">
        <f t="shared" si="13"/>
        <v>3.19069743563416E-2</v>
      </c>
      <c r="F90">
        <f t="shared" si="14"/>
        <v>-0.22478630284672851</v>
      </c>
      <c r="G90">
        <v>0</v>
      </c>
      <c r="H90">
        <f t="shared" si="15"/>
        <v>0.25669327720307006</v>
      </c>
      <c r="I90">
        <f t="shared" si="16"/>
        <v>-1.0686176060625021</v>
      </c>
      <c r="J90">
        <f t="shared" si="17"/>
        <v>1.0686176060625021</v>
      </c>
      <c r="K90">
        <f t="shared" si="18"/>
        <v>0.59764679259350884</v>
      </c>
      <c r="L90">
        <f t="shared" si="19"/>
        <v>0.40235320740649128</v>
      </c>
      <c r="M90">
        <f t="shared" si="20"/>
        <v>1.6732290918193764</v>
      </c>
      <c r="N90">
        <f t="shared" si="21"/>
        <v>2.4853784724268779</v>
      </c>
    </row>
    <row r="91" spans="1:14" x14ac:dyDescent="0.25">
      <c r="A91" s="4">
        <f>IF('True_Odds_Calculator_2-way'!A92="","",'True_Odds_Calculator_2-way'!A92)</f>
        <v>1.5</v>
      </c>
      <c r="B91" s="4">
        <f>IF('True_Odds_Calculator_2-way'!B92="","",'True_Odds_Calculator_2-way'!B92)</f>
        <v>2.67</v>
      </c>
      <c r="C91" s="4">
        <f t="shared" si="11"/>
        <v>0.66666666666666663</v>
      </c>
      <c r="D91">
        <f t="shared" si="12"/>
        <v>0.37453183520599254</v>
      </c>
      <c r="E91">
        <f t="shared" si="13"/>
        <v>4.1198501872659055E-2</v>
      </c>
      <c r="F91">
        <f t="shared" si="14"/>
        <v>-0.20848938826466923</v>
      </c>
      <c r="G91">
        <v>0</v>
      </c>
      <c r="H91">
        <f t="shared" si="15"/>
        <v>0.24968789013732834</v>
      </c>
      <c r="I91">
        <f t="shared" si="16"/>
        <v>-1.0943513103291653</v>
      </c>
      <c r="J91">
        <f t="shared" si="17"/>
        <v>1.0943513103291653</v>
      </c>
      <c r="K91">
        <f t="shared" si="18"/>
        <v>0.64633902211550998</v>
      </c>
      <c r="L91">
        <f t="shared" si="19"/>
        <v>0.35366097788449008</v>
      </c>
      <c r="M91">
        <f t="shared" si="20"/>
        <v>1.547175655164583</v>
      </c>
      <c r="N91">
        <f t="shared" si="21"/>
        <v>2.8275666882497057</v>
      </c>
    </row>
    <row r="92" spans="1:14" x14ac:dyDescent="0.25">
      <c r="A92" s="4">
        <f>IF('True_Odds_Calculator_2-way'!A93="","",'True_Odds_Calculator_2-way'!A93)</f>
        <v>1.81</v>
      </c>
      <c r="B92" s="4">
        <f>IF('True_Odds_Calculator_2-way'!B93="","",'True_Odds_Calculator_2-way'!B93)</f>
        <v>2.0699999999999998</v>
      </c>
      <c r="C92" s="4">
        <f t="shared" si="11"/>
        <v>0.5524861878453039</v>
      </c>
      <c r="D92">
        <f t="shared" si="12"/>
        <v>0.48309178743961356</v>
      </c>
      <c r="E92">
        <f t="shared" si="13"/>
        <v>3.5577975284917462E-2</v>
      </c>
      <c r="F92">
        <f t="shared" si="14"/>
        <v>-0.23132356473696847</v>
      </c>
      <c r="G92">
        <v>0</v>
      </c>
      <c r="H92">
        <f t="shared" si="15"/>
        <v>0.26690154002188599</v>
      </c>
      <c r="I92">
        <f t="shared" si="16"/>
        <v>-1.0741516544951821</v>
      </c>
      <c r="J92">
        <f t="shared" si="17"/>
        <v>1.0741516544951821</v>
      </c>
      <c r="K92">
        <f t="shared" si="18"/>
        <v>0.53474138865009979</v>
      </c>
      <c r="L92">
        <f t="shared" si="19"/>
        <v>0.46525861134990021</v>
      </c>
      <c r="M92">
        <f t="shared" si="20"/>
        <v>1.8700628401410975</v>
      </c>
      <c r="N92">
        <f t="shared" si="21"/>
        <v>2.1493422703098441</v>
      </c>
    </row>
    <row r="93" spans="1:14" x14ac:dyDescent="0.25">
      <c r="A93" s="4">
        <f>IF('True_Odds_Calculator_2-way'!A94="","",'True_Odds_Calculator_2-way'!A94)</f>
        <v>2.14</v>
      </c>
      <c r="B93" s="4">
        <f>IF('True_Odds_Calculator_2-way'!B94="","",'True_Odds_Calculator_2-way'!B94)</f>
        <v>1.76</v>
      </c>
      <c r="C93" s="4">
        <f t="shared" si="11"/>
        <v>0.46728971962616822</v>
      </c>
      <c r="D93">
        <f t="shared" si="12"/>
        <v>0.56818181818181823</v>
      </c>
      <c r="E93">
        <f t="shared" si="13"/>
        <v>3.5471537807986397E-2</v>
      </c>
      <c r="F93">
        <f t="shared" si="14"/>
        <v>-0.23003398470688197</v>
      </c>
      <c r="G93">
        <v>0</v>
      </c>
      <c r="H93">
        <f t="shared" si="15"/>
        <v>0.26550552251486831</v>
      </c>
      <c r="I93">
        <f t="shared" si="16"/>
        <v>-1.0743376064838499</v>
      </c>
      <c r="J93">
        <f t="shared" si="17"/>
        <v>1.0743376064838499</v>
      </c>
      <c r="K93">
        <f t="shared" si="18"/>
        <v>0.4494897427831781</v>
      </c>
      <c r="L93">
        <f t="shared" si="19"/>
        <v>0.55051025721682212</v>
      </c>
      <c r="M93">
        <f t="shared" si="20"/>
        <v>2.2247448713915889</v>
      </c>
      <c r="N93">
        <f t="shared" si="21"/>
        <v>1.8164965809277254</v>
      </c>
    </row>
    <row r="94" spans="1:14" x14ac:dyDescent="0.25">
      <c r="A94" s="4">
        <f>IF('True_Odds_Calculator_2-way'!A95="","",'True_Odds_Calculator_2-way'!A95)</f>
        <v>2.13</v>
      </c>
      <c r="B94" s="4">
        <f>IF('True_Odds_Calculator_2-way'!B95="","",'True_Odds_Calculator_2-way'!B95)</f>
        <v>1.77</v>
      </c>
      <c r="C94" s="4">
        <f t="shared" si="11"/>
        <v>0.46948356807511737</v>
      </c>
      <c r="D94">
        <f t="shared" si="12"/>
        <v>0.56497175141242939</v>
      </c>
      <c r="E94">
        <f t="shared" si="13"/>
        <v>3.4455319487546765E-2</v>
      </c>
      <c r="F94">
        <f t="shared" si="14"/>
        <v>-0.23078963422720888</v>
      </c>
      <c r="G94">
        <v>0</v>
      </c>
      <c r="H94">
        <f t="shared" si="15"/>
        <v>0.26524495371475559</v>
      </c>
      <c r="I94">
        <f t="shared" si="16"/>
        <v>-1.0720509244860594</v>
      </c>
      <c r="J94">
        <f t="shared" si="17"/>
        <v>1.0720509244860594</v>
      </c>
      <c r="K94">
        <f t="shared" si="18"/>
        <v>0.45219863720922326</v>
      </c>
      <c r="L94">
        <f t="shared" si="19"/>
        <v>0.54780136279077696</v>
      </c>
      <c r="M94">
        <f t="shared" si="20"/>
        <v>2.2114175446692466</v>
      </c>
      <c r="N94">
        <f t="shared" si="21"/>
        <v>1.8254792118542653</v>
      </c>
    </row>
    <row r="95" spans="1:14" x14ac:dyDescent="0.25">
      <c r="A95" s="4">
        <f>IF('True_Odds_Calculator_2-way'!A96="","",'True_Odds_Calculator_2-way'!A96)</f>
        <v>1.55</v>
      </c>
      <c r="B95" s="4">
        <f>IF('True_Odds_Calculator_2-way'!B96="","",'True_Odds_Calculator_2-way'!B96)</f>
        <v>2.5299999999999998</v>
      </c>
      <c r="C95" s="4">
        <f t="shared" si="11"/>
        <v>0.64516129032258063</v>
      </c>
      <c r="D95">
        <f t="shared" si="12"/>
        <v>0.39525691699604748</v>
      </c>
      <c r="E95">
        <f t="shared" si="13"/>
        <v>4.0418207318628108E-2</v>
      </c>
      <c r="F95">
        <f t="shared" si="14"/>
        <v>-0.21458625525946706</v>
      </c>
      <c r="G95">
        <v>0</v>
      </c>
      <c r="H95">
        <f t="shared" si="15"/>
        <v>0.25500446257809511</v>
      </c>
      <c r="I95">
        <f t="shared" si="16"/>
        <v>-1.0901165669462143</v>
      </c>
      <c r="J95">
        <f t="shared" si="17"/>
        <v>1.0901165669462143</v>
      </c>
      <c r="K95">
        <f t="shared" si="18"/>
        <v>0.62517031521914335</v>
      </c>
      <c r="L95">
        <f t="shared" si="19"/>
        <v>0.37482968478085649</v>
      </c>
      <c r="M95">
        <f t="shared" si="20"/>
        <v>1.5995641118204185</v>
      </c>
      <c r="N95">
        <f t="shared" si="21"/>
        <v>2.6678783474277079</v>
      </c>
    </row>
    <row r="96" spans="1:14" x14ac:dyDescent="0.25">
      <c r="A96" s="4">
        <f>IF('True_Odds_Calculator_2-way'!A97="","",'True_Odds_Calculator_2-way'!A97)</f>
        <v>2.31</v>
      </c>
      <c r="B96" s="4">
        <f>IF('True_Odds_Calculator_2-way'!B97="","",'True_Odds_Calculator_2-way'!B97)</f>
        <v>1.66</v>
      </c>
      <c r="C96" s="4">
        <f t="shared" si="11"/>
        <v>0.4329004329004329</v>
      </c>
      <c r="D96">
        <f t="shared" si="12"/>
        <v>0.60240963855421692</v>
      </c>
      <c r="E96">
        <f t="shared" si="13"/>
        <v>3.5310071454649705E-2</v>
      </c>
      <c r="F96">
        <f t="shared" si="14"/>
        <v>-0.22547332185886404</v>
      </c>
      <c r="G96">
        <v>0</v>
      </c>
      <c r="H96">
        <f t="shared" si="15"/>
        <v>0.2607833933135138</v>
      </c>
      <c r="I96">
        <f t="shared" si="16"/>
        <v>-1.0754553500909856</v>
      </c>
      <c r="J96">
        <f t="shared" si="17"/>
        <v>1.0754553500909856</v>
      </c>
      <c r="K96">
        <f t="shared" si="18"/>
        <v>0.41513645490564033</v>
      </c>
      <c r="L96">
        <f t="shared" si="19"/>
        <v>0.58486354509435967</v>
      </c>
      <c r="M96">
        <f t="shared" si="20"/>
        <v>2.4088465086191913</v>
      </c>
      <c r="N96">
        <f t="shared" si="21"/>
        <v>1.7098005310600506</v>
      </c>
    </row>
    <row r="97" spans="1:14" x14ac:dyDescent="0.25">
      <c r="A97" s="4">
        <f>IF('True_Odds_Calculator_2-way'!A98="","",'True_Odds_Calculator_2-way'!A98)</f>
        <v>2.54</v>
      </c>
      <c r="B97" s="4">
        <f>IF('True_Odds_Calculator_2-way'!B98="","",'True_Odds_Calculator_2-way'!B98)</f>
        <v>1.56</v>
      </c>
      <c r="C97" s="4">
        <f t="shared" si="11"/>
        <v>0.39370078740157477</v>
      </c>
      <c r="D97">
        <f t="shared" si="12"/>
        <v>0.64102564102564097</v>
      </c>
      <c r="E97">
        <f t="shared" si="13"/>
        <v>3.4726428427215739E-2</v>
      </c>
      <c r="F97">
        <f t="shared" si="14"/>
        <v>-0.21764587118917833</v>
      </c>
      <c r="G97">
        <v>0</v>
      </c>
      <c r="H97">
        <f t="shared" si="15"/>
        <v>0.25237229961639407</v>
      </c>
      <c r="I97">
        <f t="shared" si="16"/>
        <v>-1.0768262306348699</v>
      </c>
      <c r="J97">
        <f t="shared" si="17"/>
        <v>1.0768262306348699</v>
      </c>
      <c r="K97">
        <f t="shared" si="18"/>
        <v>0.37617851153011422</v>
      </c>
      <c r="L97">
        <f t="shared" si="19"/>
        <v>0.62382148846988572</v>
      </c>
      <c r="M97">
        <f t="shared" si="20"/>
        <v>2.6583123951776999</v>
      </c>
      <c r="N97">
        <f t="shared" si="21"/>
        <v>1.6030226891555273</v>
      </c>
    </row>
    <row r="98" spans="1:14" x14ac:dyDescent="0.25">
      <c r="A98" s="4">
        <f>IF('True_Odds_Calculator_2-way'!A99="","",'True_Odds_Calculator_2-way'!A99)</f>
        <v>1.57</v>
      </c>
      <c r="B98" s="4">
        <f>IF('True_Odds_Calculator_2-way'!B99="","",'True_Odds_Calculator_2-way'!B99)</f>
        <v>2.4900000000000002</v>
      </c>
      <c r="C98" s="4">
        <f t="shared" si="11"/>
        <v>0.63694267515923564</v>
      </c>
      <c r="D98">
        <f t="shared" si="12"/>
        <v>0.40160642570281119</v>
      </c>
      <c r="E98">
        <f t="shared" si="13"/>
        <v>3.8549100862046881E-2</v>
      </c>
      <c r="F98">
        <f t="shared" si="14"/>
        <v>-0.21725117028624052</v>
      </c>
      <c r="G98">
        <v>0</v>
      </c>
      <c r="H98">
        <f t="shared" si="15"/>
        <v>0.25580027114828735</v>
      </c>
      <c r="I98">
        <f t="shared" si="16"/>
        <v>-1.0850991866680071</v>
      </c>
      <c r="J98">
        <f t="shared" si="17"/>
        <v>1.0850991866680071</v>
      </c>
      <c r="K98">
        <f t="shared" si="18"/>
        <v>0.61785354430745798</v>
      </c>
      <c r="L98">
        <f t="shared" si="19"/>
        <v>0.38214645569254196</v>
      </c>
      <c r="M98">
        <f t="shared" si="20"/>
        <v>1.6185065364007643</v>
      </c>
      <c r="N98">
        <f t="shared" si="21"/>
        <v>2.6167977881353308</v>
      </c>
    </row>
    <row r="99" spans="1:14" x14ac:dyDescent="0.25">
      <c r="A99" s="4">
        <f>IF('True_Odds_Calculator_2-way'!A100="","",'True_Odds_Calculator_2-way'!A100)</f>
        <v>1.52</v>
      </c>
      <c r="B99" s="4">
        <f>IF('True_Odds_Calculator_2-way'!B100="","",'True_Odds_Calculator_2-way'!B100)</f>
        <v>2.62</v>
      </c>
      <c r="C99" s="4">
        <f t="shared" si="11"/>
        <v>0.65789473684210531</v>
      </c>
      <c r="D99">
        <f t="shared" si="12"/>
        <v>0.38167938931297707</v>
      </c>
      <c r="E99">
        <f t="shared" si="13"/>
        <v>3.9574126155082379E-2</v>
      </c>
      <c r="F99">
        <f t="shared" si="14"/>
        <v>-0.21153073523503418</v>
      </c>
      <c r="G99">
        <v>0</v>
      </c>
      <c r="H99">
        <f t="shared" si="15"/>
        <v>0.25110486139011651</v>
      </c>
      <c r="I99">
        <f t="shared" si="16"/>
        <v>-1.0895340841010224</v>
      </c>
      <c r="J99">
        <f t="shared" si="17"/>
        <v>1.0895340841010224</v>
      </c>
      <c r="K99">
        <f t="shared" si="18"/>
        <v>0.63834226141208994</v>
      </c>
      <c r="L99">
        <f t="shared" si="19"/>
        <v>0.36165773858791023</v>
      </c>
      <c r="M99">
        <f t="shared" si="20"/>
        <v>1.5665577237325312</v>
      </c>
      <c r="N99">
        <f t="shared" si="21"/>
        <v>2.7650452162436565</v>
      </c>
    </row>
    <row r="100" spans="1:14" x14ac:dyDescent="0.25">
      <c r="A100" s="4">
        <f>IF('True_Odds_Calculator_2-way'!A101="","",'True_Odds_Calculator_2-way'!A101)</f>
        <v>2.44</v>
      </c>
      <c r="B100" s="4">
        <f>IF('True_Odds_Calculator_2-way'!B101="","",'True_Odds_Calculator_2-way'!B101)</f>
        <v>1.57</v>
      </c>
      <c r="C100" s="4">
        <f t="shared" si="11"/>
        <v>0.4098360655737705</v>
      </c>
      <c r="D100">
        <f t="shared" si="12"/>
        <v>0.63694267515923564</v>
      </c>
      <c r="E100">
        <f t="shared" si="13"/>
        <v>4.6778740733006252E-2</v>
      </c>
      <c r="F100">
        <f t="shared" si="14"/>
        <v>-0.21426333925028707</v>
      </c>
      <c r="G100">
        <v>0</v>
      </c>
      <c r="H100">
        <f t="shared" si="15"/>
        <v>0.26104207998329332</v>
      </c>
      <c r="I100">
        <f t="shared" si="16"/>
        <v>-1.1037769642208701</v>
      </c>
      <c r="J100">
        <f t="shared" si="17"/>
        <v>1.1037769642208701</v>
      </c>
      <c r="K100">
        <f t="shared" si="18"/>
        <v>0.38618406003734473</v>
      </c>
      <c r="L100">
        <f t="shared" si="19"/>
        <v>0.61381593996265527</v>
      </c>
      <c r="M100">
        <f t="shared" si="20"/>
        <v>2.5894388284780527</v>
      </c>
      <c r="N100">
        <f t="shared" si="21"/>
        <v>1.6291528696058957</v>
      </c>
    </row>
    <row r="101" spans="1:14" x14ac:dyDescent="0.25">
      <c r="A101" s="4">
        <f>IF('True_Odds_Calculator_2-way'!A102="","",'True_Odds_Calculator_2-way'!A102)</f>
        <v>2.34</v>
      </c>
      <c r="B101" s="4">
        <f>IF('True_Odds_Calculator_2-way'!B102="","",'True_Odds_Calculator_2-way'!B102)</f>
        <v>1.61</v>
      </c>
      <c r="C101" s="4">
        <f t="shared" si="11"/>
        <v>0.42735042735042739</v>
      </c>
      <c r="D101">
        <f t="shared" si="12"/>
        <v>0.6211180124223602</v>
      </c>
      <c r="E101">
        <f t="shared" si="13"/>
        <v>4.8468439772787697E-2</v>
      </c>
      <c r="F101">
        <f t="shared" si="14"/>
        <v>-0.21696660827095604</v>
      </c>
      <c r="G101">
        <v>0</v>
      </c>
      <c r="H101">
        <f t="shared" si="15"/>
        <v>0.26543504804374368</v>
      </c>
      <c r="I101">
        <f t="shared" si="16"/>
        <v>-1.1060701788398051</v>
      </c>
      <c r="J101">
        <f t="shared" si="17"/>
        <v>1.1060701788398051</v>
      </c>
      <c r="K101">
        <f t="shared" si="18"/>
        <v>0.40287912901870748</v>
      </c>
      <c r="L101">
        <f t="shared" si="19"/>
        <v>0.59712087098129241</v>
      </c>
      <c r="M101">
        <f t="shared" si="20"/>
        <v>2.4821340396453389</v>
      </c>
      <c r="N101">
        <f t="shared" si="21"/>
        <v>1.6747028090922811</v>
      </c>
    </row>
    <row r="102" spans="1:14" x14ac:dyDescent="0.25">
      <c r="A102" s="4">
        <f>IF('True_Odds_Calculator_2-way'!A103="","",'True_Odds_Calculator_2-way'!A103)</f>
        <v>2.2200000000000002</v>
      </c>
      <c r="B102" s="4">
        <f>IF('True_Odds_Calculator_2-way'!B103="","",'True_Odds_Calculator_2-way'!B103)</f>
        <v>1.68</v>
      </c>
      <c r="C102" s="4">
        <f t="shared" si="11"/>
        <v>0.4504504504504504</v>
      </c>
      <c r="D102">
        <f t="shared" si="12"/>
        <v>0.59523809523809523</v>
      </c>
      <c r="E102">
        <f t="shared" si="13"/>
        <v>4.5688545688545634E-2</v>
      </c>
      <c r="F102">
        <f t="shared" si="14"/>
        <v>-0.22243672243672252</v>
      </c>
      <c r="G102">
        <v>0</v>
      </c>
      <c r="H102">
        <f t="shared" si="15"/>
        <v>0.2681252681252681</v>
      </c>
      <c r="I102">
        <f t="shared" si="16"/>
        <v>-1.0979071877276467</v>
      </c>
      <c r="J102">
        <f t="shared" si="17"/>
        <v>1.0979071877276467</v>
      </c>
      <c r="K102">
        <f t="shared" si="18"/>
        <v>0.42745148692380741</v>
      </c>
      <c r="L102">
        <f t="shared" si="19"/>
        <v>0.57254851307619281</v>
      </c>
      <c r="M102">
        <f t="shared" si="20"/>
        <v>2.3394467690277296</v>
      </c>
      <c r="N102">
        <f t="shared" si="21"/>
        <v>1.7465768876547993</v>
      </c>
    </row>
    <row r="103" spans="1:14" x14ac:dyDescent="0.25">
      <c r="A103" s="4">
        <f>IF('True_Odds_Calculator_2-way'!A104="","",'True_Odds_Calculator_2-way'!A104)</f>
        <v>2.2799999999999998</v>
      </c>
      <c r="B103" s="4">
        <f>IF('True_Odds_Calculator_2-way'!B104="","",'True_Odds_Calculator_2-way'!B104)</f>
        <v>1.65</v>
      </c>
      <c r="C103" s="4">
        <f t="shared" si="11"/>
        <v>0.43859649122807021</v>
      </c>
      <c r="D103">
        <f t="shared" si="12"/>
        <v>0.60606060606060608</v>
      </c>
      <c r="E103">
        <f t="shared" si="13"/>
        <v>4.4657097288676173E-2</v>
      </c>
      <c r="F103">
        <f t="shared" si="14"/>
        <v>-0.22115895800106333</v>
      </c>
      <c r="G103">
        <v>0</v>
      </c>
      <c r="H103">
        <f t="shared" si="15"/>
        <v>0.26581605528973951</v>
      </c>
      <c r="I103">
        <f t="shared" si="16"/>
        <v>-1.0963225241337864</v>
      </c>
      <c r="J103">
        <f t="shared" si="17"/>
        <v>1.0963225241337864</v>
      </c>
      <c r="K103">
        <f t="shared" si="18"/>
        <v>0.41609577790366731</v>
      </c>
      <c r="L103">
        <f t="shared" si="19"/>
        <v>0.58390422209633297</v>
      </c>
      <c r="M103">
        <f t="shared" si="20"/>
        <v>2.4032928308912465</v>
      </c>
      <c r="N103">
        <f t="shared" si="21"/>
        <v>1.7126096406869604</v>
      </c>
    </row>
    <row r="104" spans="1:14" x14ac:dyDescent="0.25">
      <c r="A104" s="4">
        <f>IF('True_Odds_Calculator_2-way'!A105="","",'True_Odds_Calculator_2-way'!A105)</f>
        <v>1.77</v>
      </c>
      <c r="B104" s="4">
        <f>IF('True_Odds_Calculator_2-way'!B105="","",'True_Odds_Calculator_2-way'!B105)</f>
        <v>2.04</v>
      </c>
      <c r="C104" s="4">
        <f t="shared" si="11"/>
        <v>0.56497175141242939</v>
      </c>
      <c r="D104">
        <f t="shared" si="12"/>
        <v>0.49019607843137253</v>
      </c>
      <c r="E104">
        <f t="shared" si="13"/>
        <v>5.5167829843801863E-2</v>
      </c>
      <c r="F104">
        <f t="shared" si="14"/>
        <v>-0.22177910712307525</v>
      </c>
      <c r="G104">
        <v>0</v>
      </c>
      <c r="H104">
        <f t="shared" si="15"/>
        <v>0.27694693696687717</v>
      </c>
      <c r="I104">
        <f t="shared" si="16"/>
        <v>-1.1174753906691854</v>
      </c>
      <c r="J104">
        <f t="shared" si="17"/>
        <v>1.1174753906691854</v>
      </c>
      <c r="K104">
        <f t="shared" si="18"/>
        <v>0.5375026190819121</v>
      </c>
      <c r="L104">
        <f t="shared" si="19"/>
        <v>0.46249738091808795</v>
      </c>
      <c r="M104">
        <f t="shared" si="20"/>
        <v>1.8604560508152725</v>
      </c>
      <c r="N104">
        <f t="shared" si="21"/>
        <v>2.1621744062959527</v>
      </c>
    </row>
    <row r="105" spans="1:14" x14ac:dyDescent="0.25">
      <c r="A105" s="4">
        <f>IF('True_Odds_Calculator_2-way'!A106="","",'True_Odds_Calculator_2-way'!A106)</f>
        <v>1.91</v>
      </c>
      <c r="B105" s="4">
        <f>IF('True_Odds_Calculator_2-way'!B106="","",'True_Odds_Calculator_2-way'!B106)</f>
        <v>1.91</v>
      </c>
      <c r="C105" s="4">
        <f t="shared" si="11"/>
        <v>0.52356020942408377</v>
      </c>
      <c r="D105">
        <f t="shared" si="12"/>
        <v>0.52356020942408377</v>
      </c>
      <c r="E105">
        <f t="shared" si="13"/>
        <v>4.7120418848167533E-2</v>
      </c>
      <c r="F105">
        <f t="shared" si="14"/>
        <v>-0.22699487404402285</v>
      </c>
      <c r="G105">
        <v>0</v>
      </c>
      <c r="H105">
        <f t="shared" si="15"/>
        <v>0.27411529289219044</v>
      </c>
      <c r="I105">
        <f t="shared" si="16"/>
        <v>-1.098901098901099</v>
      </c>
      <c r="J105">
        <f t="shared" si="17"/>
        <v>1.098901098901099</v>
      </c>
      <c r="K105">
        <f t="shared" si="18"/>
        <v>0.50000000000000011</v>
      </c>
      <c r="L105">
        <f t="shared" si="19"/>
        <v>0.50000000000000011</v>
      </c>
      <c r="M105">
        <f t="shared" si="20"/>
        <v>1.9999999999999996</v>
      </c>
      <c r="N105">
        <f t="shared" si="21"/>
        <v>1.9999999999999996</v>
      </c>
    </row>
    <row r="106" spans="1:14" x14ac:dyDescent="0.25">
      <c r="A106" s="4">
        <f>IF('True_Odds_Calculator_2-way'!A107="","",'True_Odds_Calculator_2-way'!A107)</f>
        <v>1.92</v>
      </c>
      <c r="B106" s="4">
        <f>IF('True_Odds_Calculator_2-way'!B107="","",'True_Odds_Calculator_2-way'!B107)</f>
        <v>1.8</v>
      </c>
      <c r="C106" s="4">
        <f t="shared" si="11"/>
        <v>0.52083333333333337</v>
      </c>
      <c r="D106">
        <f t="shared" si="12"/>
        <v>0.55555555555555558</v>
      </c>
      <c r="E106">
        <f t="shared" si="13"/>
        <v>7.638888888888884E-2</v>
      </c>
      <c r="F106">
        <f t="shared" si="14"/>
        <v>-0.21296296296296302</v>
      </c>
      <c r="G106">
        <v>0</v>
      </c>
      <c r="H106">
        <f t="shared" si="15"/>
        <v>0.28935185185185186</v>
      </c>
      <c r="I106">
        <f t="shared" si="16"/>
        <v>-1.1656310103003922</v>
      </c>
      <c r="J106">
        <f t="shared" si="17"/>
        <v>1.1656310103003922</v>
      </c>
      <c r="K106">
        <f t="shared" si="18"/>
        <v>0.48253686317573896</v>
      </c>
      <c r="L106">
        <f t="shared" si="19"/>
        <v>0.51746313682426115</v>
      </c>
      <c r="M106">
        <f t="shared" si="20"/>
        <v>2.0723805294763604</v>
      </c>
      <c r="N106">
        <f t="shared" si="21"/>
        <v>1.9325048082403138</v>
      </c>
    </row>
    <row r="107" spans="1:14" x14ac:dyDescent="0.25">
      <c r="A107" s="4">
        <f>IF('True_Odds_Calculator_2-way'!A108="","",'True_Odds_Calculator_2-way'!A108)</f>
        <v>1.93</v>
      </c>
      <c r="B107" s="4">
        <f>IF('True_Odds_Calculator_2-way'!B108="","",'True_Odds_Calculator_2-way'!B108)</f>
        <v>1.88</v>
      </c>
      <c r="C107" s="4">
        <f t="shared" si="11"/>
        <v>0.5181347150259068</v>
      </c>
      <c r="D107">
        <f t="shared" si="12"/>
        <v>0.53191489361702127</v>
      </c>
      <c r="E107">
        <f t="shared" si="13"/>
        <v>5.0049608642928067E-2</v>
      </c>
      <c r="F107">
        <f t="shared" si="14"/>
        <v>-0.22555396317936283</v>
      </c>
      <c r="G107">
        <v>0</v>
      </c>
      <c r="H107">
        <f t="shared" si="15"/>
        <v>0.27560357182229084</v>
      </c>
      <c r="I107">
        <f t="shared" si="16"/>
        <v>-1.1053942207134546</v>
      </c>
      <c r="J107">
        <f t="shared" si="17"/>
        <v>1.1053942207134546</v>
      </c>
      <c r="K107">
        <f t="shared" si="18"/>
        <v>0.49309260463782639</v>
      </c>
      <c r="L107">
        <f t="shared" si="19"/>
        <v>0.50690739536217377</v>
      </c>
      <c r="M107">
        <f t="shared" si="20"/>
        <v>2.0280166252635121</v>
      </c>
      <c r="N107">
        <f t="shared" si="21"/>
        <v>1.97274691422784</v>
      </c>
    </row>
    <row r="108" spans="1:14" x14ac:dyDescent="0.25">
      <c r="A108" s="4">
        <f>IF('True_Odds_Calculator_2-way'!A109="","",'True_Odds_Calculator_2-way'!A109)</f>
        <v>1.81</v>
      </c>
      <c r="B108" s="4">
        <f>IF('True_Odds_Calculator_2-way'!B109="","",'True_Odds_Calculator_2-way'!B109)</f>
        <v>1.99</v>
      </c>
      <c r="C108" s="4">
        <f t="shared" si="11"/>
        <v>0.5524861878453039</v>
      </c>
      <c r="D108">
        <f t="shared" si="12"/>
        <v>0.50251256281407031</v>
      </c>
      <c r="E108">
        <f t="shared" si="13"/>
        <v>5.4998750659374096E-2</v>
      </c>
      <c r="F108">
        <f t="shared" si="14"/>
        <v>-0.22263249951414543</v>
      </c>
      <c r="G108">
        <v>0</v>
      </c>
      <c r="H108">
        <f t="shared" si="15"/>
        <v>0.27763125017351953</v>
      </c>
      <c r="I108">
        <f t="shared" si="16"/>
        <v>-1.1167086836213465</v>
      </c>
      <c r="J108">
        <f t="shared" si="17"/>
        <v>1.1167086836213465</v>
      </c>
      <c r="K108">
        <f t="shared" si="18"/>
        <v>0.52506281446690029</v>
      </c>
      <c r="L108">
        <f t="shared" si="19"/>
        <v>0.47493718553309971</v>
      </c>
      <c r="M108">
        <f t="shared" si="20"/>
        <v>1.9045340337332906</v>
      </c>
      <c r="N108">
        <f t="shared" si="21"/>
        <v>2.1055415967851334</v>
      </c>
    </row>
    <row r="109" spans="1:14" x14ac:dyDescent="0.25">
      <c r="A109" s="4">
        <f>IF('True_Odds_Calculator_2-way'!A110="","",'True_Odds_Calculator_2-way'!A110)</f>
        <v>1.91</v>
      </c>
      <c r="B109" s="4">
        <f>IF('True_Odds_Calculator_2-way'!B110="","",'True_Odds_Calculator_2-way'!B110)</f>
        <v>1.91</v>
      </c>
      <c r="C109" s="4">
        <f t="shared" si="11"/>
        <v>0.52356020942408377</v>
      </c>
      <c r="D109">
        <f t="shared" si="12"/>
        <v>0.52356020942408377</v>
      </c>
      <c r="E109">
        <f t="shared" si="13"/>
        <v>4.7120418848167533E-2</v>
      </c>
      <c r="F109">
        <f t="shared" si="14"/>
        <v>-0.22699487404402285</v>
      </c>
      <c r="G109">
        <v>0</v>
      </c>
      <c r="H109">
        <f t="shared" si="15"/>
        <v>0.27411529289219044</v>
      </c>
      <c r="I109">
        <f t="shared" si="16"/>
        <v>-1.098901098901099</v>
      </c>
      <c r="J109">
        <f t="shared" si="17"/>
        <v>1.098901098901099</v>
      </c>
      <c r="K109">
        <f t="shared" si="18"/>
        <v>0.50000000000000011</v>
      </c>
      <c r="L109">
        <f t="shared" si="19"/>
        <v>0.50000000000000011</v>
      </c>
      <c r="M109">
        <f t="shared" si="20"/>
        <v>1.9999999999999996</v>
      </c>
      <c r="N109">
        <f t="shared" si="21"/>
        <v>1.9999999999999996</v>
      </c>
    </row>
    <row r="110" spans="1:14" x14ac:dyDescent="0.25">
      <c r="A110" s="4">
        <f>IF('True_Odds_Calculator_2-way'!A111="","",'True_Odds_Calculator_2-way'!A111)</f>
        <v>1.85</v>
      </c>
      <c r="B110" s="4">
        <f>IF('True_Odds_Calculator_2-way'!B111="","",'True_Odds_Calculator_2-way'!B111)</f>
        <v>1.97</v>
      </c>
      <c r="C110" s="4">
        <f t="shared" si="11"/>
        <v>0.54054054054054046</v>
      </c>
      <c r="D110">
        <f t="shared" si="12"/>
        <v>0.50761421319796951</v>
      </c>
      <c r="E110">
        <f t="shared" si="13"/>
        <v>4.8154753738510081E-2</v>
      </c>
      <c r="F110">
        <f t="shared" si="14"/>
        <v>-0.22623130744958153</v>
      </c>
      <c r="G110">
        <v>0</v>
      </c>
      <c r="H110">
        <f t="shared" si="15"/>
        <v>0.27438606118809161</v>
      </c>
      <c r="I110">
        <f t="shared" si="16"/>
        <v>-1.1012975422342641</v>
      </c>
      <c r="J110">
        <f t="shared" si="17"/>
        <v>1.1012975422342641</v>
      </c>
      <c r="K110">
        <f t="shared" si="18"/>
        <v>0.51650147023207593</v>
      </c>
      <c r="L110">
        <f t="shared" si="19"/>
        <v>0.48349852976792396</v>
      </c>
      <c r="M110">
        <f t="shared" si="20"/>
        <v>1.936102910899125</v>
      </c>
      <c r="N110">
        <f t="shared" si="21"/>
        <v>2.0682586159672365</v>
      </c>
    </row>
    <row r="111" spans="1:14" x14ac:dyDescent="0.25">
      <c r="A111" s="4">
        <f>IF('True_Odds_Calculator_2-way'!A112="","",'True_Odds_Calculator_2-way'!A112)</f>
        <v>1.81</v>
      </c>
      <c r="B111" s="4">
        <f>IF('True_Odds_Calculator_2-way'!B112="","",'True_Odds_Calculator_2-way'!B112)</f>
        <v>2.02</v>
      </c>
      <c r="C111" s="4">
        <f t="shared" si="11"/>
        <v>0.5524861878453039</v>
      </c>
      <c r="D111">
        <f t="shared" si="12"/>
        <v>0.49504950495049505</v>
      </c>
      <c r="E111">
        <f t="shared" si="13"/>
        <v>4.7535692795798834E-2</v>
      </c>
      <c r="F111">
        <f t="shared" si="14"/>
        <v>-0.22597232098900499</v>
      </c>
      <c r="G111">
        <v>0</v>
      </c>
      <c r="H111">
        <f t="shared" si="15"/>
        <v>0.27350801378480388</v>
      </c>
      <c r="I111">
        <f t="shared" si="16"/>
        <v>-1.1001639366407492</v>
      </c>
      <c r="J111">
        <f t="shared" si="17"/>
        <v>1.1001639366407492</v>
      </c>
      <c r="K111">
        <f t="shared" si="18"/>
        <v>0.52878359784482387</v>
      </c>
      <c r="L111">
        <f t="shared" si="19"/>
        <v>0.47121640215517624</v>
      </c>
      <c r="M111">
        <f t="shared" si="20"/>
        <v>1.8911327886790064</v>
      </c>
      <c r="N111">
        <f t="shared" si="21"/>
        <v>2.1221672153735645</v>
      </c>
    </row>
    <row r="112" spans="1:14" x14ac:dyDescent="0.25">
      <c r="A112" s="4">
        <f>IF('True_Odds_Calculator_2-way'!A113="","",'True_Odds_Calculator_2-way'!A113)</f>
        <v>1.92</v>
      </c>
      <c r="B112" s="4">
        <f>IF('True_Odds_Calculator_2-way'!B113="","",'True_Odds_Calculator_2-way'!B113)</f>
        <v>1.9</v>
      </c>
      <c r="C112" s="4">
        <f t="shared" si="11"/>
        <v>0.52083333333333337</v>
      </c>
      <c r="D112">
        <f t="shared" si="12"/>
        <v>0.52631578947368418</v>
      </c>
      <c r="E112">
        <f t="shared" si="13"/>
        <v>4.7149122807017552E-2</v>
      </c>
      <c r="F112">
        <f t="shared" si="14"/>
        <v>-0.22697368421052633</v>
      </c>
      <c r="G112">
        <v>0</v>
      </c>
      <c r="H112">
        <f t="shared" si="15"/>
        <v>0.27412280701754388</v>
      </c>
      <c r="I112">
        <f t="shared" si="16"/>
        <v>-1.0989674556596449</v>
      </c>
      <c r="J112">
        <f t="shared" si="17"/>
        <v>1.0989674556596449</v>
      </c>
      <c r="K112">
        <f t="shared" si="18"/>
        <v>0.49725266430930348</v>
      </c>
      <c r="L112">
        <f t="shared" si="19"/>
        <v>0.50274733569069663</v>
      </c>
      <c r="M112">
        <f t="shared" si="20"/>
        <v>2.0110500592068727</v>
      </c>
      <c r="N112">
        <f t="shared" si="21"/>
        <v>1.9890707100936806</v>
      </c>
    </row>
    <row r="113" spans="1:14" x14ac:dyDescent="0.25">
      <c r="A113" s="4">
        <f>IF('True_Odds_Calculator_2-way'!A114="","",'True_Odds_Calculator_2-way'!A114)</f>
        <v>2.02</v>
      </c>
      <c r="B113" s="4">
        <f>IF('True_Odds_Calculator_2-way'!B114="","",'True_Odds_Calculator_2-way'!B114)</f>
        <v>1.81</v>
      </c>
      <c r="C113" s="4">
        <f t="shared" si="11"/>
        <v>0.49504950495049505</v>
      </c>
      <c r="D113">
        <f t="shared" si="12"/>
        <v>0.5524861878453039</v>
      </c>
      <c r="E113">
        <f t="shared" si="13"/>
        <v>4.7535692795798834E-2</v>
      </c>
      <c r="F113">
        <f t="shared" si="14"/>
        <v>-0.22597232098900499</v>
      </c>
      <c r="G113">
        <v>0</v>
      </c>
      <c r="H113">
        <f t="shared" si="15"/>
        <v>0.27350801378480388</v>
      </c>
      <c r="I113">
        <f t="shared" si="16"/>
        <v>-1.1001639366407492</v>
      </c>
      <c r="J113">
        <f t="shared" si="17"/>
        <v>1.1001639366407492</v>
      </c>
      <c r="K113">
        <f t="shared" si="18"/>
        <v>0.47121640215517624</v>
      </c>
      <c r="L113">
        <f t="shared" si="19"/>
        <v>0.52878359784482387</v>
      </c>
      <c r="M113">
        <f t="shared" si="20"/>
        <v>2.1221672153735645</v>
      </c>
      <c r="N113">
        <f t="shared" si="21"/>
        <v>1.8911327886790064</v>
      </c>
    </row>
    <row r="114" spans="1:14" x14ac:dyDescent="0.25">
      <c r="A114" s="4">
        <f>IF('True_Odds_Calculator_2-way'!A115="","",'True_Odds_Calculator_2-way'!A115)</f>
        <v>1.88</v>
      </c>
      <c r="B114" s="4">
        <f>IF('True_Odds_Calculator_2-way'!B115="","",'True_Odds_Calculator_2-way'!B115)</f>
        <v>2.0099999999999998</v>
      </c>
      <c r="C114" s="4">
        <f t="shared" si="11"/>
        <v>0.53191489361702127</v>
      </c>
      <c r="D114">
        <f t="shared" si="12"/>
        <v>0.49751243781094534</v>
      </c>
      <c r="E114">
        <f t="shared" si="13"/>
        <v>2.9427331427966497E-2</v>
      </c>
      <c r="F114">
        <f t="shared" si="14"/>
        <v>-0.23520694400338749</v>
      </c>
      <c r="G114">
        <v>0</v>
      </c>
      <c r="H114">
        <f t="shared" si="15"/>
        <v>0.26463427543135393</v>
      </c>
      <c r="I114">
        <f t="shared" si="16"/>
        <v>-1.060713208766217</v>
      </c>
      <c r="J114">
        <f t="shared" si="17"/>
        <v>1.060713208766217</v>
      </c>
      <c r="K114">
        <f t="shared" si="18"/>
        <v>0.5172161542198922</v>
      </c>
      <c r="L114">
        <f t="shared" si="19"/>
        <v>0.48278384578010813</v>
      </c>
      <c r="M114">
        <f t="shared" si="20"/>
        <v>1.9334276237142709</v>
      </c>
      <c r="N114">
        <f t="shared" si="21"/>
        <v>2.0713203408538785</v>
      </c>
    </row>
    <row r="115" spans="1:14" x14ac:dyDescent="0.25">
      <c r="A115" s="4">
        <f>IF('True_Odds_Calculator_2-way'!A116="","",'True_Odds_Calculator_2-way'!A116)</f>
        <v>1.71</v>
      </c>
      <c r="B115" s="4">
        <f>IF('True_Odds_Calculator_2-way'!B116="","",'True_Odds_Calculator_2-way'!B116)</f>
        <v>2.23</v>
      </c>
      <c r="C115" s="4">
        <f t="shared" si="11"/>
        <v>0.58479532163742687</v>
      </c>
      <c r="D115">
        <f t="shared" si="12"/>
        <v>0.44843049327354262</v>
      </c>
      <c r="E115">
        <f t="shared" si="13"/>
        <v>3.3225814910969431E-2</v>
      </c>
      <c r="F115">
        <f t="shared" si="14"/>
        <v>-0.22901423963496192</v>
      </c>
      <c r="G115">
        <v>0</v>
      </c>
      <c r="H115">
        <f t="shared" si="15"/>
        <v>0.26224005454593136</v>
      </c>
      <c r="I115">
        <f t="shared" si="16"/>
        <v>-1.070084984173661</v>
      </c>
      <c r="J115">
        <f t="shared" si="17"/>
        <v>1.070084984173661</v>
      </c>
      <c r="K115">
        <f t="shared" si="18"/>
        <v>0.56825919869450314</v>
      </c>
      <c r="L115">
        <f t="shared" si="19"/>
        <v>0.43174080130549697</v>
      </c>
      <c r="M115">
        <f t="shared" si="20"/>
        <v>1.7597603387632996</v>
      </c>
      <c r="N115">
        <f t="shared" si="21"/>
        <v>2.3162045305336028</v>
      </c>
    </row>
    <row r="116" spans="1:14" x14ac:dyDescent="0.25">
      <c r="A116" s="4">
        <f>IF('True_Odds_Calculator_2-way'!A117="","",'True_Odds_Calculator_2-way'!A117)</f>
        <v>1.93</v>
      </c>
      <c r="B116" s="4">
        <f>IF('True_Odds_Calculator_2-way'!B117="","",'True_Odds_Calculator_2-way'!B117)</f>
        <v>1.93</v>
      </c>
      <c r="C116" s="4">
        <f t="shared" si="11"/>
        <v>0.5181347150259068</v>
      </c>
      <c r="D116">
        <f t="shared" si="12"/>
        <v>0.5181347150259068</v>
      </c>
      <c r="E116">
        <f t="shared" si="13"/>
        <v>3.62694300518136E-2</v>
      </c>
      <c r="F116">
        <f t="shared" si="14"/>
        <v>-0.23219415286316403</v>
      </c>
      <c r="G116">
        <v>0</v>
      </c>
      <c r="H116">
        <f t="shared" si="15"/>
        <v>0.26846358291497763</v>
      </c>
      <c r="I116">
        <f t="shared" si="16"/>
        <v>-1.0752688172043015</v>
      </c>
      <c r="J116">
        <f t="shared" si="17"/>
        <v>1.0752688172043015</v>
      </c>
      <c r="K116">
        <f t="shared" si="18"/>
        <v>0.5</v>
      </c>
      <c r="L116">
        <f t="shared" si="19"/>
        <v>0.5</v>
      </c>
      <c r="M116">
        <f t="shared" si="20"/>
        <v>2</v>
      </c>
      <c r="N116">
        <f t="shared" si="21"/>
        <v>2</v>
      </c>
    </row>
    <row r="117" spans="1:14" x14ac:dyDescent="0.25">
      <c r="A117" s="4">
        <f>IF('True_Odds_Calculator_2-way'!A118="","",'True_Odds_Calculator_2-way'!A118)</f>
        <v>1.79</v>
      </c>
      <c r="B117" s="4">
        <f>IF('True_Odds_Calculator_2-way'!B118="","",'True_Odds_Calculator_2-way'!B118)</f>
        <v>2.04</v>
      </c>
      <c r="C117" s="4">
        <f t="shared" si="11"/>
        <v>0.55865921787709494</v>
      </c>
      <c r="D117">
        <f t="shared" si="12"/>
        <v>0.49019607843137253</v>
      </c>
      <c r="E117">
        <f t="shared" si="13"/>
        <v>4.8855296308467411E-2</v>
      </c>
      <c r="F117">
        <f t="shared" si="14"/>
        <v>-0.22499726147442223</v>
      </c>
      <c r="G117">
        <v>0</v>
      </c>
      <c r="H117">
        <f t="shared" si="15"/>
        <v>0.27385255778288964</v>
      </c>
      <c r="I117">
        <f t="shared" si="16"/>
        <v>-1.1032394541017194</v>
      </c>
      <c r="J117">
        <f t="shared" si="17"/>
        <v>1.1032394541017194</v>
      </c>
      <c r="K117">
        <f t="shared" si="18"/>
        <v>0.53431385804010889</v>
      </c>
      <c r="L117">
        <f t="shared" si="19"/>
        <v>0.46568614195989111</v>
      </c>
      <c r="M117">
        <f t="shared" si="20"/>
        <v>1.8715591687403583</v>
      </c>
      <c r="N117">
        <f t="shared" si="21"/>
        <v>2.1473690322657886</v>
      </c>
    </row>
    <row r="118" spans="1:14" x14ac:dyDescent="0.25">
      <c r="A118" s="4">
        <f>IF('True_Odds_Calculator_2-way'!A119="","",'True_Odds_Calculator_2-way'!A119)</f>
        <v>1.53</v>
      </c>
      <c r="B118" s="4">
        <f>IF('True_Odds_Calculator_2-way'!B119="","",'True_Odds_Calculator_2-way'!B119)</f>
        <v>2.5099999999999998</v>
      </c>
      <c r="C118" s="4">
        <f t="shared" si="11"/>
        <v>0.65359477124183007</v>
      </c>
      <c r="D118">
        <f t="shared" si="12"/>
        <v>0.39840637450199207</v>
      </c>
      <c r="E118">
        <f t="shared" si="13"/>
        <v>5.2001145743822086E-2</v>
      </c>
      <c r="F118">
        <f t="shared" si="14"/>
        <v>-0.20839517746009428</v>
      </c>
      <c r="G118">
        <v>0</v>
      </c>
      <c r="H118">
        <f t="shared" si="15"/>
        <v>0.26039632320391637</v>
      </c>
      <c r="I118">
        <f t="shared" si="16"/>
        <v>-1.1178244163174091</v>
      </c>
      <c r="J118">
        <f t="shared" si="17"/>
        <v>1.1178244163174091</v>
      </c>
      <c r="K118">
        <f t="shared" si="18"/>
        <v>0.6279644077767117</v>
      </c>
      <c r="L118">
        <f t="shared" si="19"/>
        <v>0.37203559222328847</v>
      </c>
      <c r="M118">
        <f t="shared" si="20"/>
        <v>1.5924469406482267</v>
      </c>
      <c r="N118">
        <f t="shared" si="21"/>
        <v>2.6879148686392877</v>
      </c>
    </row>
    <row r="119" spans="1:14" x14ac:dyDescent="0.25">
      <c r="A119" s="4">
        <f>IF('True_Odds_Calculator_2-way'!A120="","",'True_Odds_Calculator_2-way'!A120)</f>
        <v>1.66</v>
      </c>
      <c r="B119" s="4">
        <f>IF('True_Odds_Calculator_2-way'!B120="","",'True_Odds_Calculator_2-way'!B120)</f>
        <v>2.25</v>
      </c>
      <c r="C119" s="4">
        <f t="shared" si="11"/>
        <v>0.60240963855421692</v>
      </c>
      <c r="D119">
        <f t="shared" si="12"/>
        <v>0.44444444444444442</v>
      </c>
      <c r="E119">
        <f t="shared" si="13"/>
        <v>4.685408299866145E-2</v>
      </c>
      <c r="F119">
        <f t="shared" si="14"/>
        <v>-0.22088353413654604</v>
      </c>
      <c r="G119">
        <v>0</v>
      </c>
      <c r="H119">
        <f t="shared" si="15"/>
        <v>0.2677376171352075</v>
      </c>
      <c r="I119">
        <f t="shared" si="16"/>
        <v>-1.1009637651263608</v>
      </c>
      <c r="J119">
        <f t="shared" si="17"/>
        <v>1.1009637651263608</v>
      </c>
      <c r="K119">
        <f t="shared" si="18"/>
        <v>0.57916083689958042</v>
      </c>
      <c r="L119">
        <f t="shared" si="19"/>
        <v>0.42083916310041947</v>
      </c>
      <c r="M119">
        <f t="shared" si="20"/>
        <v>1.7266360849833982</v>
      </c>
      <c r="N119">
        <f t="shared" si="21"/>
        <v>2.3762047064079508</v>
      </c>
    </row>
    <row r="120" spans="1:14" x14ac:dyDescent="0.25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2.15</v>
      </c>
      <c r="C120" s="4">
        <f t="shared" si="11"/>
        <v>0.5617977528089888</v>
      </c>
      <c r="D120">
        <f t="shared" si="12"/>
        <v>0.46511627906976744</v>
      </c>
      <c r="E120">
        <f t="shared" si="13"/>
        <v>2.6914031878756184E-2</v>
      </c>
      <c r="F120">
        <f t="shared" si="14"/>
        <v>-0.23438724849751769</v>
      </c>
      <c r="G120">
        <v>0</v>
      </c>
      <c r="H120">
        <f t="shared" si="15"/>
        <v>0.26130128037627387</v>
      </c>
      <c r="I120">
        <f t="shared" si="16"/>
        <v>-1.0558537785999174</v>
      </c>
      <c r="J120">
        <f t="shared" si="17"/>
        <v>1.0558537785999174</v>
      </c>
      <c r="K120">
        <f t="shared" si="18"/>
        <v>0.54837610971857853</v>
      </c>
      <c r="L120">
        <f t="shared" si="19"/>
        <v>0.45162389028142153</v>
      </c>
      <c r="M120">
        <f t="shared" si="20"/>
        <v>1.8235659473079355</v>
      </c>
      <c r="N120">
        <f t="shared" si="21"/>
        <v>2.214231845389905</v>
      </c>
    </row>
    <row r="121" spans="1:14" x14ac:dyDescent="0.25">
      <c r="A121" s="4">
        <f>IF('True_Odds_Calculator_2-way'!A122="","",'True_Odds_Calculator_2-way'!A122)</f>
        <v>1.57</v>
      </c>
      <c r="B121" s="4">
        <f>IF('True_Odds_Calculator_2-way'!B122="","",'True_Odds_Calculator_2-way'!B122)</f>
        <v>2.5499999999999998</v>
      </c>
      <c r="C121" s="4">
        <f t="shared" si="11"/>
        <v>0.63694267515923564</v>
      </c>
      <c r="D121">
        <f t="shared" si="12"/>
        <v>0.39215686274509809</v>
      </c>
      <c r="E121">
        <f t="shared" si="13"/>
        <v>2.9099537904333728E-2</v>
      </c>
      <c r="F121">
        <f t="shared" si="14"/>
        <v>-0.22068190333458226</v>
      </c>
      <c r="G121">
        <v>0</v>
      </c>
      <c r="H121">
        <f t="shared" si="15"/>
        <v>0.24978144123891596</v>
      </c>
      <c r="I121">
        <f t="shared" si="16"/>
        <v>-1.0638899909514294</v>
      </c>
      <c r="J121">
        <f t="shared" si="17"/>
        <v>1.0638899909514294</v>
      </c>
      <c r="K121">
        <f t="shared" si="18"/>
        <v>0.62250325815756336</v>
      </c>
      <c r="L121">
        <f t="shared" si="19"/>
        <v>0.37749674184243676</v>
      </c>
      <c r="M121">
        <f t="shared" si="20"/>
        <v>1.6064172948423148</v>
      </c>
      <c r="N121">
        <f t="shared" si="21"/>
        <v>2.6490294859747152</v>
      </c>
    </row>
    <row r="122" spans="1:14" x14ac:dyDescent="0.25">
      <c r="A122" s="4">
        <f>IF('True_Odds_Calculator_2-way'!A123="","",'True_Odds_Calculator_2-way'!A123)</f>
        <v>1.72</v>
      </c>
      <c r="B122" s="4">
        <f>IF('True_Odds_Calculator_2-way'!B123="","",'True_Odds_Calculator_2-way'!B123)</f>
        <v>2.21</v>
      </c>
      <c r="C122" s="4">
        <f t="shared" si="11"/>
        <v>0.58139534883720934</v>
      </c>
      <c r="D122">
        <f t="shared" si="12"/>
        <v>0.45248868778280543</v>
      </c>
      <c r="E122">
        <f t="shared" si="13"/>
        <v>3.3884036620014824E-2</v>
      </c>
      <c r="F122">
        <f t="shared" si="14"/>
        <v>-0.2291907818583605</v>
      </c>
      <c r="G122">
        <v>0</v>
      </c>
      <c r="H122">
        <f t="shared" si="15"/>
        <v>0.26307481847837527</v>
      </c>
      <c r="I122">
        <f t="shared" si="16"/>
        <v>-1.0713739108887084</v>
      </c>
      <c r="J122">
        <f t="shared" si="17"/>
        <v>1.0713739108887084</v>
      </c>
      <c r="K122">
        <f t="shared" si="18"/>
        <v>0.56452867108930049</v>
      </c>
      <c r="L122">
        <f t="shared" si="19"/>
        <v>0.43547132891069945</v>
      </c>
      <c r="M122">
        <f t="shared" si="20"/>
        <v>1.7713892158398703</v>
      </c>
      <c r="N122">
        <f t="shared" si="21"/>
        <v>2.2963624321753371</v>
      </c>
    </row>
    <row r="123" spans="1:14" x14ac:dyDescent="0.25">
      <c r="A123" s="4">
        <f>IF('True_Odds_Calculator_2-way'!A124="","",'True_Odds_Calculator_2-way'!A124)</f>
        <v>1.78</v>
      </c>
      <c r="B123" s="4">
        <f>IF('True_Odds_Calculator_2-way'!B124="","",'True_Odds_Calculator_2-way'!B124)</f>
        <v>2.12</v>
      </c>
      <c r="C123" s="4">
        <f t="shared" si="11"/>
        <v>0.5617977528089888</v>
      </c>
      <c r="D123">
        <f t="shared" si="12"/>
        <v>0.47169811320754712</v>
      </c>
      <c r="E123">
        <f t="shared" si="13"/>
        <v>3.3495866016535869E-2</v>
      </c>
      <c r="F123">
        <f t="shared" si="14"/>
        <v>-0.23150307398770409</v>
      </c>
      <c r="G123">
        <v>0</v>
      </c>
      <c r="H123">
        <f t="shared" si="15"/>
        <v>0.26499894000423996</v>
      </c>
      <c r="I123">
        <f t="shared" si="16"/>
        <v>-1.0699012312772822</v>
      </c>
      <c r="J123">
        <f t="shared" si="17"/>
        <v>1.0699012312772822</v>
      </c>
      <c r="K123">
        <f t="shared" si="18"/>
        <v>0.54510083634166528</v>
      </c>
      <c r="L123">
        <f t="shared" si="19"/>
        <v>0.45489916365833472</v>
      </c>
      <c r="M123">
        <f t="shared" si="20"/>
        <v>1.83452296039628</v>
      </c>
      <c r="N123">
        <f t="shared" si="21"/>
        <v>2.1982893790305562</v>
      </c>
    </row>
    <row r="124" spans="1:14" x14ac:dyDescent="0.25">
      <c r="A124" s="4">
        <f>IF('True_Odds_Calculator_2-way'!A125="","",'True_Odds_Calculator_2-way'!A125)</f>
        <v>1.63</v>
      </c>
      <c r="B124" s="4">
        <f>IF('True_Odds_Calculator_2-way'!B125="","",'True_Odds_Calculator_2-way'!B125)</f>
        <v>2.38</v>
      </c>
      <c r="C124" s="4">
        <f t="shared" si="11"/>
        <v>0.61349693251533743</v>
      </c>
      <c r="D124">
        <f t="shared" si="12"/>
        <v>0.42016806722689076</v>
      </c>
      <c r="E124">
        <f t="shared" si="13"/>
        <v>3.3664999742228252E-2</v>
      </c>
      <c r="F124">
        <f t="shared" si="14"/>
        <v>-0.22410682064236731</v>
      </c>
      <c r="G124">
        <v>0</v>
      </c>
      <c r="H124">
        <f t="shared" si="15"/>
        <v>0.25777182038459556</v>
      </c>
      <c r="I124">
        <f t="shared" si="16"/>
        <v>-1.0724824201463117</v>
      </c>
      <c r="J124">
        <f t="shared" si="17"/>
        <v>1.0724824201463117</v>
      </c>
      <c r="K124">
        <f t="shared" si="18"/>
        <v>0.59677837856639582</v>
      </c>
      <c r="L124">
        <f t="shared" si="19"/>
        <v>0.40322162143360418</v>
      </c>
      <c r="M124">
        <f t="shared" si="20"/>
        <v>1.6756639246921761</v>
      </c>
      <c r="N124">
        <f t="shared" si="21"/>
        <v>2.4800257398019103</v>
      </c>
    </row>
    <row r="125" spans="1:14" x14ac:dyDescent="0.25">
      <c r="A125" s="4">
        <f>IF('True_Odds_Calculator_2-way'!A126="","",'True_Odds_Calculator_2-way'!A126)</f>
        <v>1.79</v>
      </c>
      <c r="B125" s="4">
        <f>IF('True_Odds_Calculator_2-way'!B126="","",'True_Odds_Calculator_2-way'!B126)</f>
        <v>2.12</v>
      </c>
      <c r="C125" s="4">
        <f t="shared" si="11"/>
        <v>0.55865921787709494</v>
      </c>
      <c r="D125">
        <f t="shared" si="12"/>
        <v>0.47169811320754712</v>
      </c>
      <c r="E125">
        <f t="shared" si="13"/>
        <v>3.0357331084642114E-2</v>
      </c>
      <c r="F125">
        <f t="shared" si="14"/>
        <v>-0.23316116791398755</v>
      </c>
      <c r="G125">
        <v>0</v>
      </c>
      <c r="H125">
        <f t="shared" si="15"/>
        <v>0.26351849899862967</v>
      </c>
      <c r="I125">
        <f t="shared" si="16"/>
        <v>-1.0631081389064057</v>
      </c>
      <c r="J125">
        <f t="shared" si="17"/>
        <v>1.0631081389064057</v>
      </c>
      <c r="K125">
        <f t="shared" si="18"/>
        <v>0.54352096574427933</v>
      </c>
      <c r="L125">
        <f t="shared" si="19"/>
        <v>0.4564790342557204</v>
      </c>
      <c r="M125">
        <f t="shared" si="20"/>
        <v>1.8398554297360612</v>
      </c>
      <c r="N125">
        <f t="shared" si="21"/>
        <v>2.1906811155751749</v>
      </c>
    </row>
    <row r="126" spans="1:14" x14ac:dyDescent="0.25">
      <c r="A126" s="4">
        <f>IF('True_Odds_Calculator_2-way'!A127="","",'True_Odds_Calculator_2-way'!A127)</f>
        <v>1.9</v>
      </c>
      <c r="B126" s="4">
        <f>IF('True_Odds_Calculator_2-way'!B127="","",'True_Odds_Calculator_2-way'!B127)</f>
        <v>2</v>
      </c>
      <c r="C126" s="4">
        <f t="shared" si="11"/>
        <v>0.52631578947368418</v>
      </c>
      <c r="D126">
        <f t="shared" si="12"/>
        <v>0.5</v>
      </c>
      <c r="E126">
        <f t="shared" si="13"/>
        <v>2.631578947368407E-2</v>
      </c>
      <c r="F126">
        <f t="shared" si="14"/>
        <v>-0.23684210526315796</v>
      </c>
      <c r="G126">
        <v>0</v>
      </c>
      <c r="H126">
        <f t="shared" si="15"/>
        <v>0.26315789473684209</v>
      </c>
      <c r="I126">
        <f t="shared" si="16"/>
        <v>-1.0540925533894596</v>
      </c>
      <c r="J126">
        <f t="shared" si="17"/>
        <v>1.0540925533894596</v>
      </c>
      <c r="K126">
        <f t="shared" si="18"/>
        <v>0.51316701949486188</v>
      </c>
      <c r="L126">
        <f t="shared" si="19"/>
        <v>0.48683298050513807</v>
      </c>
      <c r="M126">
        <f t="shared" si="20"/>
        <v>1.9486832980505142</v>
      </c>
      <c r="N126">
        <f t="shared" si="21"/>
        <v>2.0540925533894594</v>
      </c>
    </row>
    <row r="127" spans="1:14" x14ac:dyDescent="0.25">
      <c r="A127" s="4">
        <f>IF('True_Odds_Calculator_2-way'!A128="","",'True_Odds_Calculator_2-way'!A128)</f>
        <v>1.56</v>
      </c>
      <c r="B127" s="4">
        <f>IF('True_Odds_Calculator_2-way'!B128="","",'True_Odds_Calculator_2-way'!B128)</f>
        <v>2.59</v>
      </c>
      <c r="C127" s="4">
        <f t="shared" si="11"/>
        <v>0.64102564102564097</v>
      </c>
      <c r="D127">
        <f t="shared" si="12"/>
        <v>0.38610038610038611</v>
      </c>
      <c r="E127">
        <f t="shared" si="13"/>
        <v>2.7126027126027186E-2</v>
      </c>
      <c r="F127">
        <f t="shared" si="14"/>
        <v>-0.22037422037422028</v>
      </c>
      <c r="G127">
        <v>0</v>
      </c>
      <c r="H127">
        <f t="shared" si="15"/>
        <v>0.24750024750024749</v>
      </c>
      <c r="I127">
        <f t="shared" si="16"/>
        <v>-1.0597597584982437</v>
      </c>
      <c r="J127">
        <f t="shared" si="17"/>
        <v>1.0597597584982437</v>
      </c>
      <c r="K127">
        <f t="shared" si="18"/>
        <v>0.62756302042054757</v>
      </c>
      <c r="L127">
        <f t="shared" si="19"/>
        <v>0.37243697957945238</v>
      </c>
      <c r="M127">
        <f t="shared" si="20"/>
        <v>1.5934654647590165</v>
      </c>
      <c r="N127">
        <f t="shared" si="21"/>
        <v>2.685018016012207</v>
      </c>
    </row>
    <row r="128" spans="1:14" x14ac:dyDescent="0.25">
      <c r="A128" s="4">
        <f>IF('True_Odds_Calculator_2-way'!A129="","",'True_Odds_Calculator_2-way'!A129)</f>
        <v>2.14</v>
      </c>
      <c r="B128" s="4">
        <f>IF('True_Odds_Calculator_2-way'!B129="","",'True_Odds_Calculator_2-way'!B129)</f>
        <v>1.77</v>
      </c>
      <c r="C128" s="4">
        <f t="shared" si="11"/>
        <v>0.46728971962616822</v>
      </c>
      <c r="D128">
        <f t="shared" si="12"/>
        <v>0.56497175141242939</v>
      </c>
      <c r="E128">
        <f t="shared" si="13"/>
        <v>3.2261471038597556E-2</v>
      </c>
      <c r="F128">
        <f t="shared" si="14"/>
        <v>-0.2317440202756218</v>
      </c>
      <c r="G128">
        <v>0</v>
      </c>
      <c r="H128">
        <f t="shared" si="15"/>
        <v>0.26400549131421935</v>
      </c>
      <c r="I128">
        <f t="shared" si="16"/>
        <v>-1.0673385899176768</v>
      </c>
      <c r="J128">
        <f t="shared" si="17"/>
        <v>1.0673385899176768</v>
      </c>
      <c r="K128">
        <f t="shared" si="18"/>
        <v>0.45110760602631583</v>
      </c>
      <c r="L128">
        <f t="shared" si="19"/>
        <v>0.54889239397368417</v>
      </c>
      <c r="M128">
        <f t="shared" si="20"/>
        <v>2.2167659925061516</v>
      </c>
      <c r="N128">
        <f t="shared" si="21"/>
        <v>1.8218507142366114</v>
      </c>
    </row>
    <row r="129" spans="1:14" x14ac:dyDescent="0.25">
      <c r="A129" s="4">
        <f>IF('True_Odds_Calculator_2-way'!A130="","",'True_Odds_Calculator_2-way'!A130)</f>
        <v>1.89</v>
      </c>
      <c r="B129" s="4">
        <f>IF('True_Odds_Calculator_2-way'!B130="","",'True_Odds_Calculator_2-way'!B130)</f>
        <v>2.0099999999999998</v>
      </c>
      <c r="C129" s="4">
        <f t="shared" si="11"/>
        <v>0.52910052910052918</v>
      </c>
      <c r="D129">
        <f t="shared" si="12"/>
        <v>0.49751243781094534</v>
      </c>
      <c r="E129">
        <f t="shared" si="13"/>
        <v>2.6612966911474523E-2</v>
      </c>
      <c r="F129">
        <f t="shared" si="14"/>
        <v>-0.23662112716839079</v>
      </c>
      <c r="G129">
        <v>0</v>
      </c>
      <c r="H129">
        <f t="shared" si="15"/>
        <v>0.26323409407986531</v>
      </c>
      <c r="I129">
        <f t="shared" si="16"/>
        <v>-1.0547373121500738</v>
      </c>
      <c r="J129">
        <f t="shared" si="17"/>
        <v>1.0547373121500738</v>
      </c>
      <c r="K129">
        <f t="shared" si="18"/>
        <v>0.51580525090249008</v>
      </c>
      <c r="L129">
        <f t="shared" si="19"/>
        <v>0.48419474909751009</v>
      </c>
      <c r="M129">
        <f t="shared" si="20"/>
        <v>1.9387162078135651</v>
      </c>
      <c r="N129">
        <f t="shared" si="21"/>
        <v>2.0652846852715743</v>
      </c>
    </row>
    <row r="130" spans="1:14" x14ac:dyDescent="0.25">
      <c r="A130" s="4">
        <f>IF('True_Odds_Calculator_2-way'!A131="","",'True_Odds_Calculator_2-way'!A131)</f>
        <v>2.23</v>
      </c>
      <c r="B130" s="4">
        <f>IF('True_Odds_Calculator_2-way'!B131="","",'True_Odds_Calculator_2-way'!B131)</f>
        <v>1.72</v>
      </c>
      <c r="C130" s="4">
        <f t="shared" si="11"/>
        <v>0.44843049327354262</v>
      </c>
      <c r="D130">
        <f t="shared" si="12"/>
        <v>0.58139534883720934</v>
      </c>
      <c r="E130">
        <f t="shared" si="13"/>
        <v>2.982584211075201E-2</v>
      </c>
      <c r="F130">
        <f t="shared" si="14"/>
        <v>-0.23088956095526114</v>
      </c>
      <c r="G130">
        <v>0</v>
      </c>
      <c r="H130">
        <f t="shared" si="15"/>
        <v>0.26071540306601315</v>
      </c>
      <c r="I130">
        <f t="shared" si="16"/>
        <v>-1.0626278551055641</v>
      </c>
      <c r="J130">
        <f t="shared" si="17"/>
        <v>1.0626278551055641</v>
      </c>
      <c r="K130">
        <f t="shared" si="18"/>
        <v>0.43345731074801436</v>
      </c>
      <c r="L130">
        <f t="shared" si="19"/>
        <v>0.56654268925198559</v>
      </c>
      <c r="M130">
        <f t="shared" si="20"/>
        <v>2.3070322617798436</v>
      </c>
      <c r="N130">
        <f t="shared" si="21"/>
        <v>1.7650920556760061</v>
      </c>
    </row>
    <row r="131" spans="1:14" x14ac:dyDescent="0.25">
      <c r="A131" s="4">
        <f>IF('True_Odds_Calculator_2-way'!A132="","",'True_Odds_Calculator_2-way'!A132)</f>
        <v>1.69</v>
      </c>
      <c r="B131" s="4">
        <f>IF('True_Odds_Calculator_2-way'!B132="","",'True_Odds_Calculator_2-way'!B132)</f>
        <v>2.2799999999999998</v>
      </c>
      <c r="C131" s="4">
        <f t="shared" ref="C131:C194" si="22">1/A131</f>
        <v>0.59171597633136097</v>
      </c>
      <c r="D131">
        <f t="shared" ref="D131:D194" si="23">1/B131</f>
        <v>0.43859649122807021</v>
      </c>
      <c r="E131">
        <f t="shared" ref="E131:E194" si="24">C131+D131-1</f>
        <v>3.0312467559431067E-2</v>
      </c>
      <c r="F131">
        <f t="shared" ref="F131:F194" si="25">C131+D131-(C131*D131)-1</f>
        <v>-0.22921208346309574</v>
      </c>
      <c r="G131">
        <v>0</v>
      </c>
      <c r="H131">
        <f t="shared" ref="H131:H194" si="26">C131*D131</f>
        <v>0.25952455102252675</v>
      </c>
      <c r="I131">
        <f t="shared" ref="I131:I194" si="27">((-4*F131*H131)^0.5)/(2*F131)</f>
        <v>-1.0640706634484354</v>
      </c>
      <c r="J131">
        <f t="shared" ref="J131:J194" si="28">(-((-4*F131*H131)^0.5))/(2*F131)</f>
        <v>1.0640706634484354</v>
      </c>
      <c r="K131">
        <f t="shared" ref="K131:K194" si="29">IF(A131="","",(C131/($J131+C131-($J131*C131))))</f>
        <v>0.57663184752939267</v>
      </c>
      <c r="L131">
        <f t="shared" ref="L131:L194" si="30">IF(B131="","",(D131/($J131+D131-($J131*D131))))</f>
        <v>0.42336815247060766</v>
      </c>
      <c r="M131">
        <f t="shared" ref="M131:M194" si="31">IF(A131="","",1/K131)</f>
        <v>1.7342087577794201</v>
      </c>
      <c r="N131">
        <f t="shared" ref="N131:N194" si="32">IF(B131="","",1/L131)</f>
        <v>2.3620104492139973</v>
      </c>
    </row>
    <row r="132" spans="1:14" x14ac:dyDescent="0.25">
      <c r="A132" s="4">
        <f>IF('True_Odds_Calculator_2-way'!A133="","",'True_Odds_Calculator_2-way'!A133)</f>
        <v>1.85</v>
      </c>
      <c r="B132" s="4">
        <f>IF('True_Odds_Calculator_2-way'!B133="","",'True_Odds_Calculator_2-way'!B133)</f>
        <v>2.0699999999999998</v>
      </c>
      <c r="C132" s="4">
        <f t="shared" si="22"/>
        <v>0.54054054054054046</v>
      </c>
      <c r="D132">
        <f t="shared" si="23"/>
        <v>0.48309178743961356</v>
      </c>
      <c r="E132">
        <f t="shared" si="24"/>
        <v>2.3632327980154022E-2</v>
      </c>
      <c r="F132">
        <f t="shared" si="25"/>
        <v>-0.2374983679331506</v>
      </c>
      <c r="G132">
        <v>0</v>
      </c>
      <c r="H132">
        <f t="shared" si="26"/>
        <v>0.26113069591330457</v>
      </c>
      <c r="I132">
        <f t="shared" si="27"/>
        <v>-1.0485729457933801</v>
      </c>
      <c r="J132">
        <f t="shared" si="28"/>
        <v>1.0485729457933801</v>
      </c>
      <c r="K132">
        <f t="shared" si="29"/>
        <v>0.52874048091327497</v>
      </c>
      <c r="L132">
        <f t="shared" si="30"/>
        <v>0.47125951908672531</v>
      </c>
      <c r="M132">
        <f t="shared" si="31"/>
        <v>1.8912870039243732</v>
      </c>
      <c r="N132">
        <f t="shared" si="32"/>
        <v>2.1219730519989164</v>
      </c>
    </row>
    <row r="133" spans="1:14" x14ac:dyDescent="0.25">
      <c r="A133" s="4">
        <f>IF('True_Odds_Calculator_2-way'!A134="","",'True_Odds_Calculator_2-way'!A134)</f>
        <v>1.96</v>
      </c>
      <c r="B133" s="4">
        <f>IF('True_Odds_Calculator_2-way'!B134="","",'True_Odds_Calculator_2-way'!B134)</f>
        <v>1.94</v>
      </c>
      <c r="C133" s="4">
        <f t="shared" si="22"/>
        <v>0.51020408163265307</v>
      </c>
      <c r="D133">
        <f t="shared" si="23"/>
        <v>0.51546391752577325</v>
      </c>
      <c r="E133">
        <f t="shared" si="24"/>
        <v>2.5667999158426325E-2</v>
      </c>
      <c r="F133">
        <f t="shared" si="25"/>
        <v>-0.23732379549758043</v>
      </c>
      <c r="G133">
        <v>0</v>
      </c>
      <c r="H133">
        <f t="shared" si="26"/>
        <v>0.26299179465600675</v>
      </c>
      <c r="I133">
        <f t="shared" si="27"/>
        <v>-1.052689901333149</v>
      </c>
      <c r="J133">
        <f t="shared" si="28"/>
        <v>1.052689901333149</v>
      </c>
      <c r="K133">
        <f t="shared" si="29"/>
        <v>0.49736834815166897</v>
      </c>
      <c r="L133">
        <f t="shared" si="30"/>
        <v>0.50263165184833114</v>
      </c>
      <c r="M133">
        <f t="shared" si="31"/>
        <v>2.0105823052798226</v>
      </c>
      <c r="N133">
        <f t="shared" si="32"/>
        <v>1.9895285072531594</v>
      </c>
    </row>
    <row r="134" spans="1:14" x14ac:dyDescent="0.25">
      <c r="A134" s="4">
        <f>IF('True_Odds_Calculator_2-way'!A135="","",'True_Odds_Calculator_2-way'!A135)</f>
        <v>1.65</v>
      </c>
      <c r="B134" s="4">
        <f>IF('True_Odds_Calculator_2-way'!B135="","",'True_Odds_Calculator_2-way'!B135)</f>
        <v>2.37</v>
      </c>
      <c r="C134" s="4">
        <f t="shared" si="22"/>
        <v>0.60606060606060608</v>
      </c>
      <c r="D134">
        <f t="shared" si="23"/>
        <v>0.42194092827004215</v>
      </c>
      <c r="E134">
        <f t="shared" si="24"/>
        <v>2.8001534330648337E-2</v>
      </c>
      <c r="F134">
        <f t="shared" si="25"/>
        <v>-0.22772024037846816</v>
      </c>
      <c r="G134">
        <v>0</v>
      </c>
      <c r="H134">
        <f t="shared" si="26"/>
        <v>0.25572177470911645</v>
      </c>
      <c r="I134">
        <f t="shared" si="27"/>
        <v>-1.0597002531915625</v>
      </c>
      <c r="J134">
        <f t="shared" si="28"/>
        <v>1.0597002531915625</v>
      </c>
      <c r="K134">
        <f t="shared" si="29"/>
        <v>0.59213461740682438</v>
      </c>
      <c r="L134">
        <f t="shared" si="30"/>
        <v>0.40786538259317556</v>
      </c>
      <c r="M134">
        <f t="shared" si="31"/>
        <v>1.6888051645745159</v>
      </c>
      <c r="N134">
        <f t="shared" si="32"/>
        <v>2.4517893468724408</v>
      </c>
    </row>
    <row r="135" spans="1:14" x14ac:dyDescent="0.25">
      <c r="A135" s="4">
        <f>IF('True_Odds_Calculator_2-way'!A136="","",'True_Odds_Calculator_2-way'!A136)</f>
        <v>1.99</v>
      </c>
      <c r="B135" s="4">
        <f>IF('True_Odds_Calculator_2-way'!B136="","",'True_Odds_Calculator_2-way'!B136)</f>
        <v>1.92</v>
      </c>
      <c r="C135" s="4">
        <f t="shared" si="22"/>
        <v>0.50251256281407031</v>
      </c>
      <c r="D135">
        <f t="shared" si="23"/>
        <v>0.52083333333333337</v>
      </c>
      <c r="E135">
        <f t="shared" si="24"/>
        <v>2.3345896147403788E-2</v>
      </c>
      <c r="F135">
        <f t="shared" si="25"/>
        <v>-0.2383793969849245</v>
      </c>
      <c r="G135">
        <v>0</v>
      </c>
      <c r="H135">
        <f t="shared" si="26"/>
        <v>0.26172529313232828</v>
      </c>
      <c r="I135">
        <f t="shared" si="27"/>
        <v>-1.0478243557698861</v>
      </c>
      <c r="J135">
        <f t="shared" si="28"/>
        <v>1.0478243557698861</v>
      </c>
      <c r="K135">
        <f t="shared" si="29"/>
        <v>0.49083461764588526</v>
      </c>
      <c r="L135">
        <f t="shared" si="30"/>
        <v>0.50916538235411457</v>
      </c>
      <c r="M135">
        <f t="shared" si="31"/>
        <v>2.0373461122121879</v>
      </c>
      <c r="N135">
        <f t="shared" si="32"/>
        <v>1.9639984073082948</v>
      </c>
    </row>
    <row r="136" spans="1:14" x14ac:dyDescent="0.25">
      <c r="A136" s="4">
        <f>IF('True_Odds_Calculator_2-way'!A137="","",'True_Odds_Calculator_2-way'!A137)</f>
        <v>1.77</v>
      </c>
      <c r="B136" s="4">
        <f>IF('True_Odds_Calculator_2-way'!B137="","",'True_Odds_Calculator_2-way'!B137)</f>
        <v>2.13</v>
      </c>
      <c r="C136" s="4">
        <f t="shared" si="22"/>
        <v>0.56497175141242939</v>
      </c>
      <c r="D136">
        <f t="shared" si="23"/>
        <v>0.46948356807511737</v>
      </c>
      <c r="E136">
        <f t="shared" si="24"/>
        <v>3.4455319487546765E-2</v>
      </c>
      <c r="F136">
        <f t="shared" si="25"/>
        <v>-0.23078963422720888</v>
      </c>
      <c r="G136">
        <v>0</v>
      </c>
      <c r="H136">
        <f t="shared" si="26"/>
        <v>0.26524495371475559</v>
      </c>
      <c r="I136">
        <f t="shared" si="27"/>
        <v>-1.0720509244860594</v>
      </c>
      <c r="J136">
        <f t="shared" si="28"/>
        <v>1.0720509244860594</v>
      </c>
      <c r="K136">
        <f t="shared" si="29"/>
        <v>0.54780136279077696</v>
      </c>
      <c r="L136">
        <f t="shared" si="30"/>
        <v>0.45219863720922326</v>
      </c>
      <c r="M136">
        <f t="shared" si="31"/>
        <v>1.8254792118542653</v>
      </c>
      <c r="N136">
        <f t="shared" si="32"/>
        <v>2.2114175446692466</v>
      </c>
    </row>
    <row r="137" spans="1:14" x14ac:dyDescent="0.25">
      <c r="A137" s="4">
        <f>IF('True_Odds_Calculator_2-way'!A138="","",'True_Odds_Calculator_2-way'!A138)</f>
        <v>1.87</v>
      </c>
      <c r="B137" s="4">
        <f>IF('True_Odds_Calculator_2-way'!B138="","",'True_Odds_Calculator_2-way'!B138)</f>
        <v>2.02</v>
      </c>
      <c r="C137" s="4">
        <f t="shared" si="22"/>
        <v>0.53475935828876997</v>
      </c>
      <c r="D137">
        <f t="shared" si="23"/>
        <v>0.49504950495049505</v>
      </c>
      <c r="E137">
        <f t="shared" si="24"/>
        <v>2.9808863239265015E-2</v>
      </c>
      <c r="F137">
        <f t="shared" si="25"/>
        <v>-0.23492349234923493</v>
      </c>
      <c r="G137">
        <v>0</v>
      </c>
      <c r="H137">
        <f t="shared" si="26"/>
        <v>0.2647323555885</v>
      </c>
      <c r="I137">
        <f t="shared" si="27"/>
        <v>-1.0615495921641367</v>
      </c>
      <c r="J137">
        <f t="shared" si="28"/>
        <v>1.0615495921641367</v>
      </c>
      <c r="K137">
        <f t="shared" si="29"/>
        <v>0.51987261275696728</v>
      </c>
      <c r="L137">
        <f t="shared" si="30"/>
        <v>0.48012738724303272</v>
      </c>
      <c r="M137">
        <f t="shared" si="31"/>
        <v>1.9235481451827992</v>
      </c>
      <c r="N137">
        <f t="shared" si="32"/>
        <v>2.0827805840074194</v>
      </c>
    </row>
    <row r="138" spans="1:14" x14ac:dyDescent="0.25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2.2999999999999998</v>
      </c>
      <c r="C138" s="4">
        <f t="shared" si="22"/>
        <v>0.5988023952095809</v>
      </c>
      <c r="D138">
        <f t="shared" si="23"/>
        <v>0.43478260869565222</v>
      </c>
      <c r="E138">
        <f t="shared" si="24"/>
        <v>3.3585003905233002E-2</v>
      </c>
      <c r="F138">
        <f t="shared" si="25"/>
        <v>-0.22676386357719358</v>
      </c>
      <c r="G138">
        <v>0</v>
      </c>
      <c r="H138">
        <f t="shared" si="26"/>
        <v>0.26034886748242653</v>
      </c>
      <c r="I138">
        <f t="shared" si="27"/>
        <v>-1.0714969088698136</v>
      </c>
      <c r="J138">
        <f t="shared" si="28"/>
        <v>1.0714969088698136</v>
      </c>
      <c r="K138">
        <f t="shared" si="29"/>
        <v>0.58210506726094002</v>
      </c>
      <c r="L138">
        <f t="shared" si="30"/>
        <v>0.41789493273906014</v>
      </c>
      <c r="M138">
        <f t="shared" si="31"/>
        <v>1.7179029289427752</v>
      </c>
      <c r="N138">
        <f t="shared" si="32"/>
        <v>2.3929459815307572</v>
      </c>
    </row>
    <row r="139" spans="1:14" x14ac:dyDescent="0.25">
      <c r="A139" s="4">
        <f>IF('True_Odds_Calculator_2-way'!A140="","",'True_Odds_Calculator_2-way'!A140)</f>
        <v>1.68</v>
      </c>
      <c r="B139" s="4">
        <f>IF('True_Odds_Calculator_2-way'!B140="","",'True_Odds_Calculator_2-way'!B140)</f>
        <v>2.2799999999999998</v>
      </c>
      <c r="C139" s="4">
        <f t="shared" si="22"/>
        <v>0.59523809523809523</v>
      </c>
      <c r="D139">
        <f t="shared" si="23"/>
        <v>0.43859649122807021</v>
      </c>
      <c r="E139">
        <f t="shared" si="24"/>
        <v>3.383458646616555E-2</v>
      </c>
      <c r="F139">
        <f t="shared" si="25"/>
        <v>-0.2272347535505429</v>
      </c>
      <c r="G139">
        <v>0</v>
      </c>
      <c r="H139">
        <f t="shared" si="26"/>
        <v>0.26106934001670845</v>
      </c>
      <c r="I139">
        <f t="shared" si="27"/>
        <v>-1.0718661571406805</v>
      </c>
      <c r="J139">
        <f t="shared" si="28"/>
        <v>1.0718661571406805</v>
      </c>
      <c r="K139">
        <f t="shared" si="29"/>
        <v>0.57841282804125305</v>
      </c>
      <c r="L139">
        <f t="shared" si="30"/>
        <v>0.42158717195874679</v>
      </c>
      <c r="M139">
        <f t="shared" si="31"/>
        <v>1.728868986855663</v>
      </c>
      <c r="N139">
        <f t="shared" si="32"/>
        <v>2.3719886811400706</v>
      </c>
    </row>
    <row r="140" spans="1:14" x14ac:dyDescent="0.25">
      <c r="A140" s="4">
        <f>IF('True_Odds_Calculator_2-way'!A141="","",'True_Odds_Calculator_2-way'!A141)</f>
        <v>2.25</v>
      </c>
      <c r="B140" s="4">
        <f>IF('True_Odds_Calculator_2-way'!B141="","",'True_Odds_Calculator_2-way'!B141)</f>
        <v>1.69</v>
      </c>
      <c r="C140" s="4">
        <f t="shared" si="22"/>
        <v>0.44444444444444442</v>
      </c>
      <c r="D140">
        <f t="shared" si="23"/>
        <v>0.59171597633136097</v>
      </c>
      <c r="E140">
        <f t="shared" si="24"/>
        <v>3.6160420775805502E-2</v>
      </c>
      <c r="F140">
        <f t="shared" si="25"/>
        <v>-0.22682445759368819</v>
      </c>
      <c r="G140">
        <v>0</v>
      </c>
      <c r="H140">
        <f t="shared" si="26"/>
        <v>0.26298487836949375</v>
      </c>
      <c r="I140">
        <f t="shared" si="27"/>
        <v>-1.0767638041163314</v>
      </c>
      <c r="J140">
        <f t="shared" si="28"/>
        <v>1.0767638041163314</v>
      </c>
      <c r="K140">
        <f t="shared" si="29"/>
        <v>0.42626568044702751</v>
      </c>
      <c r="L140">
        <f t="shared" si="30"/>
        <v>0.57373431955297227</v>
      </c>
      <c r="M140">
        <f t="shared" si="31"/>
        <v>2.3459547551454145</v>
      </c>
      <c r="N140">
        <f t="shared" si="32"/>
        <v>1.7429670248402687</v>
      </c>
    </row>
    <row r="141" spans="1:14" x14ac:dyDescent="0.25">
      <c r="A141" s="4">
        <f>IF('True_Odds_Calculator_2-way'!A142="","",'True_Odds_Calculator_2-way'!A142)</f>
        <v>2.02</v>
      </c>
      <c r="B141" s="4">
        <f>IF('True_Odds_Calculator_2-way'!B142="","",'True_Odds_Calculator_2-way'!B142)</f>
        <v>1.87</v>
      </c>
      <c r="C141" s="4">
        <f t="shared" si="22"/>
        <v>0.49504950495049505</v>
      </c>
      <c r="D141">
        <f t="shared" si="23"/>
        <v>0.53475935828876997</v>
      </c>
      <c r="E141">
        <f t="shared" si="24"/>
        <v>2.9808863239265015E-2</v>
      </c>
      <c r="F141">
        <f t="shared" si="25"/>
        <v>-0.23492349234923493</v>
      </c>
      <c r="G141">
        <v>0</v>
      </c>
      <c r="H141">
        <f t="shared" si="26"/>
        <v>0.2647323555885</v>
      </c>
      <c r="I141">
        <f t="shared" si="27"/>
        <v>-1.0615495921641367</v>
      </c>
      <c r="J141">
        <f t="shared" si="28"/>
        <v>1.0615495921641367</v>
      </c>
      <c r="K141">
        <f t="shared" si="29"/>
        <v>0.48012738724303272</v>
      </c>
      <c r="L141">
        <f t="shared" si="30"/>
        <v>0.51987261275696728</v>
      </c>
      <c r="M141">
        <f t="shared" si="31"/>
        <v>2.0827805840074194</v>
      </c>
      <c r="N141">
        <f t="shared" si="32"/>
        <v>1.9235481451827992</v>
      </c>
    </row>
    <row r="142" spans="1:14" x14ac:dyDescent="0.25">
      <c r="A142" s="4">
        <f>IF('True_Odds_Calculator_2-way'!A143="","",'True_Odds_Calculator_2-way'!A143)</f>
        <v>2.12</v>
      </c>
      <c r="B142" s="4">
        <f>IF('True_Odds_Calculator_2-way'!B143="","",'True_Odds_Calculator_2-way'!B143)</f>
        <v>1.78</v>
      </c>
      <c r="C142" s="4">
        <f t="shared" si="22"/>
        <v>0.47169811320754712</v>
      </c>
      <c r="D142">
        <f t="shared" si="23"/>
        <v>0.5617977528089888</v>
      </c>
      <c r="E142">
        <f t="shared" si="24"/>
        <v>3.3495866016535869E-2</v>
      </c>
      <c r="F142">
        <f t="shared" si="25"/>
        <v>-0.23150307398770409</v>
      </c>
      <c r="G142">
        <v>0</v>
      </c>
      <c r="H142">
        <f t="shared" si="26"/>
        <v>0.26499894000423996</v>
      </c>
      <c r="I142">
        <f t="shared" si="27"/>
        <v>-1.0699012312772822</v>
      </c>
      <c r="J142">
        <f t="shared" si="28"/>
        <v>1.0699012312772822</v>
      </c>
      <c r="K142">
        <f t="shared" si="29"/>
        <v>0.45489916365833472</v>
      </c>
      <c r="L142">
        <f t="shared" si="30"/>
        <v>0.54510083634166528</v>
      </c>
      <c r="M142">
        <f t="shared" si="31"/>
        <v>2.1982893790305562</v>
      </c>
      <c r="N142">
        <f t="shared" si="32"/>
        <v>1.83452296039628</v>
      </c>
    </row>
    <row r="143" spans="1:14" x14ac:dyDescent="0.25">
      <c r="A143" s="4">
        <f>IF('True_Odds_Calculator_2-way'!A144="","",'True_Odds_Calculator_2-way'!A144)</f>
        <v>2.3199999999999998</v>
      </c>
      <c r="B143" s="4">
        <f>IF('True_Odds_Calculator_2-way'!B144="","",'True_Odds_Calculator_2-way'!B144)</f>
        <v>1.65</v>
      </c>
      <c r="C143" s="4">
        <f t="shared" si="22"/>
        <v>0.43103448275862072</v>
      </c>
      <c r="D143">
        <f t="shared" si="23"/>
        <v>0.60606060606060608</v>
      </c>
      <c r="E143">
        <f t="shared" si="24"/>
        <v>3.709508881922674E-2</v>
      </c>
      <c r="F143">
        <f t="shared" si="25"/>
        <v>-0.22413793103448287</v>
      </c>
      <c r="G143">
        <v>0</v>
      </c>
      <c r="H143">
        <f t="shared" si="26"/>
        <v>0.26123301985370956</v>
      </c>
      <c r="I143">
        <f t="shared" si="27"/>
        <v>-1.0795837927188261</v>
      </c>
      <c r="J143">
        <f t="shared" si="28"/>
        <v>1.0795837927188261</v>
      </c>
      <c r="K143">
        <f t="shared" si="29"/>
        <v>0.41236252858619832</v>
      </c>
      <c r="L143">
        <f t="shared" si="30"/>
        <v>0.58763747141380174</v>
      </c>
      <c r="M143">
        <f t="shared" si="31"/>
        <v>2.4250506063888508</v>
      </c>
      <c r="N143">
        <f t="shared" si="32"/>
        <v>1.7017294652672368</v>
      </c>
    </row>
    <row r="144" spans="1:14" x14ac:dyDescent="0.25">
      <c r="A144" s="4">
        <f>IF('True_Odds_Calculator_2-way'!A145="","",'True_Odds_Calculator_2-way'!A145)</f>
        <v>2.25</v>
      </c>
      <c r="B144" s="4">
        <f>IF('True_Odds_Calculator_2-way'!B145="","",'True_Odds_Calculator_2-way'!B145)</f>
        <v>1.7</v>
      </c>
      <c r="C144" s="4">
        <f t="shared" si="22"/>
        <v>0.44444444444444442</v>
      </c>
      <c r="D144">
        <f t="shared" si="23"/>
        <v>0.58823529411764708</v>
      </c>
      <c r="E144">
        <f t="shared" si="24"/>
        <v>3.2679738562091387E-2</v>
      </c>
      <c r="F144">
        <f t="shared" si="25"/>
        <v>-0.2287581699346406</v>
      </c>
      <c r="G144">
        <v>0</v>
      </c>
      <c r="H144">
        <f t="shared" si="26"/>
        <v>0.26143790849673204</v>
      </c>
      <c r="I144">
        <f t="shared" si="27"/>
        <v>-1.0690449676496974</v>
      </c>
      <c r="J144">
        <f t="shared" si="28"/>
        <v>1.0690449676496974</v>
      </c>
      <c r="K144">
        <f t="shared" si="29"/>
        <v>0.42802608489724608</v>
      </c>
      <c r="L144">
        <f t="shared" si="30"/>
        <v>0.57197391510275408</v>
      </c>
      <c r="M144">
        <f t="shared" si="31"/>
        <v>2.3363062095621219</v>
      </c>
      <c r="N144">
        <f t="shared" si="32"/>
        <v>1.7483314773547878</v>
      </c>
    </row>
    <row r="145" spans="1:14" x14ac:dyDescent="0.25">
      <c r="A145" s="4">
        <f>IF('True_Odds_Calculator_2-way'!A146="","",'True_Odds_Calculator_2-way'!A146)</f>
        <v>2.4</v>
      </c>
      <c r="B145" s="4">
        <f>IF('True_Odds_Calculator_2-way'!B146="","",'True_Odds_Calculator_2-way'!B146)</f>
        <v>1.62</v>
      </c>
      <c r="C145" s="4">
        <f t="shared" si="22"/>
        <v>0.41666666666666669</v>
      </c>
      <c r="D145">
        <f t="shared" si="23"/>
        <v>0.61728395061728392</v>
      </c>
      <c r="E145">
        <f t="shared" si="24"/>
        <v>3.3950617283950546E-2</v>
      </c>
      <c r="F145">
        <f t="shared" si="25"/>
        <v>-0.22325102880658443</v>
      </c>
      <c r="G145">
        <v>0</v>
      </c>
      <c r="H145">
        <f t="shared" si="26"/>
        <v>0.25720164609053497</v>
      </c>
      <c r="I145">
        <f t="shared" si="27"/>
        <v>-1.0733469768527295</v>
      </c>
      <c r="J145">
        <f t="shared" si="28"/>
        <v>1.0733469768527295</v>
      </c>
      <c r="K145">
        <f t="shared" si="29"/>
        <v>0.3995707383438068</v>
      </c>
      <c r="L145">
        <f t="shared" si="30"/>
        <v>0.60042926165619326</v>
      </c>
      <c r="M145">
        <f t="shared" si="31"/>
        <v>2.502685767593821</v>
      </c>
      <c r="N145">
        <f t="shared" si="32"/>
        <v>1.6654751256486924</v>
      </c>
    </row>
    <row r="146" spans="1:14" x14ac:dyDescent="0.25">
      <c r="A146" s="4">
        <f>IF('True_Odds_Calculator_2-way'!A147="","",'True_Odds_Calculator_2-way'!A147)</f>
        <v>1.82</v>
      </c>
      <c r="B146" s="4">
        <f>IF('True_Odds_Calculator_2-way'!B147="","",'True_Odds_Calculator_2-way'!B147)</f>
        <v>2.0699999999999998</v>
      </c>
      <c r="C146" s="4">
        <f t="shared" si="22"/>
        <v>0.54945054945054939</v>
      </c>
      <c r="D146">
        <f t="shared" si="23"/>
        <v>0.48309178743961356</v>
      </c>
      <c r="E146">
        <f t="shared" si="24"/>
        <v>3.2542336890162948E-2</v>
      </c>
      <c r="F146">
        <f t="shared" si="25"/>
        <v>-0.23289271115358079</v>
      </c>
      <c r="G146">
        <v>0</v>
      </c>
      <c r="H146">
        <f t="shared" si="26"/>
        <v>0.26543504804374368</v>
      </c>
      <c r="I146">
        <f t="shared" si="27"/>
        <v>-1.0675818579755179</v>
      </c>
      <c r="J146">
        <f t="shared" si="28"/>
        <v>1.0675818579755179</v>
      </c>
      <c r="K146">
        <f t="shared" si="29"/>
        <v>0.53321471124912212</v>
      </c>
      <c r="L146">
        <f t="shared" si="30"/>
        <v>0.4667852887508781</v>
      </c>
      <c r="M146">
        <f t="shared" si="31"/>
        <v>1.8754171235399244</v>
      </c>
      <c r="N146">
        <f t="shared" si="32"/>
        <v>2.1423125880338039</v>
      </c>
    </row>
    <row r="147" spans="1:14" x14ac:dyDescent="0.25">
      <c r="A147" s="4">
        <f>IF('True_Odds_Calculator_2-way'!A148="","",'True_Odds_Calculator_2-way'!A148)</f>
        <v>1.8</v>
      </c>
      <c r="B147" s="4">
        <f>IF('True_Odds_Calculator_2-way'!B148="","",'True_Odds_Calculator_2-way'!B148)</f>
        <v>2.09</v>
      </c>
      <c r="C147" s="4">
        <f t="shared" si="22"/>
        <v>0.55555555555555558</v>
      </c>
      <c r="D147">
        <f t="shared" si="23"/>
        <v>0.47846889952153115</v>
      </c>
      <c r="E147">
        <f t="shared" si="24"/>
        <v>3.4024455077086735E-2</v>
      </c>
      <c r="F147">
        <f t="shared" si="25"/>
        <v>-0.23179160021265277</v>
      </c>
      <c r="G147">
        <v>0</v>
      </c>
      <c r="H147">
        <f t="shared" si="26"/>
        <v>0.26581605528973956</v>
      </c>
      <c r="I147">
        <f t="shared" si="27"/>
        <v>-1.0708823421952987</v>
      </c>
      <c r="J147">
        <f t="shared" si="28"/>
        <v>1.0708823421952987</v>
      </c>
      <c r="K147">
        <f t="shared" si="29"/>
        <v>0.53858826760586154</v>
      </c>
      <c r="L147">
        <f t="shared" si="30"/>
        <v>0.46141173239413841</v>
      </c>
      <c r="M147">
        <f t="shared" si="31"/>
        <v>1.8567058737562385</v>
      </c>
      <c r="N147">
        <f t="shared" si="32"/>
        <v>2.1672617529928755</v>
      </c>
    </row>
    <row r="148" spans="1:14" x14ac:dyDescent="0.25">
      <c r="A148" s="4">
        <f>IF('True_Odds_Calculator_2-way'!A149="","",'True_Odds_Calculator_2-way'!A149)</f>
        <v>1.74</v>
      </c>
      <c r="B148" s="4">
        <f>IF('True_Odds_Calculator_2-way'!B149="","",'True_Odds_Calculator_2-way'!B149)</f>
        <v>2.1800000000000002</v>
      </c>
      <c r="C148" s="4">
        <f t="shared" si="22"/>
        <v>0.57471264367816088</v>
      </c>
      <c r="D148">
        <f t="shared" si="23"/>
        <v>0.4587155963302752</v>
      </c>
      <c r="E148">
        <f t="shared" si="24"/>
        <v>3.3428240008436028E-2</v>
      </c>
      <c r="F148">
        <f t="shared" si="25"/>
        <v>-0.23020141305494057</v>
      </c>
      <c r="G148">
        <v>0</v>
      </c>
      <c r="H148">
        <f t="shared" si="26"/>
        <v>0.26362965306337655</v>
      </c>
      <c r="I148">
        <f t="shared" si="27"/>
        <v>-1.0701462561817372</v>
      </c>
      <c r="J148">
        <f t="shared" si="28"/>
        <v>1.0701462561817372</v>
      </c>
      <c r="K148">
        <f t="shared" si="29"/>
        <v>0.55806429341387886</v>
      </c>
      <c r="L148">
        <f t="shared" si="30"/>
        <v>0.44193570658612125</v>
      </c>
      <c r="M148">
        <f t="shared" si="31"/>
        <v>1.7919082295744857</v>
      </c>
      <c r="N148">
        <f t="shared" si="32"/>
        <v>2.26277258229445</v>
      </c>
    </row>
    <row r="149" spans="1:14" x14ac:dyDescent="0.25">
      <c r="A149" s="4">
        <f>IF('True_Odds_Calculator_2-way'!A150="","",'True_Odds_Calculator_2-way'!A150)</f>
        <v>2.2400000000000002</v>
      </c>
      <c r="B149" s="4">
        <f>IF('True_Odds_Calculator_2-way'!B150="","",'True_Odds_Calculator_2-way'!B150)</f>
        <v>1.69</v>
      </c>
      <c r="C149" s="4">
        <f t="shared" si="22"/>
        <v>0.4464285714285714</v>
      </c>
      <c r="D149">
        <f t="shared" si="23"/>
        <v>0.59171597633136097</v>
      </c>
      <c r="E149">
        <f t="shared" si="24"/>
        <v>3.8144547759932479E-2</v>
      </c>
      <c r="F149">
        <f t="shared" si="25"/>
        <v>-0.22601437024513937</v>
      </c>
      <c r="G149">
        <v>0</v>
      </c>
      <c r="H149">
        <f t="shared" si="26"/>
        <v>0.26415891800507185</v>
      </c>
      <c r="I149">
        <f t="shared" si="27"/>
        <v>-1.0810968751610266</v>
      </c>
      <c r="J149">
        <f t="shared" si="28"/>
        <v>1.0810968751610266</v>
      </c>
      <c r="K149">
        <f t="shared" si="29"/>
        <v>0.42724815706868025</v>
      </c>
      <c r="L149">
        <f t="shared" si="30"/>
        <v>0.57275184293131953</v>
      </c>
      <c r="M149">
        <f t="shared" si="31"/>
        <v>2.3405601251996737</v>
      </c>
      <c r="N149">
        <f t="shared" si="32"/>
        <v>1.7459568438611086</v>
      </c>
    </row>
    <row r="150" spans="1:14" x14ac:dyDescent="0.25">
      <c r="A150" s="4">
        <f>IF('True_Odds_Calculator_2-way'!A151="","",'True_Odds_Calculator_2-way'!A151)</f>
        <v>2.2200000000000002</v>
      </c>
      <c r="B150" s="4">
        <f>IF('True_Odds_Calculator_2-way'!B151="","",'True_Odds_Calculator_2-way'!B151)</f>
        <v>1.68</v>
      </c>
      <c r="C150" s="4">
        <f t="shared" si="22"/>
        <v>0.4504504504504504</v>
      </c>
      <c r="D150">
        <f t="shared" si="23"/>
        <v>0.59523809523809523</v>
      </c>
      <c r="E150">
        <f t="shared" si="24"/>
        <v>4.5688545688545634E-2</v>
      </c>
      <c r="F150">
        <f t="shared" si="25"/>
        <v>-0.22243672243672252</v>
      </c>
      <c r="G150">
        <v>0</v>
      </c>
      <c r="H150">
        <f t="shared" si="26"/>
        <v>0.2681252681252681</v>
      </c>
      <c r="I150">
        <f t="shared" si="27"/>
        <v>-1.0979071877276467</v>
      </c>
      <c r="J150">
        <f t="shared" si="28"/>
        <v>1.0979071877276467</v>
      </c>
      <c r="K150">
        <f t="shared" si="29"/>
        <v>0.42745148692380741</v>
      </c>
      <c r="L150">
        <f t="shared" si="30"/>
        <v>0.57254851307619281</v>
      </c>
      <c r="M150">
        <f t="shared" si="31"/>
        <v>2.3394467690277296</v>
      </c>
      <c r="N150">
        <f t="shared" si="32"/>
        <v>1.7465768876547993</v>
      </c>
    </row>
    <row r="151" spans="1:14" x14ac:dyDescent="0.25">
      <c r="A151" s="4">
        <f>IF('True_Odds_Calculator_2-way'!A152="","",'True_Odds_Calculator_2-way'!A152)</f>
        <v>2.17</v>
      </c>
      <c r="B151" s="4">
        <f>IF('True_Odds_Calculator_2-way'!B152="","",'True_Odds_Calculator_2-way'!B152)</f>
        <v>1.73</v>
      </c>
      <c r="C151" s="4">
        <f t="shared" si="22"/>
        <v>0.46082949308755761</v>
      </c>
      <c r="D151">
        <f t="shared" si="23"/>
        <v>0.5780346820809249</v>
      </c>
      <c r="E151">
        <f t="shared" si="24"/>
        <v>3.8864175168482618E-2</v>
      </c>
      <c r="F151">
        <f t="shared" si="25"/>
        <v>-0.22751125436189756</v>
      </c>
      <c r="G151">
        <v>0</v>
      </c>
      <c r="H151">
        <f t="shared" si="26"/>
        <v>0.26637542953038013</v>
      </c>
      <c r="I151">
        <f t="shared" si="27"/>
        <v>-1.0820457886019927</v>
      </c>
      <c r="J151">
        <f t="shared" si="28"/>
        <v>1.0820457886019927</v>
      </c>
      <c r="K151">
        <f t="shared" si="29"/>
        <v>0.44130751828400394</v>
      </c>
      <c r="L151">
        <f t="shared" si="30"/>
        <v>0.55869248171599584</v>
      </c>
      <c r="M151">
        <f t="shared" si="31"/>
        <v>2.2659935726643319</v>
      </c>
      <c r="N151">
        <f t="shared" si="32"/>
        <v>1.789893425679455</v>
      </c>
    </row>
    <row r="152" spans="1:14" x14ac:dyDescent="0.25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2.06</v>
      </c>
      <c r="C152" s="4">
        <f t="shared" si="22"/>
        <v>0.5524861878453039</v>
      </c>
      <c r="D152">
        <f t="shared" si="23"/>
        <v>0.4854368932038835</v>
      </c>
      <c r="E152">
        <f t="shared" si="24"/>
        <v>3.7923081049187513E-2</v>
      </c>
      <c r="F152">
        <f t="shared" si="25"/>
        <v>-0.23027409751649397</v>
      </c>
      <c r="G152">
        <v>0</v>
      </c>
      <c r="H152">
        <f t="shared" si="26"/>
        <v>0.26819717856568148</v>
      </c>
      <c r="I152">
        <f t="shared" si="27"/>
        <v>-1.079206513730294</v>
      </c>
      <c r="J152">
        <f t="shared" si="28"/>
        <v>1.079206513730294</v>
      </c>
      <c r="K152">
        <f t="shared" si="29"/>
        <v>0.5335731492446798</v>
      </c>
      <c r="L152">
        <f t="shared" si="30"/>
        <v>0.46642685075531992</v>
      </c>
      <c r="M152">
        <f t="shared" si="31"/>
        <v>1.8741572761215382</v>
      </c>
      <c r="N152">
        <f t="shared" si="32"/>
        <v>2.1439589045541121</v>
      </c>
    </row>
    <row r="153" spans="1:14" x14ac:dyDescent="0.25">
      <c r="A153" s="4">
        <f>IF('True_Odds_Calculator_2-way'!A154="","",'True_Odds_Calculator_2-way'!A154)</f>
        <v>1.88</v>
      </c>
      <c r="B153" s="4">
        <f>IF('True_Odds_Calculator_2-way'!B154="","",'True_Odds_Calculator_2-way'!B154)</f>
        <v>1.99</v>
      </c>
      <c r="C153" s="4">
        <f t="shared" si="22"/>
        <v>0.53191489361702127</v>
      </c>
      <c r="D153">
        <f t="shared" si="23"/>
        <v>0.50251256281407031</v>
      </c>
      <c r="E153">
        <f t="shared" si="24"/>
        <v>3.4427456431091574E-2</v>
      </c>
      <c r="F153">
        <f t="shared" si="25"/>
        <v>-0.23286645995937127</v>
      </c>
      <c r="G153">
        <v>0</v>
      </c>
      <c r="H153">
        <f t="shared" si="26"/>
        <v>0.2672939163904629</v>
      </c>
      <c r="I153">
        <f t="shared" si="27"/>
        <v>-1.0713739108887084</v>
      </c>
      <c r="J153">
        <f t="shared" si="28"/>
        <v>1.0713739108887084</v>
      </c>
      <c r="K153">
        <f t="shared" si="29"/>
        <v>0.51471862576142968</v>
      </c>
      <c r="L153">
        <f t="shared" si="30"/>
        <v>0.48528137423857021</v>
      </c>
      <c r="M153">
        <f t="shared" si="31"/>
        <v>1.9428090415820634</v>
      </c>
      <c r="N153">
        <f t="shared" si="32"/>
        <v>2.0606601717798219</v>
      </c>
    </row>
    <row r="154" spans="1:14" x14ac:dyDescent="0.25">
      <c r="A154" s="4">
        <f>IF('True_Odds_Calculator_2-way'!A155="","",'True_Odds_Calculator_2-way'!A155)</f>
        <v>1.59</v>
      </c>
      <c r="B154" s="4">
        <f>IF('True_Odds_Calculator_2-way'!B155="","",'True_Odds_Calculator_2-way'!B155)</f>
        <v>2.4500000000000002</v>
      </c>
      <c r="C154" s="4">
        <f t="shared" si="22"/>
        <v>0.62893081761006286</v>
      </c>
      <c r="D154">
        <f t="shared" si="23"/>
        <v>0.4081632653061224</v>
      </c>
      <c r="E154">
        <f t="shared" si="24"/>
        <v>3.7094082916185211E-2</v>
      </c>
      <c r="F154">
        <f t="shared" si="25"/>
        <v>-0.21961237325118743</v>
      </c>
      <c r="G154">
        <v>0</v>
      </c>
      <c r="H154">
        <f t="shared" si="26"/>
        <v>0.25670645616737259</v>
      </c>
      <c r="I154">
        <f t="shared" si="27"/>
        <v>-1.081160058403835</v>
      </c>
      <c r="J154">
        <f t="shared" si="28"/>
        <v>1.081160058403835</v>
      </c>
      <c r="K154">
        <f t="shared" si="29"/>
        <v>0.61054368608781251</v>
      </c>
      <c r="L154">
        <f t="shared" si="30"/>
        <v>0.38945631391218749</v>
      </c>
      <c r="M154">
        <f t="shared" si="31"/>
        <v>1.6378844344582628</v>
      </c>
      <c r="N154">
        <f t="shared" si="32"/>
        <v>2.5676820846855613</v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23" sqref="Z2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1.32</v>
      </c>
      <c r="B3">
        <v>3.41</v>
      </c>
      <c r="C3" s="29">
        <f t="shared" ref="C3:C66" si="0">IF(OR($A3="",$B3=""),"",(1/A3)+(1/B3)-1)</f>
        <v>5.0830889540566915E-2</v>
      </c>
      <c r="D3" s="30">
        <f>IF(OR($A3="",$B3=""),"",A3*'MPTO_working_2-way'!$G2)</f>
        <v>1.3870967741935485</v>
      </c>
      <c r="E3" s="32">
        <f>IF(OR($A3="",$B3=""),"",B3*'MPTO_working_2-way'!$G2)</f>
        <v>3.5833333333333335</v>
      </c>
      <c r="F3" s="30">
        <f>IF(OR($A3="",$B3=""),"",'MPTO_working_2-way'!D2)</f>
        <v>1.3658210947930576</v>
      </c>
      <c r="G3" s="32">
        <f>IF(OR($A3="",$B3=""),"",'MPTO_working_2-way'!E2)</f>
        <v>3.7335766423357661</v>
      </c>
      <c r="H3" s="30">
        <f>IF(OR($A3="",$B3=""),"",'OddsRatio_working_2-way'!M2)</f>
        <v>1.3643900149394215</v>
      </c>
      <c r="I3" s="30">
        <f>IF(OR($A3="",$B3=""),"",'OddsRatio_working_2-way'!N2)</f>
        <v>3.7443123000125187</v>
      </c>
      <c r="J3" s="30">
        <f>IF('Log_working_2-way'!$D2="","",A3^('Log_working_2-way'!$D2))</f>
        <v>1.3544564441441038</v>
      </c>
      <c r="K3" s="32">
        <f>IF('Log_working_2-way'!$D2="","",B3^('Log_working_2-way'!$D2))</f>
        <v>3.8212211020080504</v>
      </c>
      <c r="L3" s="37">
        <f>(1/D3)</f>
        <v>0.72093023255813948</v>
      </c>
      <c r="M3" s="37">
        <f>(1/E3)</f>
        <v>0.27906976744186046</v>
      </c>
      <c r="N3" s="38">
        <v>100</v>
      </c>
      <c r="O3" s="38">
        <f>(1/A3)*((N3*A3)-N3)</f>
        <v>24.242424242424242</v>
      </c>
      <c r="P3" s="38">
        <f>(1/B3)*((N3*B3)-N3)</f>
        <v>70.674486803519059</v>
      </c>
      <c r="Q3" s="38">
        <f>(1/B3)*N3</f>
        <v>29.325513196480934</v>
      </c>
      <c r="R3" s="38">
        <f>(1/A3)*N3</f>
        <v>75.757575757575751</v>
      </c>
      <c r="S3" s="39">
        <f>O3-Q3</f>
        <v>-5.0830889540566915</v>
      </c>
      <c r="T3" s="39">
        <f>P3-R3</f>
        <v>-5.0830889540566915</v>
      </c>
      <c r="U3" t="s">
        <v>78</v>
      </c>
      <c r="V3" t="s">
        <v>74</v>
      </c>
      <c r="W3" t="s">
        <v>86</v>
      </c>
      <c r="X3" s="48" t="s">
        <v>383</v>
      </c>
      <c r="Y3" s="41"/>
    </row>
    <row r="4" spans="1:25" s="12" customFormat="1" ht="15" x14ac:dyDescent="0.25">
      <c r="A4">
        <v>1.42</v>
      </c>
      <c r="B4">
        <v>3.02</v>
      </c>
      <c r="C4" s="29">
        <f t="shared" si="0"/>
        <v>3.5351179927245679E-2</v>
      </c>
      <c r="D4" s="30">
        <f>IF(OR($A4="",$B4=""),"",A4*'MPTO_working_2-way'!$G3)</f>
        <v>1.4701986754966887</v>
      </c>
      <c r="E4" s="32">
        <f>IF(OR($A4="",$B4=""),"",B4*'MPTO_working_2-way'!$G3)</f>
        <v>3.126760563380282</v>
      </c>
      <c r="F4" s="30">
        <f>IF(OR($A4="",$B4=""),"",'MPTO_working_2-way'!D3)</f>
        <v>1.4565586576998846</v>
      </c>
      <c r="G4" s="32">
        <f>IF(OR($A4="",$B4=""),"",'MPTO_working_2-way'!E3)</f>
        <v>3.1902990626394887</v>
      </c>
      <c r="H4" s="30">
        <f>IF(OR($A4="",$B4=""),"",'OddsRatio_working_2-way'!M3)</f>
        <v>1.4559833243433447</v>
      </c>
      <c r="I4" s="30">
        <f>IF(OR($A4="",$B4=""),"",'OddsRatio_working_2-way'!N3)</f>
        <v>3.1930626551751344</v>
      </c>
      <c r="J4" s="30">
        <f>IF('Log_working_2-way'!$D3="","",A4^('Log_working_2-way'!$D3))</f>
        <v>1.449707964086264</v>
      </c>
      <c r="K4" s="32">
        <f>IF('Log_working_2-way'!$D3="","",B4^('Log_working_2-way'!$D3))</f>
        <v>3.2236653114010156</v>
      </c>
      <c r="L4" s="37">
        <f t="shared" ref="L4" si="1">(1/D4)</f>
        <v>0.68018018018018023</v>
      </c>
      <c r="M4" s="37">
        <f t="shared" ref="M4" si="2">(1/E4)</f>
        <v>0.31981981981981977</v>
      </c>
      <c r="N4" s="38">
        <v>100</v>
      </c>
      <c r="O4" s="38">
        <f t="shared" ref="O4" si="3">(1/A4)*((N4*A4)-N4)</f>
        <v>29.577464788732396</v>
      </c>
      <c r="P4" s="38">
        <f t="shared" ref="P4" si="4">(1/B4)*((N4*B4)-N4)</f>
        <v>66.88741721854305</v>
      </c>
      <c r="Q4" s="38">
        <f t="shared" ref="Q4" si="5">(1/B4)*N4</f>
        <v>33.112582781456958</v>
      </c>
      <c r="R4" s="38">
        <f t="shared" ref="R4" si="6">(1/A4)*N4</f>
        <v>70.422535211267615</v>
      </c>
      <c r="S4" s="39">
        <f t="shared" ref="S4" si="7">O4-Q4</f>
        <v>-3.5351179927245617</v>
      </c>
      <c r="T4" s="39">
        <f t="shared" ref="T4" si="8">P4-R4</f>
        <v>-3.5351179927245653</v>
      </c>
      <c r="U4" t="s">
        <v>229</v>
      </c>
      <c r="V4" t="s">
        <v>230</v>
      </c>
      <c r="W4" t="s">
        <v>387</v>
      </c>
      <c r="X4" s="48" t="s">
        <v>383</v>
      </c>
      <c r="Y4" s="41"/>
    </row>
    <row r="5" spans="1:25" s="12" customFormat="1" ht="15" x14ac:dyDescent="0.25">
      <c r="A5">
        <v>1.56</v>
      </c>
      <c r="B5">
        <v>2.5299999999999998</v>
      </c>
      <c r="C5" s="29">
        <f t="shared" si="0"/>
        <v>3.6282558021688338E-2</v>
      </c>
      <c r="D5" s="30">
        <f>IF(OR($A5="",$B5=""),"",A5*'MPTO_working_2-way'!$G4)</f>
        <v>1.6166007905138338</v>
      </c>
      <c r="E5" s="32">
        <f>IF(OR($A5="",$B5=""),"",B5*'MPTO_working_2-way'!$G4)</f>
        <v>2.6217948717948714</v>
      </c>
      <c r="F5" s="30">
        <f>IF(OR($A5="",$B5=""),"",'MPTO_working_2-way'!D4)</f>
        <v>1.6054344288968434</v>
      </c>
      <c r="G5" s="32">
        <f>IF(OR($A5="",$B5=""),"",'MPTO_working_2-way'!E4)</f>
        <v>2.6517065305025525</v>
      </c>
      <c r="H5" s="30">
        <f>IF(OR($A5="",$B5=""),"",'OddsRatio_working_2-way'!M4)</f>
        <v>1.6049901419820203</v>
      </c>
      <c r="I5" s="30">
        <f>IF(OR($A5="",$B5=""),"",'OddsRatio_working_2-way'!N4)</f>
        <v>2.6529194950580188</v>
      </c>
      <c r="J5" s="30">
        <f>IF('Log_working_2-way'!$D4="","",A5^('Log_working_2-way'!$D4))</f>
        <v>1.59989881469138</v>
      </c>
      <c r="K5" s="32">
        <f>IF('Log_working_2-way'!$D4="","",B5^('Log_working_2-way'!$D4))</f>
        <v>2.6669477843763532</v>
      </c>
      <c r="L5" s="37">
        <f t="shared" ref="L5:L68" si="9">(1/D5)</f>
        <v>0.61858190709046468</v>
      </c>
      <c r="M5" s="37">
        <f t="shared" ref="M5:M68" si="10">(1/E5)</f>
        <v>0.38141809290953549</v>
      </c>
      <c r="N5" s="38">
        <v>101</v>
      </c>
      <c r="O5" s="38">
        <f t="shared" ref="O5:O68" si="11">(1/A5)*((N5*A5)-N5)</f>
        <v>36.256410256410255</v>
      </c>
      <c r="P5" s="38">
        <f t="shared" ref="P5:P68" si="12">(1/B5)*((N5*B5)-N5)</f>
        <v>61.079051383399204</v>
      </c>
      <c r="Q5" s="38">
        <f t="shared" ref="Q5:Q68" si="13">(1/B5)*N5</f>
        <v>39.920948616600796</v>
      </c>
      <c r="R5" s="38">
        <f t="shared" ref="R5:R68" si="14">(1/A5)*N5</f>
        <v>64.743589743589737</v>
      </c>
      <c r="S5" s="39">
        <f t="shared" ref="S5:S68" si="15">O5-Q5</f>
        <v>-3.6645383601905408</v>
      </c>
      <c r="T5" s="39">
        <f t="shared" ref="T5:T68" si="16">P5-R5</f>
        <v>-3.6645383601905337</v>
      </c>
      <c r="U5" t="s">
        <v>231</v>
      </c>
      <c r="V5" t="s">
        <v>232</v>
      </c>
      <c r="W5" t="s">
        <v>388</v>
      </c>
      <c r="X5" s="48" t="s">
        <v>383</v>
      </c>
      <c r="Y5" s="41"/>
    </row>
    <row r="6" spans="1:25" s="12" customFormat="1" ht="15" x14ac:dyDescent="0.25">
      <c r="A6">
        <v>2.13</v>
      </c>
      <c r="B6">
        <v>1.78</v>
      </c>
      <c r="C6" s="29">
        <f t="shared" si="0"/>
        <v>3.128132088410629E-2</v>
      </c>
      <c r="D6" s="30">
        <f>IF(OR($A6="",$B6=""),"",A6*'MPTO_working_2-way'!$G5)</f>
        <v>2.1966292134831464</v>
      </c>
      <c r="E6" s="32">
        <f>IF(OR($A6="",$B6=""),"",B6*'MPTO_working_2-way'!$G5)</f>
        <v>1.8356807511737092</v>
      </c>
      <c r="F6" s="30">
        <f>IF(OR($A6="",$B6=""),"",'MPTO_working_2-way'!D5)</f>
        <v>2.2034055907479515</v>
      </c>
      <c r="G6" s="32">
        <f>IF(OR($A6="",$B6=""),"",'MPTO_working_2-way'!E5)</f>
        <v>1.8309750325976726</v>
      </c>
      <c r="H6" s="30">
        <f>IF(OR($A6="",$B6=""),"",'OddsRatio_working_2-way'!M5)</f>
        <v>2.2036269973367788</v>
      </c>
      <c r="I6" s="30">
        <f>IF(OR($A6="",$B6=""),"",'OddsRatio_working_2-way'!N5)</f>
        <v>1.8308221751528204</v>
      </c>
      <c r="J6" s="30">
        <f>IF('Log_working_2-way'!$D5="","",A6^('Log_working_2-way'!$D5))</f>
        <v>2.2067247005110642</v>
      </c>
      <c r="K6" s="32">
        <f>IF('Log_working_2-way'!$D5="","",B6^('Log_working_2-way'!$D5))</f>
        <v>1.8286894264917752</v>
      </c>
      <c r="L6" s="37">
        <f t="shared" si="9"/>
        <v>0.45524296675191805</v>
      </c>
      <c r="M6" s="37">
        <f t="shared" si="10"/>
        <v>0.54475703324808178</v>
      </c>
      <c r="N6" s="38">
        <v>102</v>
      </c>
      <c r="O6" s="38">
        <f t="shared" si="11"/>
        <v>54.112676056338024</v>
      </c>
      <c r="P6" s="38">
        <f t="shared" si="12"/>
        <v>44.696629213483149</v>
      </c>
      <c r="Q6" s="38">
        <f t="shared" si="13"/>
        <v>57.303370786516858</v>
      </c>
      <c r="R6" s="38">
        <f t="shared" si="14"/>
        <v>47.887323943661976</v>
      </c>
      <c r="S6" s="39">
        <f t="shared" si="15"/>
        <v>-3.1906947301788335</v>
      </c>
      <c r="T6" s="39">
        <f t="shared" si="16"/>
        <v>-3.1906947301788264</v>
      </c>
      <c r="U6" t="s">
        <v>233</v>
      </c>
      <c r="V6" t="s">
        <v>234</v>
      </c>
      <c r="W6" t="s">
        <v>388</v>
      </c>
      <c r="X6" s="48" t="s">
        <v>383</v>
      </c>
      <c r="Y6" s="41"/>
    </row>
    <row r="7" spans="1:25" s="12" customFormat="1" ht="15" x14ac:dyDescent="0.25">
      <c r="A7">
        <v>2.14</v>
      </c>
      <c r="B7">
        <v>1.78</v>
      </c>
      <c r="C7" s="29">
        <f t="shared" si="0"/>
        <v>2.908747243515708E-2</v>
      </c>
      <c r="D7" s="30">
        <f>IF(OR($A7="",$B7=""),"",A7*'MPTO_working_2-way'!$G6)</f>
        <v>2.2022471910112364</v>
      </c>
      <c r="E7" s="32">
        <f>IF(OR($A7="",$B7=""),"",B7*'MPTO_working_2-way'!$G6)</f>
        <v>1.8317757009345796</v>
      </c>
      <c r="F7" s="30">
        <f>IF(OR($A7="",$B7=""),"",'MPTO_working_2-way'!D6)</f>
        <v>2.2087440565928333</v>
      </c>
      <c r="G7" s="32">
        <f>IF(OR($A7="",$B7=""),"",'MPTO_working_2-way'!E6)</f>
        <v>1.8273049985608751</v>
      </c>
      <c r="H7" s="30">
        <f>IF(OR($A7="",$B7=""),"",'OddsRatio_working_2-way'!M6)</f>
        <v>2.2089410496539781</v>
      </c>
      <c r="I7" s="30">
        <f>IF(OR($A7="",$B7=""),"",'OddsRatio_working_2-way'!N6)</f>
        <v>1.8271701918685113</v>
      </c>
      <c r="J7" s="30">
        <f>IF('Log_working_2-way'!$D6="","",A7^('Log_working_2-way'!$D6))</f>
        <v>2.2119050245559748</v>
      </c>
      <c r="K7" s="32">
        <f>IF('Log_working_2-way'!$D6="","",B7^('Log_working_2-way'!$D6))</f>
        <v>1.8251471689098502</v>
      </c>
      <c r="L7" s="37">
        <f t="shared" si="9"/>
        <v>0.45408163265306112</v>
      </c>
      <c r="M7" s="37">
        <f t="shared" si="10"/>
        <v>0.54591836734693866</v>
      </c>
      <c r="N7" s="38">
        <v>103</v>
      </c>
      <c r="O7" s="38">
        <f t="shared" si="11"/>
        <v>54.869158878504678</v>
      </c>
      <c r="P7" s="38">
        <f t="shared" si="12"/>
        <v>45.134831460674164</v>
      </c>
      <c r="Q7" s="38">
        <f t="shared" si="13"/>
        <v>57.86516853932585</v>
      </c>
      <c r="R7" s="38">
        <f t="shared" si="14"/>
        <v>48.13084112149533</v>
      </c>
      <c r="S7" s="39">
        <f t="shared" si="15"/>
        <v>-2.9960096608211728</v>
      </c>
      <c r="T7" s="39">
        <f t="shared" si="16"/>
        <v>-2.9960096608211657</v>
      </c>
      <c r="U7" t="s">
        <v>235</v>
      </c>
      <c r="V7" t="s">
        <v>236</v>
      </c>
      <c r="W7" t="s">
        <v>389</v>
      </c>
      <c r="X7" s="48" t="s">
        <v>383</v>
      </c>
      <c r="Y7" s="41"/>
    </row>
    <row r="8" spans="1:25" ht="15" x14ac:dyDescent="0.25">
      <c r="A8">
        <v>2.2999999999999998</v>
      </c>
      <c r="B8">
        <v>1.67</v>
      </c>
      <c r="C8" s="29">
        <f t="shared" si="0"/>
        <v>3.3585003905233002E-2</v>
      </c>
      <c r="D8" s="30">
        <f>IF(OR($A8="",$B8=""),"",A8*'MPTO_working_2-way'!$G7)</f>
        <v>2.3772455089820359</v>
      </c>
      <c r="E8" s="32">
        <f>IF(OR($A8="",$B8=""),"",B8*'MPTO_working_2-way'!$G7)</f>
        <v>1.7260869565217389</v>
      </c>
      <c r="F8" s="30">
        <f>IF(OR($A8="",$B8=""),"",'MPTO_working_2-way'!D7)</f>
        <v>2.3924011211460603</v>
      </c>
      <c r="G8" s="32">
        <f>IF(OR($A8="",$B8=""),"",'MPTO_working_2-way'!E7)</f>
        <v>1.7181838514873629</v>
      </c>
      <c r="H8" s="30">
        <f>IF(OR($A8="",$B8=""),"",'OddsRatio_working_2-way'!M7)</f>
        <v>2.3929459815307572</v>
      </c>
      <c r="I8" s="30">
        <f>IF(OR($A8="",$B8=""),"",'OddsRatio_working_2-way'!N7)</f>
        <v>1.7179029289427752</v>
      </c>
      <c r="J8" s="30">
        <f>IF('Log_working_2-way'!$D7="","",A8^('Log_working_2-way'!$D7))</f>
        <v>2.399943779582375</v>
      </c>
      <c r="K8" s="32">
        <f>IF('Log_working_2-way'!$D7="","",B8^('Log_working_2-way'!$D7))</f>
        <v>1.7143143993241288</v>
      </c>
      <c r="L8" s="37">
        <f t="shared" si="9"/>
        <v>0.42065491183879095</v>
      </c>
      <c r="M8" s="37">
        <f t="shared" si="10"/>
        <v>0.57934508816120911</v>
      </c>
      <c r="N8" s="38">
        <v>104</v>
      </c>
      <c r="O8" s="38">
        <f t="shared" si="11"/>
        <v>58.782608695652172</v>
      </c>
      <c r="P8" s="38">
        <f t="shared" si="12"/>
        <v>41.724550898203603</v>
      </c>
      <c r="Q8" s="38">
        <f t="shared" si="13"/>
        <v>62.275449101796411</v>
      </c>
      <c r="R8" s="38">
        <f t="shared" si="14"/>
        <v>45.217391304347828</v>
      </c>
      <c r="S8" s="39">
        <f t="shared" si="15"/>
        <v>-3.4928404061442393</v>
      </c>
      <c r="T8" s="39">
        <f t="shared" si="16"/>
        <v>-3.4928404061442251</v>
      </c>
      <c r="U8" t="s">
        <v>102</v>
      </c>
      <c r="V8" t="s">
        <v>91</v>
      </c>
      <c r="W8" t="s">
        <v>221</v>
      </c>
      <c r="X8" s="48" t="s">
        <v>383</v>
      </c>
      <c r="Y8" s="41"/>
    </row>
    <row r="9" spans="1:25" ht="15" x14ac:dyDescent="0.25">
      <c r="A9">
        <v>1.7</v>
      </c>
      <c r="B9">
        <v>2.2599999999999998</v>
      </c>
      <c r="C9" s="29">
        <f t="shared" si="0"/>
        <v>3.0713170223841679E-2</v>
      </c>
      <c r="D9" s="30">
        <f>IF(OR($A9="",$B9=""),"",A9*'MPTO_working_2-way'!$G8)</f>
        <v>1.7522123893805308</v>
      </c>
      <c r="E9" s="32">
        <f>IF(OR($A9="",$B9=""),"",B9*'MPTO_working_2-way'!$G8)</f>
        <v>2.3294117647058821</v>
      </c>
      <c r="F9" s="30">
        <f>IF(OR($A9="",$B9=""),"",'MPTO_working_2-way'!D8)</f>
        <v>1.7455701953657428</v>
      </c>
      <c r="G9" s="32">
        <f>IF(OR($A9="",$B9=""),"",'MPTO_working_2-way'!E8)</f>
        <v>2.3412553321145642</v>
      </c>
      <c r="H9" s="30">
        <f>IF(OR($A9="",$B9=""),"",'OddsRatio_working_2-way'!M8)</f>
        <v>1.7453559924999296</v>
      </c>
      <c r="I9" s="30">
        <f>IF(OR($A9="",$B9=""),"",'OddsRatio_working_2-way'!N8)</f>
        <v>2.3416407864998732</v>
      </c>
      <c r="J9" s="30">
        <f>IF('Log_working_2-way'!$D8="","",A9^('Log_working_2-way'!$D8))</f>
        <v>1.7423463494336857</v>
      </c>
      <c r="K9" s="32">
        <f>IF('Log_working_2-way'!$D8="","",B9^('Log_working_2-way'!$D8))</f>
        <v>2.3470801072340981</v>
      </c>
      <c r="L9" s="37">
        <f t="shared" si="9"/>
        <v>0.57070707070707072</v>
      </c>
      <c r="M9" s="37">
        <f t="shared" si="10"/>
        <v>0.42929292929292934</v>
      </c>
      <c r="N9" s="38">
        <v>105</v>
      </c>
      <c r="O9" s="38">
        <f t="shared" si="11"/>
        <v>43.235294117647058</v>
      </c>
      <c r="P9" s="38">
        <f t="shared" si="12"/>
        <v>58.539823008849552</v>
      </c>
      <c r="Q9" s="38">
        <f t="shared" si="13"/>
        <v>46.460176991150448</v>
      </c>
      <c r="R9" s="38">
        <f t="shared" si="14"/>
        <v>61.764705882352942</v>
      </c>
      <c r="S9" s="39">
        <f t="shared" si="15"/>
        <v>-3.2248828735033896</v>
      </c>
      <c r="T9" s="39">
        <f t="shared" si="16"/>
        <v>-3.2248828735033896</v>
      </c>
      <c r="U9" t="s">
        <v>237</v>
      </c>
      <c r="V9" t="s">
        <v>238</v>
      </c>
      <c r="W9" t="s">
        <v>390</v>
      </c>
      <c r="X9" s="48" t="s">
        <v>383</v>
      </c>
      <c r="Y9" s="41"/>
    </row>
    <row r="10" spans="1:25" ht="14.25" customHeight="1" x14ac:dyDescent="0.25">
      <c r="A10">
        <v>2.02</v>
      </c>
      <c r="B10">
        <v>1.87</v>
      </c>
      <c r="C10" s="29">
        <f t="shared" si="0"/>
        <v>2.9808863239265015E-2</v>
      </c>
      <c r="D10" s="30">
        <f>IF(OR($A10="",$B10=""),"",A10*'MPTO_working_2-way'!$G9)</f>
        <v>2.0802139037433154</v>
      </c>
      <c r="E10" s="32">
        <f>IF(OR($A10="",$B10=""),"",B10*'MPTO_working_2-way'!$G9)</f>
        <v>1.9257425742574257</v>
      </c>
      <c r="F10" s="30">
        <f>IF(OR($A10="",$B10=""),"",'MPTO_working_2-way'!D9)</f>
        <v>2.082703865027292</v>
      </c>
      <c r="G10" s="32">
        <f>IF(OR($A10="",$B10=""),"",'MPTO_working_2-way'!E9)</f>
        <v>1.9236135865967305</v>
      </c>
      <c r="H10" s="30">
        <f>IF(OR($A10="",$B10=""),"",'OddsRatio_working_2-way'!M9)</f>
        <v>2.0827805840074194</v>
      </c>
      <c r="I10" s="30">
        <f>IF(OR($A10="",$B10=""),"",'OddsRatio_working_2-way'!N9)</f>
        <v>1.9235481451827992</v>
      </c>
      <c r="J10" s="30">
        <f>IF('Log_working_2-way'!$D9="","",A10^('Log_working_2-way'!$D9))</f>
        <v>2.0839128581602959</v>
      </c>
      <c r="K10" s="32">
        <f>IF('Log_working_2-way'!$D9="","",B10^('Log_working_2-way'!$D9))</f>
        <v>1.9225833907877643</v>
      </c>
      <c r="L10" s="37">
        <f t="shared" si="9"/>
        <v>0.48071979434447304</v>
      </c>
      <c r="M10" s="37">
        <f t="shared" si="10"/>
        <v>0.51928020565552702</v>
      </c>
      <c r="N10" s="38">
        <v>106</v>
      </c>
      <c r="O10" s="38">
        <f t="shared" si="11"/>
        <v>53.524752475247524</v>
      </c>
      <c r="P10" s="38">
        <f t="shared" si="12"/>
        <v>49.315508021390364</v>
      </c>
      <c r="Q10" s="38">
        <f t="shared" si="13"/>
        <v>56.684491978609614</v>
      </c>
      <c r="R10" s="38">
        <f t="shared" si="14"/>
        <v>52.475247524752476</v>
      </c>
      <c r="S10" s="39">
        <f t="shared" si="15"/>
        <v>-3.1597395033620899</v>
      </c>
      <c r="T10" s="39">
        <f t="shared" si="16"/>
        <v>-3.1597395033621112</v>
      </c>
      <c r="U10" t="s">
        <v>239</v>
      </c>
      <c r="V10" t="s">
        <v>240</v>
      </c>
      <c r="W10" t="s">
        <v>391</v>
      </c>
      <c r="X10" s="48" t="s">
        <v>383</v>
      </c>
      <c r="Y10" s="41"/>
    </row>
    <row r="11" spans="1:25" ht="15" x14ac:dyDescent="0.25">
      <c r="A11">
        <v>1.5</v>
      </c>
      <c r="B11">
        <v>2.66</v>
      </c>
      <c r="C11" s="29">
        <f t="shared" si="0"/>
        <v>4.2606516290726759E-2</v>
      </c>
      <c r="D11" s="30">
        <f>IF(OR($A11="",$B11=""),"",A11*'MPTO_working_2-way'!$G10)</f>
        <v>1.5639097744360901</v>
      </c>
      <c r="E11" s="32">
        <f>IF(OR($A11="",$B11=""),"",B11*'MPTO_working_2-way'!$G10)</f>
        <v>2.7733333333333334</v>
      </c>
      <c r="F11" s="30">
        <f>IF(OR($A11="",$B11=""),"",'MPTO_working_2-way'!D10)</f>
        <v>1.5495145631067961</v>
      </c>
      <c r="G11" s="32">
        <f>IF(OR($A11="",$B11=""),"",'MPTO_working_2-way'!E10)</f>
        <v>2.8197879858657244</v>
      </c>
      <c r="H11" s="30">
        <f>IF(OR($A11="",$B11=""),"",'OddsRatio_working_2-way'!M10)</f>
        <v>1.5488212999484516</v>
      </c>
      <c r="I11" s="30">
        <f>IF(OR($A11="",$B11=""),"",'OddsRatio_working_2-way'!N10)</f>
        <v>2.8220867158288598</v>
      </c>
      <c r="J11" s="30">
        <f>IF('Log_working_2-way'!$D10="","",A11^('Log_working_2-way'!$D10))</f>
        <v>1.5422217453143756</v>
      </c>
      <c r="K11" s="32">
        <f>IF('Log_working_2-way'!$D10="","",B11^('Log_working_2-way'!$D10))</f>
        <v>2.8442639171897262</v>
      </c>
      <c r="L11" s="37">
        <f t="shared" si="9"/>
        <v>0.63942307692307698</v>
      </c>
      <c r="M11" s="37">
        <f t="shared" si="10"/>
        <v>0.36057692307692307</v>
      </c>
      <c r="N11" s="38">
        <v>107</v>
      </c>
      <c r="O11" s="38">
        <f t="shared" si="11"/>
        <v>35.666666666666664</v>
      </c>
      <c r="P11" s="38">
        <f t="shared" si="12"/>
        <v>66.774436090225564</v>
      </c>
      <c r="Q11" s="38">
        <f t="shared" si="13"/>
        <v>40.225563909774436</v>
      </c>
      <c r="R11" s="38">
        <f t="shared" si="14"/>
        <v>71.333333333333329</v>
      </c>
      <c r="S11" s="39">
        <f t="shared" si="15"/>
        <v>-4.5588972431077721</v>
      </c>
      <c r="T11" s="39">
        <f t="shared" si="16"/>
        <v>-4.558897243107765</v>
      </c>
      <c r="U11" t="s">
        <v>241</v>
      </c>
      <c r="V11" t="s">
        <v>242</v>
      </c>
      <c r="W11" t="s">
        <v>392</v>
      </c>
      <c r="X11" s="48" t="s">
        <v>383</v>
      </c>
      <c r="Y11" s="41"/>
    </row>
    <row r="12" spans="1:25" ht="15" x14ac:dyDescent="0.25">
      <c r="A12">
        <v>2.34</v>
      </c>
      <c r="B12">
        <v>1.61</v>
      </c>
      <c r="C12" s="29">
        <f t="shared" si="0"/>
        <v>4.8468439772787697E-2</v>
      </c>
      <c r="D12" s="30">
        <f>IF(OR($A12="",$B12=""),"",A12*'MPTO_working_2-way'!$G11)</f>
        <v>2.4534161490683233</v>
      </c>
      <c r="E12" s="32">
        <f>IF(OR($A12="",$B12=""),"",B12*'MPTO_working_2-way'!$G11)</f>
        <v>1.6880341880341883</v>
      </c>
      <c r="F12" s="30">
        <f>IF(OR($A12="",$B12=""),"",'MPTO_working_2-way'!D11)</f>
        <v>2.4806742608810168</v>
      </c>
      <c r="G12" s="32">
        <f>IF(OR($A12="",$B12=""),"",'MPTO_working_2-way'!E11)</f>
        <v>1.6753679903944503</v>
      </c>
      <c r="H12" s="30">
        <f>IF(OR($A12="",$B12=""),"",'OddsRatio_working_2-way'!M11)</f>
        <v>2.4821340396453389</v>
      </c>
      <c r="I12" s="30">
        <f>IF(OR($A12="",$B12=""),"",'OddsRatio_working_2-way'!N11)</f>
        <v>1.6747028090922811</v>
      </c>
      <c r="J12" s="30">
        <f>IF('Log_working_2-way'!$D11="","",A12^('Log_working_2-way'!$D11))</f>
        <v>2.4949997661274943</v>
      </c>
      <c r="K12" s="32">
        <f>IF('Log_working_2-way'!$D11="","",B12^('Log_working_2-way'!$D11))</f>
        <v>1.6688964257091188</v>
      </c>
      <c r="L12" s="37">
        <f t="shared" si="9"/>
        <v>0.40759493670886071</v>
      </c>
      <c r="M12" s="37">
        <f t="shared" si="10"/>
        <v>0.59240506329113918</v>
      </c>
      <c r="N12" s="38">
        <v>108</v>
      </c>
      <c r="O12" s="38">
        <f t="shared" si="11"/>
        <v>61.84615384615384</v>
      </c>
      <c r="P12" s="38">
        <f t="shared" si="12"/>
        <v>40.919254658385107</v>
      </c>
      <c r="Q12" s="38">
        <f t="shared" si="13"/>
        <v>67.0807453416149</v>
      </c>
      <c r="R12" s="38">
        <f t="shared" si="14"/>
        <v>46.15384615384616</v>
      </c>
      <c r="S12" s="39">
        <f t="shared" si="15"/>
        <v>-5.2345914954610606</v>
      </c>
      <c r="T12" s="39">
        <f t="shared" si="16"/>
        <v>-5.2345914954610535</v>
      </c>
      <c r="U12" t="s">
        <v>186</v>
      </c>
      <c r="V12" t="s">
        <v>177</v>
      </c>
      <c r="W12" t="s">
        <v>225</v>
      </c>
      <c r="X12" s="48" t="s">
        <v>383</v>
      </c>
      <c r="Y12" s="41"/>
    </row>
    <row r="13" spans="1:25" ht="15" x14ac:dyDescent="0.25">
      <c r="A13">
        <v>1.8</v>
      </c>
      <c r="B13">
        <v>2.09</v>
      </c>
      <c r="C13" s="29">
        <f t="shared" si="0"/>
        <v>3.4024455077086735E-2</v>
      </c>
      <c r="D13" s="30">
        <f>IF(OR($A13="",$B13=""),"",A13*'MPTO_working_2-way'!$G12)</f>
        <v>1.8612440191387563</v>
      </c>
      <c r="E13" s="32">
        <f>IF(OR($A13="",$B13=""),"",B13*'MPTO_working_2-way'!$G12)</f>
        <v>2.161111111111111</v>
      </c>
      <c r="F13" s="30">
        <f>IF(OR($A13="",$B13=""),"",'MPTO_working_2-way'!D12)</f>
        <v>1.8568608094768018</v>
      </c>
      <c r="G13" s="32">
        <f>IF(OR($A13="",$B13=""),"",'MPTO_working_2-way'!E12)</f>
        <v>2.1670506912442398</v>
      </c>
      <c r="H13" s="30">
        <f>IF(OR($A13="",$B13=""),"",'OddsRatio_working_2-way'!M12)</f>
        <v>1.8567058737562385</v>
      </c>
      <c r="I13" s="30">
        <f>IF(OR($A13="",$B13=""),"",'OddsRatio_working_2-way'!N12)</f>
        <v>2.1672617529928755</v>
      </c>
      <c r="J13" s="30">
        <f>IF('Log_working_2-way'!$D12="","",A13^('Log_working_2-way'!$D12))</f>
        <v>1.8547149010332622</v>
      </c>
      <c r="K13" s="32">
        <f>IF('Log_working_2-way'!$D12="","",B13^('Log_working_2-way'!$D12))</f>
        <v>2.1699807722915003</v>
      </c>
      <c r="L13" s="37">
        <f t="shared" si="9"/>
        <v>0.53727506426735205</v>
      </c>
      <c r="M13" s="37">
        <f t="shared" si="10"/>
        <v>0.46272493573264784</v>
      </c>
      <c r="N13" s="38">
        <v>109</v>
      </c>
      <c r="O13" s="38">
        <f t="shared" si="11"/>
        <v>48.444444444444457</v>
      </c>
      <c r="P13" s="38">
        <f t="shared" si="12"/>
        <v>56.846889952153106</v>
      </c>
      <c r="Q13" s="38">
        <f t="shared" si="13"/>
        <v>52.153110047846894</v>
      </c>
      <c r="R13" s="38">
        <f t="shared" si="14"/>
        <v>60.555555555555557</v>
      </c>
      <c r="S13" s="39">
        <f t="shared" si="15"/>
        <v>-3.7086656034024372</v>
      </c>
      <c r="T13" s="39">
        <f t="shared" si="16"/>
        <v>-3.7086656034024514</v>
      </c>
      <c r="U13" t="s">
        <v>243</v>
      </c>
      <c r="V13" t="s">
        <v>244</v>
      </c>
      <c r="W13" t="s">
        <v>393</v>
      </c>
      <c r="X13" s="48" t="s">
        <v>383</v>
      </c>
      <c r="Y13" s="41"/>
    </row>
    <row r="14" spans="1:25" s="35" customFormat="1" ht="15" x14ac:dyDescent="0.25">
      <c r="A14">
        <v>1.42</v>
      </c>
      <c r="B14">
        <v>2.93</v>
      </c>
      <c r="C14" s="29">
        <f t="shared" si="0"/>
        <v>4.552228044032125E-2</v>
      </c>
      <c r="D14" s="30">
        <f>IF(OR($A14="",$B14=""),"",A14*'MPTO_working_2-way'!$G13)</f>
        <v>1.4846416382252561</v>
      </c>
      <c r="E14" s="32">
        <f>IF(OR($A14="",$B14=""),"",B14*'MPTO_working_2-way'!$G13)</f>
        <v>3.0633802816901414</v>
      </c>
      <c r="F14" s="30">
        <f>IF(OR($A14="",$B14=""),"",'MPTO_working_2-way'!D13)</f>
        <v>1.4674284908122597</v>
      </c>
      <c r="G14" s="32">
        <f>IF(OR($A14="",$B14=""),"",'MPTO_working_2-way'!E13)</f>
        <v>3.1393646721497031</v>
      </c>
      <c r="H14" s="30">
        <f>IF(OR($A14="",$B14=""),"",'OddsRatio_working_2-way'!M13)</f>
        <v>1.4664939231232073</v>
      </c>
      <c r="I14" s="30">
        <f>IF(OR($A14="",$B14=""),"",'OddsRatio_working_2-way'!N13)</f>
        <v>3.1436506467328345</v>
      </c>
      <c r="J14" s="30">
        <f>IF('Log_working_2-way'!$D13="","",A14^('Log_working_2-way'!$D13))</f>
        <v>1.4585525578575369</v>
      </c>
      <c r="K14" s="32">
        <f>IF('Log_working_2-way'!$D13="","",B14^('Log_working_2-way'!$D13))</f>
        <v>3.1807750995182968</v>
      </c>
      <c r="L14" s="37">
        <f t="shared" si="9"/>
        <v>0.67356321839080457</v>
      </c>
      <c r="M14" s="37">
        <f t="shared" si="10"/>
        <v>0.32643678160919531</v>
      </c>
      <c r="N14" s="38">
        <v>110</v>
      </c>
      <c r="O14" s="38">
        <f t="shared" si="11"/>
        <v>32.535211267605625</v>
      </c>
      <c r="P14" s="38">
        <f t="shared" si="12"/>
        <v>72.457337883959042</v>
      </c>
      <c r="Q14" s="38">
        <f t="shared" si="13"/>
        <v>37.542662116040951</v>
      </c>
      <c r="R14" s="38">
        <f t="shared" si="14"/>
        <v>77.464788732394368</v>
      </c>
      <c r="S14" s="39">
        <f t="shared" si="15"/>
        <v>-5.007450848435326</v>
      </c>
      <c r="T14" s="39">
        <f t="shared" si="16"/>
        <v>-5.007450848435326</v>
      </c>
      <c r="U14" t="s">
        <v>79</v>
      </c>
      <c r="V14" t="s">
        <v>71</v>
      </c>
      <c r="W14" t="s">
        <v>86</v>
      </c>
      <c r="X14" s="48" t="s">
        <v>384</v>
      </c>
      <c r="Y14" s="41"/>
    </row>
    <row r="15" spans="1:25" ht="15" x14ac:dyDescent="0.25">
      <c r="A15">
        <v>1.68</v>
      </c>
      <c r="B15">
        <v>2.25</v>
      </c>
      <c r="C15" s="29">
        <f t="shared" si="0"/>
        <v>3.9682539682539542E-2</v>
      </c>
      <c r="D15" s="30">
        <f>IF(OR($A15="",$B15=""),"",A15*'MPTO_working_2-way'!$G14)</f>
        <v>1.7466666666666664</v>
      </c>
      <c r="E15" s="32">
        <f>IF(OR($A15="",$B15=""),"",B15*'MPTO_working_2-way'!$G14)</f>
        <v>2.339285714285714</v>
      </c>
      <c r="F15" s="30">
        <f>IF(OR($A15="",$B15=""),"",'MPTO_working_2-way'!D14)</f>
        <v>1.7379310344827583</v>
      </c>
      <c r="G15" s="32">
        <f>IF(OR($A15="",$B15=""),"",'MPTO_working_2-way'!E14)</f>
        <v>2.3551401869158877</v>
      </c>
      <c r="H15" s="30">
        <f>IF(OR($A15="",$B15=""),"",'OddsRatio_working_2-way'!M14)</f>
        <v>1.7375635565834309</v>
      </c>
      <c r="I15" s="30">
        <f>IF(OR($A15="",$B15=""),"",'OddsRatio_working_2-way'!N14)</f>
        <v>2.3558153613666013</v>
      </c>
      <c r="J15" s="30">
        <f>IF('Log_working_2-way'!$D14="","",A15^('Log_working_2-way'!$D14))</f>
        <v>1.733582099100242</v>
      </c>
      <c r="K15" s="32">
        <f>IF('Log_working_2-way'!$D14="","",B15^('Log_working_2-way'!$D14))</f>
        <v>2.3631739395308338</v>
      </c>
      <c r="L15" s="37">
        <f t="shared" si="9"/>
        <v>0.57251908396946571</v>
      </c>
      <c r="M15" s="37">
        <f t="shared" si="10"/>
        <v>0.4274809160305344</v>
      </c>
      <c r="N15" s="38">
        <v>111</v>
      </c>
      <c r="O15" s="38">
        <f t="shared" si="11"/>
        <v>44.928571428571423</v>
      </c>
      <c r="P15" s="38">
        <f t="shared" si="12"/>
        <v>61.666666666666664</v>
      </c>
      <c r="Q15" s="38">
        <f t="shared" si="13"/>
        <v>49.333333333333329</v>
      </c>
      <c r="R15" s="38">
        <f t="shared" si="14"/>
        <v>66.071428571428569</v>
      </c>
      <c r="S15" s="39">
        <f t="shared" si="15"/>
        <v>-4.4047619047619051</v>
      </c>
      <c r="T15" s="39">
        <f t="shared" si="16"/>
        <v>-4.4047619047619051</v>
      </c>
      <c r="U15" t="s">
        <v>70</v>
      </c>
      <c r="V15" t="s">
        <v>83</v>
      </c>
      <c r="W15" t="s">
        <v>86</v>
      </c>
      <c r="X15" s="48" t="s">
        <v>384</v>
      </c>
      <c r="Y15" s="41"/>
    </row>
    <row r="16" spans="1:25" ht="15" x14ac:dyDescent="0.25">
      <c r="A16">
        <v>2.13</v>
      </c>
      <c r="B16">
        <v>1.76</v>
      </c>
      <c r="C16" s="29">
        <f t="shared" si="0"/>
        <v>3.7665386256935607E-2</v>
      </c>
      <c r="D16" s="30">
        <f>IF(OR($A16="",$B16=""),"",A16*'MPTO_working_2-way'!$G15)</f>
        <v>2.2102272727272729</v>
      </c>
      <c r="E16" s="32">
        <f>IF(OR($A16="",$B16=""),"",B16*'MPTO_working_2-way'!$G15)</f>
        <v>1.8262910798122067</v>
      </c>
      <c r="F16" s="30">
        <f>IF(OR($A16="",$B16=""),"",'MPTO_working_2-way'!D15)</f>
        <v>2.2190126672191313</v>
      </c>
      <c r="G16" s="32">
        <f>IF(OR($A16="",$B16=""),"",'MPTO_working_2-way'!E15)</f>
        <v>1.8203360202000585</v>
      </c>
      <c r="H16" s="30">
        <f>IF(OR($A16="",$B16=""),"",'OddsRatio_working_2-way'!M15)</f>
        <v>2.2193613513897996</v>
      </c>
      <c r="I16" s="30">
        <f>IF(OR($A16="",$B16=""),"",'OddsRatio_working_2-way'!N15)</f>
        <v>1.8201014398727853</v>
      </c>
      <c r="J16" s="30">
        <f>IF('Log_working_2-way'!$D15="","",A16^('Log_working_2-way'!$D15))</f>
        <v>2.2234058151600675</v>
      </c>
      <c r="K16" s="32">
        <f>IF('Log_working_2-way'!$D15="","",B16^('Log_working_2-way'!$D15))</f>
        <v>1.8173902621748135</v>
      </c>
      <c r="L16" s="37">
        <f t="shared" si="9"/>
        <v>0.45244215938303339</v>
      </c>
      <c r="M16" s="37">
        <f t="shared" si="10"/>
        <v>0.54755784061696655</v>
      </c>
      <c r="N16" s="38">
        <v>112</v>
      </c>
      <c r="O16" s="38">
        <f t="shared" si="11"/>
        <v>59.417840375586856</v>
      </c>
      <c r="P16" s="38">
        <f t="shared" si="12"/>
        <v>48.363636363636374</v>
      </c>
      <c r="Q16" s="38">
        <f t="shared" si="13"/>
        <v>63.63636363636364</v>
      </c>
      <c r="R16" s="38">
        <f t="shared" si="14"/>
        <v>52.582159624413144</v>
      </c>
      <c r="S16" s="39">
        <f t="shared" si="15"/>
        <v>-4.2185232607767844</v>
      </c>
      <c r="T16" s="39">
        <f t="shared" si="16"/>
        <v>-4.2185232607767702</v>
      </c>
      <c r="U16" t="s">
        <v>72</v>
      </c>
      <c r="V16" t="s">
        <v>76</v>
      </c>
      <c r="W16" t="s">
        <v>86</v>
      </c>
      <c r="X16" s="48" t="s">
        <v>384</v>
      </c>
      <c r="Y16" s="41"/>
    </row>
    <row r="17" spans="1:25" ht="15" x14ac:dyDescent="0.25">
      <c r="A17">
        <v>1.7</v>
      </c>
      <c r="B17">
        <v>2.2200000000000002</v>
      </c>
      <c r="C17" s="29">
        <f t="shared" si="0"/>
        <v>3.868574456809748E-2</v>
      </c>
      <c r="D17" s="30">
        <f>IF(OR($A17="",$B17=""),"",A17*'MPTO_working_2-way'!$G16)</f>
        <v>1.7657657657657657</v>
      </c>
      <c r="E17" s="32">
        <f>IF(OR($A17="",$B17=""),"",B17*'MPTO_working_2-way'!$G16)</f>
        <v>2.3058823529411767</v>
      </c>
      <c r="F17" s="30">
        <f>IF(OR($A17="",$B17=""),"",'MPTO_working_2-way'!D16)</f>
        <v>1.7578015836050302</v>
      </c>
      <c r="G17" s="32">
        <f>IF(OR($A17="",$B17=""),"",'MPTO_working_2-way'!E16)</f>
        <v>2.3196066379840201</v>
      </c>
      <c r="H17" s="30">
        <f>IF(OR($A17="",$B17=""),"",'OddsRatio_working_2-way'!M16)</f>
        <v>1.7574763968621581</v>
      </c>
      <c r="I17" s="30">
        <f>IF(OR($A17="",$B17=""),"",'OddsRatio_working_2-way'!N16)</f>
        <v>2.3201731488169055</v>
      </c>
      <c r="J17" s="30">
        <f>IF('Log_working_2-way'!$D16="","",A17^('Log_working_2-way'!$D16))</f>
        <v>1.7538490082446418</v>
      </c>
      <c r="K17" s="32">
        <f>IF('Log_working_2-way'!$D16="","",B17^('Log_working_2-way'!$D16))</f>
        <v>2.3265255894258647</v>
      </c>
      <c r="L17" s="37">
        <f t="shared" si="9"/>
        <v>0.56632653061224492</v>
      </c>
      <c r="M17" s="37">
        <f t="shared" si="10"/>
        <v>0.43367346938775503</v>
      </c>
      <c r="N17" s="38">
        <v>113</v>
      </c>
      <c r="O17" s="38">
        <f t="shared" si="11"/>
        <v>46.529411764705884</v>
      </c>
      <c r="P17" s="38">
        <f t="shared" si="12"/>
        <v>62.099099099099099</v>
      </c>
      <c r="Q17" s="38">
        <f t="shared" si="13"/>
        <v>50.900900900900893</v>
      </c>
      <c r="R17" s="38">
        <f t="shared" si="14"/>
        <v>66.470588235294116</v>
      </c>
      <c r="S17" s="39">
        <f t="shared" si="15"/>
        <v>-4.3714891361950095</v>
      </c>
      <c r="T17" s="39">
        <f t="shared" si="16"/>
        <v>-4.3714891361950166</v>
      </c>
      <c r="U17" t="s">
        <v>80</v>
      </c>
      <c r="V17" t="s">
        <v>77</v>
      </c>
      <c r="W17" t="s">
        <v>86</v>
      </c>
      <c r="X17" s="48" t="s">
        <v>384</v>
      </c>
      <c r="Y17" s="41"/>
    </row>
    <row r="18" spans="1:25" ht="15" x14ac:dyDescent="0.25">
      <c r="A18">
        <v>1.92</v>
      </c>
      <c r="B18">
        <v>1.99</v>
      </c>
      <c r="C18" s="29">
        <f t="shared" si="0"/>
        <v>2.3345896147403788E-2</v>
      </c>
      <c r="D18" s="30">
        <f>IF(OR($A18="",$B18=""),"",A18*'MPTO_working_2-way'!$G17)</f>
        <v>1.9648241206030153</v>
      </c>
      <c r="E18" s="32">
        <f>IF(OR($A18="",$B18=""),"",B18*'MPTO_working_2-way'!$G17)</f>
        <v>2.0364583333333335</v>
      </c>
      <c r="F18" s="30">
        <f>IF(OR($A18="",$B18=""),"",'MPTO_working_2-way'!D17)</f>
        <v>1.9640176827387685</v>
      </c>
      <c r="G18" s="32">
        <f>IF(OR($A18="",$B18=""),"",'MPTO_working_2-way'!E17)</f>
        <v>2.0373253705876082</v>
      </c>
      <c r="H18" s="30">
        <f>IF(OR($A18="",$B18=""),"",'OddsRatio_working_2-way'!M17)</f>
        <v>1.9639984073082948</v>
      </c>
      <c r="I18" s="30">
        <f>IF(OR($A18="",$B18=""),"",'OddsRatio_working_2-way'!N17)</f>
        <v>2.0373461122121879</v>
      </c>
      <c r="J18" s="30">
        <f>IF('Log_working_2-way'!$D17="","",A18^('Log_working_2-way'!$D17))</f>
        <v>1.9636346459170313</v>
      </c>
      <c r="K18" s="32">
        <f>IF('Log_working_2-way'!$D17="","",B18^('Log_working_2-way'!$D17))</f>
        <v>2.0377376988644484</v>
      </c>
      <c r="L18" s="37">
        <f t="shared" si="9"/>
        <v>0.50895140664961636</v>
      </c>
      <c r="M18" s="37">
        <f t="shared" si="10"/>
        <v>0.49104859335038359</v>
      </c>
      <c r="N18" s="38">
        <v>114</v>
      </c>
      <c r="O18" s="38">
        <f t="shared" si="11"/>
        <v>54.625</v>
      </c>
      <c r="P18" s="38">
        <f t="shared" si="12"/>
        <v>56.713567839195967</v>
      </c>
      <c r="Q18" s="38">
        <f t="shared" si="13"/>
        <v>57.286432160804011</v>
      </c>
      <c r="R18" s="38">
        <f t="shared" si="14"/>
        <v>59.375000000000007</v>
      </c>
      <c r="S18" s="39">
        <f t="shared" si="15"/>
        <v>-2.6614321608040115</v>
      </c>
      <c r="T18" s="39">
        <f t="shared" si="16"/>
        <v>-2.6614321608040399</v>
      </c>
      <c r="U18" t="s">
        <v>245</v>
      </c>
      <c r="V18" t="s">
        <v>246</v>
      </c>
      <c r="W18" t="s">
        <v>387</v>
      </c>
      <c r="X18" s="48" t="s">
        <v>384</v>
      </c>
      <c r="Y18" s="41"/>
    </row>
    <row r="19" spans="1:25" ht="15" x14ac:dyDescent="0.25">
      <c r="A19">
        <v>1.96</v>
      </c>
      <c r="B19">
        <v>1.94</v>
      </c>
      <c r="C19" s="29">
        <f t="shared" si="0"/>
        <v>2.5667999158426325E-2</v>
      </c>
      <c r="D19" s="30">
        <f>IF(OR($A19="",$B19=""),"",A19*'MPTO_working_2-way'!$G18)</f>
        <v>2.0103092783505154</v>
      </c>
      <c r="E19" s="32">
        <f>IF(OR($A19="",$B19=""),"",B19*'MPTO_working_2-way'!$G18)</f>
        <v>1.989795918367347</v>
      </c>
      <c r="F19" s="30">
        <f>IF(OR($A19="",$B19=""),"",'MPTO_working_2-way'!D18)</f>
        <v>2.0105752961082914</v>
      </c>
      <c r="G19" s="32">
        <f>IF(OR($A19="",$B19=""),"",'MPTO_working_2-way'!E18)</f>
        <v>1.9895353704478862</v>
      </c>
      <c r="H19" s="30">
        <f>IF(OR($A19="",$B19=""),"",'OddsRatio_working_2-way'!M18)</f>
        <v>2.0105823052798226</v>
      </c>
      <c r="I19" s="30">
        <f>IF(OR($A19="",$B19=""),"",'OddsRatio_working_2-way'!N18)</f>
        <v>1.9895285072531594</v>
      </c>
      <c r="J19" s="30">
        <f>IF('Log_working_2-way'!$D18="","",A19^('Log_working_2-way'!$D18))</f>
        <v>2.0107026250536491</v>
      </c>
      <c r="K19" s="32">
        <f>IF('Log_working_2-way'!$D18="","",B19^('Log_working_2-way'!$D18))</f>
        <v>1.9894107081664238</v>
      </c>
      <c r="L19" s="37">
        <f t="shared" si="9"/>
        <v>0.49743589743589745</v>
      </c>
      <c r="M19" s="37">
        <f t="shared" si="10"/>
        <v>0.50256410256410255</v>
      </c>
      <c r="N19" s="38">
        <v>115</v>
      </c>
      <c r="O19" s="38">
        <f t="shared" si="11"/>
        <v>56.326530612244902</v>
      </c>
      <c r="P19" s="38">
        <f t="shared" si="12"/>
        <v>55.721649484536087</v>
      </c>
      <c r="Q19" s="38">
        <f t="shared" si="13"/>
        <v>59.278350515463927</v>
      </c>
      <c r="R19" s="38">
        <f t="shared" si="14"/>
        <v>58.673469387755105</v>
      </c>
      <c r="S19" s="39">
        <f t="shared" si="15"/>
        <v>-2.9518199032190253</v>
      </c>
      <c r="T19" s="39">
        <f t="shared" si="16"/>
        <v>-2.9518199032190182</v>
      </c>
      <c r="U19" t="s">
        <v>247</v>
      </c>
      <c r="V19" t="s">
        <v>248</v>
      </c>
      <c r="W19" t="s">
        <v>387</v>
      </c>
      <c r="X19" s="48" t="s">
        <v>384</v>
      </c>
      <c r="Y19" s="41"/>
    </row>
    <row r="20" spans="1:25" ht="15" x14ac:dyDescent="0.25">
      <c r="A20">
        <v>1.39</v>
      </c>
      <c r="B20">
        <v>3.2</v>
      </c>
      <c r="C20" s="29">
        <f t="shared" si="0"/>
        <v>3.1924460431654644E-2</v>
      </c>
      <c r="D20" s="30">
        <f>IF(OR($A20="",$B20=""),"",A20*'MPTO_working_2-way'!$G19)</f>
        <v>1.434375</v>
      </c>
      <c r="E20" s="32">
        <f>IF(OR($A20="",$B20=""),"",B20*'MPTO_working_2-way'!$G19)</f>
        <v>3.3021582733812949</v>
      </c>
      <c r="F20" s="30">
        <f>IF(OR($A20="",$B20=""),"",'MPTO_working_2-way'!D19)</f>
        <v>1.4215404282518376</v>
      </c>
      <c r="G20" s="32">
        <f>IF(OR($A20="",$B20=""),"",'MPTO_working_2-way'!E19)</f>
        <v>3.3722517058377561</v>
      </c>
      <c r="H20" s="30">
        <f>IF(OR($A20="",$B20=""),"",'OddsRatio_working_2-way'!M19)</f>
        <v>1.4210376791603418</v>
      </c>
      <c r="I20" s="30">
        <f>IF(OR($A20="",$B20=""),"",'OddsRatio_working_2-way'!N19)</f>
        <v>3.3750843439814173</v>
      </c>
      <c r="J20" s="30">
        <f>IF('Log_working_2-way'!$D19="","",A20^('Log_working_2-way'!$D19))</f>
        <v>1.4151172034875441</v>
      </c>
      <c r="K20" s="32">
        <f>IF('Log_working_2-way'!$D19="","",B20^('Log_working_2-way'!$D19))</f>
        <v>3.4089582209511771</v>
      </c>
      <c r="L20" s="37">
        <f t="shared" si="9"/>
        <v>0.69716775599128544</v>
      </c>
      <c r="M20" s="37">
        <f t="shared" si="10"/>
        <v>0.30283224400871461</v>
      </c>
      <c r="N20" s="38">
        <v>116</v>
      </c>
      <c r="O20" s="38">
        <f t="shared" si="11"/>
        <v>32.546762589928051</v>
      </c>
      <c r="P20" s="38">
        <f t="shared" si="12"/>
        <v>79.750000000000014</v>
      </c>
      <c r="Q20" s="38">
        <f t="shared" si="13"/>
        <v>36.25</v>
      </c>
      <c r="R20" s="38">
        <f t="shared" si="14"/>
        <v>83.453237410071949</v>
      </c>
      <c r="S20" s="39">
        <f t="shared" si="15"/>
        <v>-3.7032374100719494</v>
      </c>
      <c r="T20" s="39">
        <f t="shared" si="16"/>
        <v>-3.7032374100719352</v>
      </c>
      <c r="U20" t="s">
        <v>249</v>
      </c>
      <c r="V20" t="s">
        <v>250</v>
      </c>
      <c r="W20" t="s">
        <v>387</v>
      </c>
      <c r="X20" s="48" t="s">
        <v>384</v>
      </c>
      <c r="Y20" s="41"/>
    </row>
    <row r="21" spans="1:25" ht="15" x14ac:dyDescent="0.25">
      <c r="A21">
        <v>2.06</v>
      </c>
      <c r="B21">
        <v>1.86</v>
      </c>
      <c r="C21" s="29">
        <f t="shared" si="0"/>
        <v>2.3071301806034006E-2</v>
      </c>
      <c r="D21" s="30">
        <f>IF(OR($A21="",$B21=""),"",A21*'MPTO_working_2-way'!$G20)</f>
        <v>2.10752688172043</v>
      </c>
      <c r="E21" s="32">
        <f>IF(OR($A21="",$B21=""),"",B21*'MPTO_working_2-way'!$G20)</f>
        <v>1.9029126213592233</v>
      </c>
      <c r="F21" s="30">
        <f>IF(OR($A21="",$B21=""),"",'MPTO_working_2-way'!D20)</f>
        <v>2.1101442890186144</v>
      </c>
      <c r="G21" s="32">
        <f>IF(OR($A21="",$B21=""),"",'MPTO_working_2-way'!E20)</f>
        <v>1.9007838079174522</v>
      </c>
      <c r="H21" s="30">
        <f>IF(OR($A21="",$B21=""),"",'OddsRatio_working_2-way'!M20)</f>
        <v>2.1102063499795354</v>
      </c>
      <c r="I21" s="30">
        <f>IF(OR($A21="",$B21=""),"",'OddsRatio_working_2-way'!N20)</f>
        <v>1.9007334537569818</v>
      </c>
      <c r="J21" s="30">
        <f>IF('Log_working_2-way'!$D20="","",A21^('Log_working_2-way'!$D20))</f>
        <v>2.1113901147506824</v>
      </c>
      <c r="K21" s="32">
        <f>IF('Log_working_2-way'!$D20="","",B21^('Log_working_2-way'!$D20))</f>
        <v>1.8997740637852691</v>
      </c>
      <c r="L21" s="37">
        <f t="shared" si="9"/>
        <v>0.47448979591836737</v>
      </c>
      <c r="M21" s="37">
        <f t="shared" si="10"/>
        <v>0.52551020408163263</v>
      </c>
      <c r="N21" s="38">
        <v>117</v>
      </c>
      <c r="O21" s="38">
        <f t="shared" si="11"/>
        <v>60.203883495145639</v>
      </c>
      <c r="P21" s="38">
        <f t="shared" si="12"/>
        <v>54.096774193548384</v>
      </c>
      <c r="Q21" s="38">
        <f t="shared" si="13"/>
        <v>62.903225806451609</v>
      </c>
      <c r="R21" s="38">
        <f t="shared" si="14"/>
        <v>56.796116504854368</v>
      </c>
      <c r="S21" s="39">
        <f t="shared" si="15"/>
        <v>-2.6993423113059691</v>
      </c>
      <c r="T21" s="39">
        <f t="shared" si="16"/>
        <v>-2.6993423113059833</v>
      </c>
      <c r="U21" t="s">
        <v>251</v>
      </c>
      <c r="V21" t="s">
        <v>252</v>
      </c>
      <c r="W21" t="s">
        <v>387</v>
      </c>
      <c r="X21" s="48" t="s">
        <v>384</v>
      </c>
      <c r="Y21" s="41"/>
    </row>
    <row r="22" spans="1:25" ht="15" x14ac:dyDescent="0.25">
      <c r="A22">
        <v>1.83</v>
      </c>
      <c r="B22">
        <v>2.0699999999999998</v>
      </c>
      <c r="C22" s="29">
        <f t="shared" si="0"/>
        <v>2.9539874871307603E-2</v>
      </c>
      <c r="D22" s="30">
        <f>IF(OR($A22="",$B22=""),"",A22*'MPTO_working_2-way'!$G21)</f>
        <v>1.8840579710144929</v>
      </c>
      <c r="E22" s="32">
        <f>IF(OR($A22="",$B22=""),"",B22*'MPTO_working_2-way'!$G21)</f>
        <v>2.1311475409836067</v>
      </c>
      <c r="F22" s="30">
        <f>IF(OR($A22="",$B22=""),"",'MPTO_working_2-way'!D21)</f>
        <v>1.8808371192373576</v>
      </c>
      <c r="G22" s="32">
        <f>IF(OR($A22="",$B22=""),"",'MPTO_working_2-way'!E21)</f>
        <v>2.1352836729517204</v>
      </c>
      <c r="H22" s="30">
        <f>IF(OR($A22="",$B22=""),"",'OddsRatio_working_2-way'!M21)</f>
        <v>1.8807388571985679</v>
      </c>
      <c r="I22" s="30">
        <f>IF(OR($A22="",$B22=""),"",'OddsRatio_working_2-way'!N21)</f>
        <v>2.1354103339788768</v>
      </c>
      <c r="J22" s="30">
        <f>IF('Log_working_2-way'!$D21="","",A22^('Log_working_2-way'!$D21))</f>
        <v>1.8792804075818812</v>
      </c>
      <c r="K22" s="32">
        <f>IF('Log_working_2-way'!$D21="","",B22^('Log_working_2-way'!$D21))</f>
        <v>2.137293622577233</v>
      </c>
      <c r="L22" s="37">
        <f t="shared" si="9"/>
        <v>0.53076923076923077</v>
      </c>
      <c r="M22" s="37">
        <f t="shared" si="10"/>
        <v>0.46923076923076917</v>
      </c>
      <c r="N22" s="38">
        <v>118</v>
      </c>
      <c r="O22" s="38">
        <f t="shared" si="11"/>
        <v>53.519125683060103</v>
      </c>
      <c r="P22" s="38">
        <f t="shared" si="12"/>
        <v>60.995169082125607</v>
      </c>
      <c r="Q22" s="38">
        <f t="shared" si="13"/>
        <v>57.004830917874401</v>
      </c>
      <c r="R22" s="38">
        <f t="shared" si="14"/>
        <v>64.480874316939889</v>
      </c>
      <c r="S22" s="39">
        <f t="shared" si="15"/>
        <v>-3.4857052348142972</v>
      </c>
      <c r="T22" s="39">
        <f t="shared" si="16"/>
        <v>-3.485705234814283</v>
      </c>
      <c r="U22" t="s">
        <v>253</v>
      </c>
      <c r="V22" t="s">
        <v>254</v>
      </c>
      <c r="W22" t="s">
        <v>387</v>
      </c>
      <c r="X22" s="48" t="s">
        <v>384</v>
      </c>
      <c r="Y22" s="41"/>
    </row>
    <row r="23" spans="1:25" ht="15" x14ac:dyDescent="0.25">
      <c r="A23">
        <v>1.41</v>
      </c>
      <c r="B23">
        <v>3.09</v>
      </c>
      <c r="C23" s="29">
        <f t="shared" si="0"/>
        <v>3.2844453625284098E-2</v>
      </c>
      <c r="D23" s="30">
        <f>IF(OR($A23="",$B23=""),"",A23*'MPTO_working_2-way'!$G22)</f>
        <v>1.4563106796116505</v>
      </c>
      <c r="E23" s="32">
        <f>IF(OR($A23="",$B23=""),"",B23*'MPTO_working_2-way'!$G22)</f>
        <v>3.1914893617021276</v>
      </c>
      <c r="F23" s="30">
        <f>IF(OR($A23="",$B23=""),"",'MPTO_working_2-way'!D22)</f>
        <v>1.4434229488644834</v>
      </c>
      <c r="G23" s="32">
        <f>IF(OR($A23="",$B23=""),"",'MPTO_working_2-way'!E22)</f>
        <v>3.2551832343382272</v>
      </c>
      <c r="H23" s="30">
        <f>IF(OR($A23="",$B23=""),"",'OddsRatio_working_2-way'!M22)</f>
        <v>1.4429133648963732</v>
      </c>
      <c r="I23" s="30">
        <f>IF(OR($A23="",$B23=""),"",'OddsRatio_working_2-way'!N22)</f>
        <v>3.2577778844717553</v>
      </c>
      <c r="J23" s="30">
        <f>IF('Log_working_2-way'!$D22="","",A23^('Log_working_2-way'!$D22))</f>
        <v>1.4369813811713645</v>
      </c>
      <c r="K23" s="32">
        <f>IF('Log_working_2-way'!$D22="","",B23^('Log_working_2-way'!$D22))</f>
        <v>3.2884270202062709</v>
      </c>
      <c r="L23" s="37">
        <f t="shared" si="9"/>
        <v>0.68666666666666665</v>
      </c>
      <c r="M23" s="37">
        <f t="shared" si="10"/>
        <v>0.31333333333333335</v>
      </c>
      <c r="N23" s="38">
        <v>119</v>
      </c>
      <c r="O23" s="38">
        <f t="shared" si="11"/>
        <v>34.602836879432623</v>
      </c>
      <c r="P23" s="38">
        <f t="shared" si="12"/>
        <v>80.488673139158578</v>
      </c>
      <c r="Q23" s="38">
        <f t="shared" si="13"/>
        <v>38.511326860841429</v>
      </c>
      <c r="R23" s="38">
        <f t="shared" si="14"/>
        <v>84.397163120567384</v>
      </c>
      <c r="S23" s="39">
        <f t="shared" si="15"/>
        <v>-3.9084899814088061</v>
      </c>
      <c r="T23" s="39">
        <f t="shared" si="16"/>
        <v>-3.9084899814088061</v>
      </c>
      <c r="U23" t="s">
        <v>255</v>
      </c>
      <c r="V23" t="s">
        <v>256</v>
      </c>
      <c r="W23" t="s">
        <v>387</v>
      </c>
      <c r="X23" s="48" t="s">
        <v>384</v>
      </c>
      <c r="Y23" s="41"/>
    </row>
    <row r="24" spans="1:25" ht="15" x14ac:dyDescent="0.25">
      <c r="A24">
        <v>1.67</v>
      </c>
      <c r="B24">
        <v>2.31</v>
      </c>
      <c r="C24" s="29">
        <f t="shared" si="0"/>
        <v>3.1702828110013792E-2</v>
      </c>
      <c r="D24" s="30">
        <f>IF(OR($A24="",$B24=""),"",A24*'MPTO_working_2-way'!$G23)</f>
        <v>1.722943722943723</v>
      </c>
      <c r="E24" s="32">
        <f>IF(OR($A24="",$B24=""),"",B24*'MPTO_working_2-way'!$G23)</f>
        <v>2.3832335329341321</v>
      </c>
      <c r="F24" s="30">
        <f>IF(OR($A24="",$B24=""),"",'MPTO_working_2-way'!D23)</f>
        <v>1.7154100984947862</v>
      </c>
      <c r="G24" s="32">
        <f>IF(OR($A24="",$B24=""),"",'MPTO_working_2-way'!E23)</f>
        <v>2.397799670572148</v>
      </c>
      <c r="H24" s="30">
        <f>IF(OR($A24="",$B24=""),"",'OddsRatio_working_2-way'!M23)</f>
        <v>1.7151575921986633</v>
      </c>
      <c r="I24" s="30">
        <f>IF(OR($A24="",$B24=""),"",'OddsRatio_working_2-way'!N23)</f>
        <v>2.3982932026570873</v>
      </c>
      <c r="J24" s="30">
        <f>IF('Log_working_2-way'!$D23="","",A24^('Log_working_2-way'!$D23))</f>
        <v>1.7117407279082215</v>
      </c>
      <c r="K24" s="32">
        <f>IF('Log_working_2-way'!$D23="","",B24^('Log_working_2-way'!$D23))</f>
        <v>2.4050060096166201</v>
      </c>
      <c r="L24" s="37">
        <f t="shared" si="9"/>
        <v>0.58040201005025127</v>
      </c>
      <c r="M24" s="37">
        <f t="shared" si="10"/>
        <v>0.41959798994974867</v>
      </c>
      <c r="N24" s="38">
        <v>120</v>
      </c>
      <c r="O24" s="38">
        <f t="shared" si="11"/>
        <v>48.143712574850291</v>
      </c>
      <c r="P24" s="38">
        <f t="shared" si="12"/>
        <v>68.051948051948045</v>
      </c>
      <c r="Q24" s="38">
        <f t="shared" si="13"/>
        <v>51.948051948051948</v>
      </c>
      <c r="R24" s="38">
        <f t="shared" si="14"/>
        <v>71.856287425149702</v>
      </c>
      <c r="S24" s="39">
        <f t="shared" si="15"/>
        <v>-3.8043393732016568</v>
      </c>
      <c r="T24" s="39">
        <f t="shared" si="16"/>
        <v>-3.8043393732016568</v>
      </c>
      <c r="U24" t="s">
        <v>257</v>
      </c>
      <c r="V24" t="s">
        <v>258</v>
      </c>
      <c r="W24" t="s">
        <v>388</v>
      </c>
      <c r="X24" s="48" t="s">
        <v>384</v>
      </c>
      <c r="Y24" s="41"/>
    </row>
    <row r="25" spans="1:25" ht="15" x14ac:dyDescent="0.25">
      <c r="A25">
        <v>1.64</v>
      </c>
      <c r="B25">
        <v>2.36</v>
      </c>
      <c r="C25" s="29">
        <f t="shared" si="0"/>
        <v>3.3484911120297722E-2</v>
      </c>
      <c r="D25" s="30">
        <f>IF(OR($A25="",$B25=""),"",A25*'MPTO_working_2-way'!$G24)</f>
        <v>1.6949152542372881</v>
      </c>
      <c r="E25" s="32">
        <f>IF(OR($A25="",$B25=""),"",B25*'MPTO_working_2-way'!$G24)</f>
        <v>2.4390243902439024</v>
      </c>
      <c r="F25" s="30">
        <f>IF(OR($A25="",$B25=""),"",'MPTO_working_2-way'!D24)</f>
        <v>1.6863018473335656</v>
      </c>
      <c r="G25" s="32">
        <f>IF(OR($A25="",$B25=""),"",'MPTO_working_2-way'!E24)</f>
        <v>2.4570848146267141</v>
      </c>
      <c r="H25" s="30">
        <f>IF(OR($A25="",$B25=""),"",'OddsRatio_working_2-way'!M24)</f>
        <v>1.6859943405700353</v>
      </c>
      <c r="I25" s="30">
        <f>IF(OR($A25="",$B25=""),"",'OddsRatio_working_2-way'!N24)</f>
        <v>2.4577379737113252</v>
      </c>
      <c r="J25" s="30">
        <f>IF('Log_working_2-way'!$D24="","",A25^('Log_working_2-way'!$D24))</f>
        <v>1.6820816748919711</v>
      </c>
      <c r="K25" s="32">
        <f>IF('Log_working_2-way'!$D24="","",B25^('Log_working_2-way'!$D24))</f>
        <v>2.4661000827478752</v>
      </c>
      <c r="L25" s="37">
        <f t="shared" si="9"/>
        <v>0.59000000000000008</v>
      </c>
      <c r="M25" s="37">
        <f t="shared" si="10"/>
        <v>0.41000000000000003</v>
      </c>
      <c r="N25" s="38">
        <v>121</v>
      </c>
      <c r="O25" s="38">
        <f t="shared" si="11"/>
        <v>47.219512195121951</v>
      </c>
      <c r="P25" s="38">
        <f t="shared" si="12"/>
        <v>69.728813559322035</v>
      </c>
      <c r="Q25" s="38">
        <f t="shared" si="13"/>
        <v>51.271186440677972</v>
      </c>
      <c r="R25" s="38">
        <f t="shared" si="14"/>
        <v>73.780487804878049</v>
      </c>
      <c r="S25" s="39">
        <f t="shared" si="15"/>
        <v>-4.051674245556022</v>
      </c>
      <c r="T25" s="39">
        <f t="shared" si="16"/>
        <v>-4.0516742455560149</v>
      </c>
      <c r="U25" t="s">
        <v>259</v>
      </c>
      <c r="V25" t="s">
        <v>260</v>
      </c>
      <c r="W25" t="s">
        <v>388</v>
      </c>
      <c r="X25" s="48" t="s">
        <v>384</v>
      </c>
      <c r="Y25" s="41"/>
    </row>
    <row r="26" spans="1:25" ht="15" x14ac:dyDescent="0.25">
      <c r="A26">
        <v>1.78</v>
      </c>
      <c r="B26">
        <v>2.11</v>
      </c>
      <c r="C26" s="29">
        <f t="shared" si="0"/>
        <v>3.5731402098088338E-2</v>
      </c>
      <c r="D26" s="30">
        <f>IF(OR($A26="",$B26=""),"",A26*'MPTO_working_2-way'!$G25)</f>
        <v>1.8436018957345972</v>
      </c>
      <c r="E26" s="32">
        <f>IF(OR($A26="",$B26=""),"",B26*'MPTO_working_2-way'!$G25)</f>
        <v>2.1853932584269664</v>
      </c>
      <c r="F26" s="30">
        <f>IF(OR($A26="",$B26=""),"",'MPTO_working_2-way'!D25)</f>
        <v>1.8384649273092173</v>
      </c>
      <c r="G26" s="32">
        <f>IF(OR($A26="",$B26=""),"",'MPTO_working_2-way'!E25)</f>
        <v>2.1926557300484557</v>
      </c>
      <c r="H26" s="30">
        <f>IF(OR($A26="",$B26=""),"",'OddsRatio_working_2-way'!M25)</f>
        <v>1.838273644284909</v>
      </c>
      <c r="I26" s="30">
        <f>IF(OR($A26="",$B26=""),"",'OddsRatio_working_2-way'!N25)</f>
        <v>2.192927878405448</v>
      </c>
      <c r="J26" s="30">
        <f>IF('Log_working_2-way'!$D25="","",A26^('Log_working_2-way'!$D25))</f>
        <v>1.8359377980310738</v>
      </c>
      <c r="K26" s="32">
        <f>IF('Log_working_2-way'!$D25="","",B26^('Log_working_2-way'!$D25))</f>
        <v>2.1962612557480616</v>
      </c>
      <c r="L26" s="37">
        <f t="shared" si="9"/>
        <v>0.54241645244215941</v>
      </c>
      <c r="M26" s="37">
        <f t="shared" si="10"/>
        <v>0.45758354755784059</v>
      </c>
      <c r="N26" s="38">
        <v>122</v>
      </c>
      <c r="O26" s="38">
        <f t="shared" si="11"/>
        <v>53.460674157303373</v>
      </c>
      <c r="P26" s="38">
        <f t="shared" si="12"/>
        <v>64.180094786729839</v>
      </c>
      <c r="Q26" s="38">
        <f t="shared" si="13"/>
        <v>57.819905213270147</v>
      </c>
      <c r="R26" s="38">
        <f t="shared" si="14"/>
        <v>68.539325842696627</v>
      </c>
      <c r="S26" s="39">
        <f t="shared" si="15"/>
        <v>-4.3592310559667737</v>
      </c>
      <c r="T26" s="39">
        <f t="shared" si="16"/>
        <v>-4.3592310559667879</v>
      </c>
      <c r="U26" t="s">
        <v>261</v>
      </c>
      <c r="V26" t="s">
        <v>262</v>
      </c>
      <c r="W26" t="s">
        <v>388</v>
      </c>
      <c r="X26" s="48" t="s">
        <v>384</v>
      </c>
      <c r="Y26" s="41"/>
    </row>
    <row r="27" spans="1:25" ht="15" x14ac:dyDescent="0.25">
      <c r="A27">
        <v>2.09</v>
      </c>
      <c r="B27">
        <v>1.8</v>
      </c>
      <c r="C27" s="29">
        <f t="shared" si="0"/>
        <v>3.4024455077086735E-2</v>
      </c>
      <c r="D27" s="30">
        <f>IF(OR($A27="",$B27=""),"",A27*'MPTO_working_2-way'!$G26)</f>
        <v>2.161111111111111</v>
      </c>
      <c r="E27" s="32">
        <f>IF(OR($A27="",$B27=""),"",B27*'MPTO_working_2-way'!$G26)</f>
        <v>1.8612440191387563</v>
      </c>
      <c r="F27" s="30">
        <f>IF(OR($A27="",$B27=""),"",'MPTO_working_2-way'!D26)</f>
        <v>2.1670506912442398</v>
      </c>
      <c r="G27" s="32">
        <f>IF(OR($A27="",$B27=""),"",'MPTO_working_2-way'!E26)</f>
        <v>1.8568608094768018</v>
      </c>
      <c r="H27" s="30">
        <f>IF(OR($A27="",$B27=""),"",'OddsRatio_working_2-way'!M26)</f>
        <v>2.1672617529928755</v>
      </c>
      <c r="I27" s="30">
        <f>IF(OR($A27="",$B27=""),"",'OddsRatio_working_2-way'!N26)</f>
        <v>1.8567058737562385</v>
      </c>
      <c r="J27" s="30">
        <f>IF('Log_working_2-way'!$D26="","",A27^('Log_working_2-way'!$D26))</f>
        <v>2.1699807722915003</v>
      </c>
      <c r="K27" s="32">
        <f>IF('Log_working_2-way'!$D26="","",B27^('Log_working_2-way'!$D26))</f>
        <v>1.8547149010332622</v>
      </c>
      <c r="L27" s="37">
        <f t="shared" si="9"/>
        <v>0.46272493573264784</v>
      </c>
      <c r="M27" s="37">
        <f t="shared" si="10"/>
        <v>0.53727506426735205</v>
      </c>
      <c r="N27" s="38">
        <v>123</v>
      </c>
      <c r="O27" s="38">
        <f t="shared" si="11"/>
        <v>64.148325358851679</v>
      </c>
      <c r="P27" s="38">
        <f t="shared" si="12"/>
        <v>54.666666666666671</v>
      </c>
      <c r="Q27" s="38">
        <f t="shared" si="13"/>
        <v>68.333333333333343</v>
      </c>
      <c r="R27" s="38">
        <f t="shared" si="14"/>
        <v>58.851674641148335</v>
      </c>
      <c r="S27" s="39">
        <f t="shared" si="15"/>
        <v>-4.185007974481664</v>
      </c>
      <c r="T27" s="39">
        <f t="shared" si="16"/>
        <v>-4.185007974481664</v>
      </c>
      <c r="U27" t="s">
        <v>263</v>
      </c>
      <c r="V27" t="s">
        <v>264</v>
      </c>
      <c r="W27" t="s">
        <v>388</v>
      </c>
      <c r="X27" s="48" t="s">
        <v>384</v>
      </c>
      <c r="Y27" s="41"/>
    </row>
    <row r="28" spans="1:25" ht="15" x14ac:dyDescent="0.25">
      <c r="A28">
        <v>1.5</v>
      </c>
      <c r="B28">
        <v>2.7</v>
      </c>
      <c r="C28" s="29">
        <f t="shared" si="0"/>
        <v>3.7037037037036979E-2</v>
      </c>
      <c r="D28" s="30">
        <f>IF(OR($A28="",$B28=""),"",A28*'MPTO_working_2-way'!$G27)</f>
        <v>1.5555555555555554</v>
      </c>
      <c r="E28" s="32">
        <f>IF(OR($A28="",$B28=""),"",B28*'MPTO_working_2-way'!$G27)</f>
        <v>2.8</v>
      </c>
      <c r="F28" s="30">
        <f>IF(OR($A28="",$B28=""),"",'MPTO_working_2-way'!D27)</f>
        <v>1.5428571428571427</v>
      </c>
      <c r="G28" s="32">
        <f>IF(OR($A28="",$B28=""),"",'MPTO_working_2-way'!E27)</f>
        <v>2.8421052631578947</v>
      </c>
      <c r="H28" s="30">
        <f>IF(OR($A28="",$B28=""),"",'OddsRatio_working_2-way'!M27)</f>
        <v>1.5423261445466403</v>
      </c>
      <c r="I28" s="30">
        <f>IF(OR($A28="",$B28=""),"",'OddsRatio_working_2-way'!N27)</f>
        <v>2.8439088914585766</v>
      </c>
      <c r="J28" s="30">
        <f>IF('Log_working_2-way'!$D27="","",A28^('Log_working_2-way'!$D27))</f>
        <v>1.5365175706215548</v>
      </c>
      <c r="K28" s="32">
        <f>IF('Log_working_2-way'!$D27="","",B28^('Log_working_2-way'!$D27))</f>
        <v>2.8638718557551206</v>
      </c>
      <c r="L28" s="37">
        <f t="shared" si="9"/>
        <v>0.6428571428571429</v>
      </c>
      <c r="M28" s="37">
        <f t="shared" si="10"/>
        <v>0.35714285714285715</v>
      </c>
      <c r="N28" s="38">
        <v>124</v>
      </c>
      <c r="O28" s="38">
        <f t="shared" si="11"/>
        <v>41.333333333333329</v>
      </c>
      <c r="P28" s="38">
        <f t="shared" si="12"/>
        <v>78.074074074074076</v>
      </c>
      <c r="Q28" s="38">
        <f t="shared" si="13"/>
        <v>45.925925925925924</v>
      </c>
      <c r="R28" s="38">
        <f t="shared" si="14"/>
        <v>82.666666666666657</v>
      </c>
      <c r="S28" s="39">
        <f t="shared" si="15"/>
        <v>-4.5925925925925952</v>
      </c>
      <c r="T28" s="39">
        <f t="shared" si="16"/>
        <v>-4.592592592592581</v>
      </c>
      <c r="U28" t="s">
        <v>265</v>
      </c>
      <c r="V28" t="s">
        <v>266</v>
      </c>
      <c r="W28" t="s">
        <v>389</v>
      </c>
      <c r="X28" s="48" t="s">
        <v>384</v>
      </c>
      <c r="Y28" s="41"/>
    </row>
    <row r="29" spans="1:25" ht="15" x14ac:dyDescent="0.25">
      <c r="A29">
        <v>2.1</v>
      </c>
      <c r="B29">
        <v>1.81</v>
      </c>
      <c r="C29" s="29">
        <f t="shared" si="0"/>
        <v>2.8676664035780064E-2</v>
      </c>
      <c r="D29" s="30">
        <f>IF(OR($A29="",$B29=""),"",A29*'MPTO_working_2-way'!$G28)</f>
        <v>2.160220994475138</v>
      </c>
      <c r="E29" s="32">
        <f>IF(OR($A29="",$B29=""),"",B29*'MPTO_working_2-way'!$G28)</f>
        <v>1.861904761904762</v>
      </c>
      <c r="F29" s="30">
        <f>IF(OR($A29="",$B29=""),"",'MPTO_working_2-way'!D28)</f>
        <v>2.1651951011107946</v>
      </c>
      <c r="G29" s="32">
        <f>IF(OR($A29="",$B29=""),"",'MPTO_working_2-way'!E28)</f>
        <v>1.858225372769494</v>
      </c>
      <c r="H29" s="30">
        <f>IF(OR($A29="",$B29=""),"",'OddsRatio_working_2-way'!M28)</f>
        <v>2.1653431646335015</v>
      </c>
      <c r="I29" s="30">
        <f>IF(OR($A29="",$B29=""),"",'OddsRatio_working_2-way'!N28)</f>
        <v>1.8581163303210331</v>
      </c>
      <c r="J29" s="30">
        <f>IF('Log_working_2-way'!$D28="","",A29^('Log_working_2-way'!$D28))</f>
        <v>2.1676082555034109</v>
      </c>
      <c r="K29" s="32">
        <f>IF('Log_working_2-way'!$D28="","",B29^('Log_working_2-way'!$D28))</f>
        <v>1.8564516354578522</v>
      </c>
      <c r="L29" s="37">
        <f t="shared" si="9"/>
        <v>0.46291560102301793</v>
      </c>
      <c r="M29" s="37">
        <f t="shared" si="10"/>
        <v>0.53708439897698212</v>
      </c>
      <c r="N29" s="38">
        <v>125</v>
      </c>
      <c r="O29" s="38">
        <f t="shared" si="11"/>
        <v>65.476190476190467</v>
      </c>
      <c r="P29" s="38">
        <f t="shared" si="12"/>
        <v>55.939226519337019</v>
      </c>
      <c r="Q29" s="38">
        <f t="shared" si="13"/>
        <v>69.060773480662988</v>
      </c>
      <c r="R29" s="38">
        <f t="shared" si="14"/>
        <v>59.523809523809518</v>
      </c>
      <c r="S29" s="39">
        <f t="shared" si="15"/>
        <v>-3.5845830044725204</v>
      </c>
      <c r="T29" s="39">
        <f t="shared" si="16"/>
        <v>-3.5845830044724991</v>
      </c>
      <c r="U29" t="s">
        <v>267</v>
      </c>
      <c r="V29" t="s">
        <v>268</v>
      </c>
      <c r="W29" t="s">
        <v>389</v>
      </c>
      <c r="X29" s="48" t="s">
        <v>384</v>
      </c>
      <c r="Y29" s="41"/>
    </row>
    <row r="30" spans="1:25" s="35" customFormat="1" ht="15" x14ac:dyDescent="0.25">
      <c r="A30">
        <v>2.09</v>
      </c>
      <c r="B30">
        <v>1.83</v>
      </c>
      <c r="C30" s="29">
        <f t="shared" si="0"/>
        <v>2.4916986953225084E-2</v>
      </c>
      <c r="D30" s="30">
        <f>IF(OR($A30="",$B30=""),"",A30*'MPTO_working_2-way'!$G29)</f>
        <v>2.1420765027322402</v>
      </c>
      <c r="E30" s="32">
        <f>IF(OR($A30="",$B30=""),"",B30*'MPTO_working_2-way'!$G29)</f>
        <v>1.8755980861244019</v>
      </c>
      <c r="F30" s="30">
        <f>IF(OR($A30="",$B30=""),"",'MPTO_working_2-way'!D29)</f>
        <v>2.1458748281762841</v>
      </c>
      <c r="G30" s="32">
        <f>IF(OR($A30="",$B30=""),"",'MPTO_working_2-way'!E29)</f>
        <v>1.8726956692045928</v>
      </c>
      <c r="H30" s="30">
        <f>IF(OR($A30="",$B30=""),"",'OddsRatio_working_2-way'!M29)</f>
        <v>2.145972518016114</v>
      </c>
      <c r="I30" s="30">
        <f>IF(OR($A30="",$B30=""),"",'OddsRatio_working_2-way'!N29)</f>
        <v>1.8726212751865827</v>
      </c>
      <c r="J30" s="30">
        <f>IF('Log_working_2-way'!$D29="","",A30^('Log_working_2-way'!$D29))</f>
        <v>2.1476949656411697</v>
      </c>
      <c r="K30" s="32">
        <f>IF('Log_working_2-way'!$D29="","",B30^('Log_working_2-way'!$D29))</f>
        <v>1.8713116550453253</v>
      </c>
      <c r="L30" s="37">
        <f t="shared" si="9"/>
        <v>0.4668367346938776</v>
      </c>
      <c r="M30" s="37">
        <f t="shared" si="10"/>
        <v>0.53316326530612246</v>
      </c>
      <c r="N30" s="38">
        <v>126</v>
      </c>
      <c r="O30" s="38">
        <f t="shared" si="11"/>
        <v>65.712918660287073</v>
      </c>
      <c r="P30" s="38">
        <f t="shared" si="12"/>
        <v>57.147540983606561</v>
      </c>
      <c r="Q30" s="38">
        <f t="shared" si="13"/>
        <v>68.852459016393439</v>
      </c>
      <c r="R30" s="38">
        <f t="shared" si="14"/>
        <v>60.287081339712927</v>
      </c>
      <c r="S30" s="39">
        <f t="shared" si="15"/>
        <v>-3.1395403561063659</v>
      </c>
      <c r="T30" s="39">
        <f t="shared" si="16"/>
        <v>-3.1395403561063659</v>
      </c>
      <c r="U30" t="s">
        <v>269</v>
      </c>
      <c r="V30" t="s">
        <v>270</v>
      </c>
      <c r="W30" t="s">
        <v>389</v>
      </c>
      <c r="X30" s="48" t="s">
        <v>384</v>
      </c>
      <c r="Y30" s="41"/>
    </row>
    <row r="31" spans="1:25" ht="15" x14ac:dyDescent="0.25">
      <c r="A31">
        <v>2.1</v>
      </c>
      <c r="B31">
        <v>1.81</v>
      </c>
      <c r="C31" s="29">
        <f t="shared" si="0"/>
        <v>2.8676664035780064E-2</v>
      </c>
      <c r="D31" s="30">
        <f>IF(OR($A31="",$B31=""),"",A31*'MPTO_working_2-way'!$G30)</f>
        <v>2.160220994475138</v>
      </c>
      <c r="E31" s="32">
        <f>IF(OR($A31="",$B31=""),"",B31*'MPTO_working_2-way'!$G30)</f>
        <v>1.861904761904762</v>
      </c>
      <c r="F31" s="30">
        <f>IF(OR($A31="",$B31=""),"",'MPTO_working_2-way'!D30)</f>
        <v>2.1651951011107946</v>
      </c>
      <c r="G31" s="32">
        <f>IF(OR($A31="",$B31=""),"",'MPTO_working_2-way'!E30)</f>
        <v>1.858225372769494</v>
      </c>
      <c r="H31" s="30">
        <f>IF(OR($A31="",$B31=""),"",'OddsRatio_working_2-way'!M30)</f>
        <v>2.1653431646335015</v>
      </c>
      <c r="I31" s="30">
        <f>IF(OR($A31="",$B31=""),"",'OddsRatio_working_2-way'!N30)</f>
        <v>1.8581163303210331</v>
      </c>
      <c r="J31" s="30">
        <f>IF('Log_working_2-way'!$D30="","",A31^('Log_working_2-way'!$D30))</f>
        <v>2.1676082555034109</v>
      </c>
      <c r="K31" s="32">
        <f>IF('Log_working_2-way'!$D30="","",B31^('Log_working_2-way'!$D30))</f>
        <v>1.8564516354578522</v>
      </c>
      <c r="L31" s="37">
        <f t="shared" si="9"/>
        <v>0.46291560102301793</v>
      </c>
      <c r="M31" s="37">
        <f t="shared" si="10"/>
        <v>0.53708439897698212</v>
      </c>
      <c r="N31" s="38">
        <v>127</v>
      </c>
      <c r="O31" s="38">
        <f t="shared" si="11"/>
        <v>66.523809523809518</v>
      </c>
      <c r="P31" s="38">
        <f t="shared" si="12"/>
        <v>56.834254143646412</v>
      </c>
      <c r="Q31" s="38">
        <f t="shared" si="13"/>
        <v>70.165745856353595</v>
      </c>
      <c r="R31" s="38">
        <f t="shared" si="14"/>
        <v>60.476190476190474</v>
      </c>
      <c r="S31" s="39">
        <f t="shared" si="15"/>
        <v>-3.641936332544077</v>
      </c>
      <c r="T31" s="39">
        <f t="shared" si="16"/>
        <v>-3.6419363325440628</v>
      </c>
      <c r="U31" t="s">
        <v>271</v>
      </c>
      <c r="V31" t="s">
        <v>272</v>
      </c>
      <c r="W31" t="s">
        <v>389</v>
      </c>
      <c r="X31" s="48" t="s">
        <v>384</v>
      </c>
      <c r="Y31" s="41"/>
    </row>
    <row r="32" spans="1:25" ht="15" x14ac:dyDescent="0.25">
      <c r="A32">
        <v>1.65</v>
      </c>
      <c r="B32">
        <v>2.37</v>
      </c>
      <c r="C32" s="29">
        <f t="shared" si="0"/>
        <v>2.8001534330648337E-2</v>
      </c>
      <c r="D32" s="30">
        <f>IF(OR($A32="",$B32=""),"",A32*'MPTO_working_2-way'!$G31)</f>
        <v>1.6962025316455696</v>
      </c>
      <c r="E32" s="32">
        <f>IF(OR($A32="",$B32=""),"",B32*'MPTO_working_2-way'!$G31)</f>
        <v>2.4363636363636365</v>
      </c>
      <c r="F32" s="30">
        <f>IF(OR($A32="",$B32=""),"",'MPTO_working_2-way'!D31)</f>
        <v>1.6890184645286688</v>
      </c>
      <c r="G32" s="32">
        <f>IF(OR($A32="",$B32=""),"",'MPTO_working_2-way'!E31)</f>
        <v>2.4513399153737665</v>
      </c>
      <c r="H32" s="30">
        <f>IF(OR($A32="",$B32=""),"",'OddsRatio_working_2-way'!M31)</f>
        <v>1.6888051645745159</v>
      </c>
      <c r="I32" s="30">
        <f>IF(OR($A32="",$B32=""),"",'OddsRatio_working_2-way'!N31)</f>
        <v>2.4517893468724408</v>
      </c>
      <c r="J32" s="30">
        <f>IF('Log_working_2-way'!$D31="","",A32^('Log_working_2-way'!$D31))</f>
        <v>1.685552620448002</v>
      </c>
      <c r="K32" s="32">
        <f>IF('Log_working_2-way'!$D31="","",B32^('Log_working_2-way'!$D31))</f>
        <v>2.4586772337716281</v>
      </c>
      <c r="L32" s="37">
        <f t="shared" si="9"/>
        <v>0.58955223880597019</v>
      </c>
      <c r="M32" s="37">
        <f t="shared" si="10"/>
        <v>0.41044776119402981</v>
      </c>
      <c r="N32" s="38">
        <v>128</v>
      </c>
      <c r="O32" s="38">
        <f t="shared" si="11"/>
        <v>50.424242424242422</v>
      </c>
      <c r="P32" s="38">
        <f t="shared" si="12"/>
        <v>73.991561181434591</v>
      </c>
      <c r="Q32" s="38">
        <f t="shared" si="13"/>
        <v>54.008438818565395</v>
      </c>
      <c r="R32" s="38">
        <f t="shared" si="14"/>
        <v>77.575757575757578</v>
      </c>
      <c r="S32" s="39">
        <f t="shared" si="15"/>
        <v>-3.5841963943229729</v>
      </c>
      <c r="T32" s="39">
        <f t="shared" si="16"/>
        <v>-3.5841963943229871</v>
      </c>
      <c r="U32" t="s">
        <v>273</v>
      </c>
      <c r="V32" t="s">
        <v>274</v>
      </c>
      <c r="W32" t="s">
        <v>389</v>
      </c>
      <c r="X32" s="48" t="s">
        <v>384</v>
      </c>
      <c r="Y32" s="41"/>
    </row>
    <row r="33" spans="1:25" ht="15" x14ac:dyDescent="0.25">
      <c r="A33">
        <v>2.0499999999999998</v>
      </c>
      <c r="B33">
        <v>1.86</v>
      </c>
      <c r="C33" s="29">
        <f t="shared" si="0"/>
        <v>2.5439286650930981E-2</v>
      </c>
      <c r="D33" s="30">
        <f>IF(OR($A33="",$B33=""),"",A33*'MPTO_working_2-way'!$G32)</f>
        <v>2.1021505376344085</v>
      </c>
      <c r="E33" s="32">
        <f>IF(OR($A33="",$B33=""),"",B33*'MPTO_working_2-way'!$G32)</f>
        <v>1.9073170731707316</v>
      </c>
      <c r="F33" s="30">
        <f>IF(OR($A33="",$B33=""),"",'MPTO_working_2-way'!D32)</f>
        <v>2.1048854540436102</v>
      </c>
      <c r="G33" s="32">
        <f>IF(OR($A33="",$B33=""),"",'MPTO_working_2-way'!E32)</f>
        <v>1.905071196602548</v>
      </c>
      <c r="H33" s="30">
        <f>IF(OR($A33="",$B33=""),"",'OddsRatio_working_2-way'!M32)</f>
        <v>2.1049571179725204</v>
      </c>
      <c r="I33" s="30">
        <f>IF(OR($A33="",$B33=""),"",'OddsRatio_working_2-way'!N32)</f>
        <v>1.9050124966251125</v>
      </c>
      <c r="J33" s="30">
        <f>IF('Log_working_2-way'!$D32="","",A33^('Log_working_2-way'!$D32))</f>
        <v>2.1061965618695773</v>
      </c>
      <c r="K33" s="32">
        <f>IF('Log_working_2-way'!$D32="","",B33^('Log_working_2-way'!$D32))</f>
        <v>1.9039984704977753</v>
      </c>
      <c r="L33" s="37">
        <f t="shared" si="9"/>
        <v>0.47570332480818417</v>
      </c>
      <c r="M33" s="37">
        <f t="shared" si="10"/>
        <v>0.52429667519181589</v>
      </c>
      <c r="N33" s="38">
        <v>129</v>
      </c>
      <c r="O33" s="38">
        <f t="shared" si="11"/>
        <v>66.073170731707322</v>
      </c>
      <c r="P33" s="38">
        <f t="shared" si="12"/>
        <v>59.645161290322591</v>
      </c>
      <c r="Q33" s="38">
        <f t="shared" si="13"/>
        <v>69.354838709677409</v>
      </c>
      <c r="R33" s="38">
        <f t="shared" si="14"/>
        <v>62.926829268292686</v>
      </c>
      <c r="S33" s="39">
        <f t="shared" si="15"/>
        <v>-3.2816679779700877</v>
      </c>
      <c r="T33" s="39">
        <f t="shared" si="16"/>
        <v>-3.2816679779700948</v>
      </c>
      <c r="U33" t="s">
        <v>275</v>
      </c>
      <c r="V33" t="s">
        <v>276</v>
      </c>
      <c r="W33" t="s">
        <v>389</v>
      </c>
      <c r="X33" s="48" t="s">
        <v>384</v>
      </c>
      <c r="Y33" s="41"/>
    </row>
    <row r="34" spans="1:25" ht="15" x14ac:dyDescent="0.25">
      <c r="A34">
        <v>2.09</v>
      </c>
      <c r="B34">
        <v>1.81</v>
      </c>
      <c r="C34" s="29">
        <f t="shared" si="0"/>
        <v>3.0955087366835166E-2</v>
      </c>
      <c r="D34" s="30">
        <f>IF(OR($A34="",$B34=""),"",A34*'MPTO_working_2-way'!$G33)</f>
        <v>2.1546961325966851</v>
      </c>
      <c r="E34" s="32">
        <f>IF(OR($A34="",$B34=""),"",B34*'MPTO_working_2-way'!$G33)</f>
        <v>1.8660287081339717</v>
      </c>
      <c r="F34" s="30">
        <f>IF(OR($A34="",$B34=""),"",'MPTO_working_2-way'!D33)</f>
        <v>2.159867538325388</v>
      </c>
      <c r="G34" s="32">
        <f>IF(OR($A34="",$B34=""),"",'MPTO_working_2-way'!E33)</f>
        <v>1.8621674173619833</v>
      </c>
      <c r="H34" s="30">
        <f>IF(OR($A34="",$B34=""),"",'OddsRatio_working_2-way'!M33)</f>
        <v>2.1600340565456171</v>
      </c>
      <c r="I34" s="30">
        <f>IF(OR($A34="",$B34=""),"",'OddsRatio_working_2-way'!N33)</f>
        <v>1.8620436566990362</v>
      </c>
      <c r="J34" s="30">
        <f>IF('Log_working_2-way'!$D33="","",A34^('Log_working_2-way'!$D33))</f>
        <v>2.1623937828196005</v>
      </c>
      <c r="K34" s="32">
        <f>IF('Log_working_2-way'!$D33="","",B34^('Log_working_2-way'!$D33))</f>
        <v>1.8602936584659731</v>
      </c>
      <c r="L34" s="37">
        <f t="shared" si="9"/>
        <v>0.46410256410256412</v>
      </c>
      <c r="M34" s="37">
        <f t="shared" si="10"/>
        <v>0.53589743589743577</v>
      </c>
      <c r="N34" s="38">
        <v>130</v>
      </c>
      <c r="O34" s="38">
        <f t="shared" si="11"/>
        <v>67.799043062200965</v>
      </c>
      <c r="P34" s="38">
        <f t="shared" si="12"/>
        <v>58.176795580110507</v>
      </c>
      <c r="Q34" s="38">
        <f t="shared" si="13"/>
        <v>71.823204419889507</v>
      </c>
      <c r="R34" s="38">
        <f t="shared" si="14"/>
        <v>62.200956937799049</v>
      </c>
      <c r="S34" s="39">
        <f t="shared" si="15"/>
        <v>-4.0241613576885413</v>
      </c>
      <c r="T34" s="39">
        <f t="shared" si="16"/>
        <v>-4.0241613576885413</v>
      </c>
      <c r="U34" t="s">
        <v>98</v>
      </c>
      <c r="V34" t="s">
        <v>109</v>
      </c>
      <c r="W34" t="s">
        <v>221</v>
      </c>
      <c r="X34" s="48" t="s">
        <v>384</v>
      </c>
      <c r="Y34" s="41"/>
    </row>
    <row r="35" spans="1:25" ht="15" x14ac:dyDescent="0.25">
      <c r="A35">
        <v>2.14</v>
      </c>
      <c r="B35">
        <v>1.77</v>
      </c>
      <c r="C35" s="29">
        <f t="shared" si="0"/>
        <v>3.2261471038597556E-2</v>
      </c>
      <c r="D35" s="30">
        <f>IF(OR($A35="",$B35=""),"",A35*'MPTO_working_2-way'!$G34)</f>
        <v>2.2090395480225991</v>
      </c>
      <c r="E35" s="32">
        <f>IF(OR($A35="",$B35=""),"",B35*'MPTO_working_2-way'!$G34)</f>
        <v>1.8271028037383177</v>
      </c>
      <c r="F35" s="30">
        <f>IF(OR($A35="",$B35=""),"",'MPTO_working_2-way'!D34)</f>
        <v>2.216513546725964</v>
      </c>
      <c r="G35" s="32">
        <f>IF(OR($A35="",$B35=""),"",'MPTO_working_2-way'!E34)</f>
        <v>1.822021261243927</v>
      </c>
      <c r="H35" s="30">
        <f>IF(OR($A35="",$B35=""),"",'OddsRatio_working_2-way'!M34)</f>
        <v>2.2167659925061516</v>
      </c>
      <c r="I35" s="30">
        <f>IF(OR($A35="",$B35=""),"",'OddsRatio_working_2-way'!N34)</f>
        <v>1.8218507142366114</v>
      </c>
      <c r="J35" s="30">
        <f>IF('Log_working_2-way'!$D34="","",A35^('Log_working_2-way'!$D34))</f>
        <v>2.2201875884465903</v>
      </c>
      <c r="K35" s="32">
        <f>IF('Log_working_2-way'!$D34="","",B35^('Log_working_2-way'!$D34))</f>
        <v>1.8195461168991689</v>
      </c>
      <c r="L35" s="37">
        <f t="shared" si="9"/>
        <v>0.45268542199488487</v>
      </c>
      <c r="M35" s="37">
        <f t="shared" si="10"/>
        <v>0.54731457800511507</v>
      </c>
      <c r="N35" s="38">
        <v>131</v>
      </c>
      <c r="O35" s="38">
        <f t="shared" si="11"/>
        <v>69.785046728971977</v>
      </c>
      <c r="P35" s="38">
        <f t="shared" si="12"/>
        <v>56.988700564971758</v>
      </c>
      <c r="Q35" s="38">
        <f t="shared" si="13"/>
        <v>74.011299435028249</v>
      </c>
      <c r="R35" s="38">
        <f t="shared" si="14"/>
        <v>61.214953271028037</v>
      </c>
      <c r="S35" s="39">
        <f t="shared" si="15"/>
        <v>-4.2262527060562718</v>
      </c>
      <c r="T35" s="39">
        <f t="shared" si="16"/>
        <v>-4.2262527060562789</v>
      </c>
      <c r="U35" t="s">
        <v>100</v>
      </c>
      <c r="V35" t="s">
        <v>215</v>
      </c>
      <c r="W35" t="s">
        <v>221</v>
      </c>
      <c r="X35" s="48" t="s">
        <v>384</v>
      </c>
      <c r="Y35" s="41"/>
    </row>
    <row r="36" spans="1:25" ht="15" x14ac:dyDescent="0.25">
      <c r="A36">
        <v>2.0499999999999998</v>
      </c>
      <c r="B36">
        <v>1.85</v>
      </c>
      <c r="C36" s="29">
        <f t="shared" si="0"/>
        <v>2.8345418589321048E-2</v>
      </c>
      <c r="D36" s="30">
        <f>IF(OR($A36="",$B36=""),"",A36*'MPTO_working_2-way'!$G35)</f>
        <v>2.1081081081081079</v>
      </c>
      <c r="E36" s="32">
        <f>IF(OR($A36="",$B36=""),"",B36*'MPTO_working_2-way'!$G35)</f>
        <v>1.902439024390244</v>
      </c>
      <c r="F36" s="30">
        <f>IF(OR($A36="",$B36=""),"",'MPTO_working_2-way'!D35)</f>
        <v>2.1113430758524703</v>
      </c>
      <c r="G36" s="32">
        <f>IF(OR($A36="",$B36=""),"",'MPTO_working_2-way'!E35)</f>
        <v>1.8998121477770822</v>
      </c>
      <c r="H36" s="30">
        <f>IF(OR($A36="",$B36=""),"",'OddsRatio_working_2-way'!M35)</f>
        <v>2.1114378604524222</v>
      </c>
      <c r="I36" s="30">
        <f>IF(OR($A36="",$B36=""),"",'OddsRatio_working_2-way'!N35)</f>
        <v>1.8997354108424378</v>
      </c>
      <c r="J36" s="30">
        <f>IF('Log_working_2-way'!$D35="","",A36^('Log_working_2-way'!$D35))</f>
        <v>2.1129081281913611</v>
      </c>
      <c r="K36" s="32">
        <f>IF('Log_working_2-way'!$D35="","",B36^('Log_working_2-way'!$D35))</f>
        <v>1.8985467665018629</v>
      </c>
      <c r="L36" s="37">
        <f t="shared" si="9"/>
        <v>0.47435897435897439</v>
      </c>
      <c r="M36" s="37">
        <f t="shared" si="10"/>
        <v>0.52564102564102555</v>
      </c>
      <c r="N36" s="38">
        <v>132</v>
      </c>
      <c r="O36" s="38">
        <f t="shared" si="11"/>
        <v>67.609756097560961</v>
      </c>
      <c r="P36" s="38">
        <f t="shared" si="12"/>
        <v>60.648648648648646</v>
      </c>
      <c r="Q36" s="38">
        <f t="shared" si="13"/>
        <v>71.35135135135134</v>
      </c>
      <c r="R36" s="38">
        <f t="shared" si="14"/>
        <v>64.390243902439025</v>
      </c>
      <c r="S36" s="39">
        <f t="shared" si="15"/>
        <v>-3.7415952537903792</v>
      </c>
      <c r="T36" s="39">
        <f t="shared" si="16"/>
        <v>-3.7415952537903792</v>
      </c>
      <c r="U36" t="s">
        <v>92</v>
      </c>
      <c r="V36" t="s">
        <v>101</v>
      </c>
      <c r="W36" t="s">
        <v>221</v>
      </c>
      <c r="X36" s="48" t="s">
        <v>384</v>
      </c>
      <c r="Y36" s="41"/>
    </row>
    <row r="37" spans="1:25" ht="15" x14ac:dyDescent="0.25">
      <c r="A37">
        <v>2.15</v>
      </c>
      <c r="B37">
        <v>1.76</v>
      </c>
      <c r="C37" s="29">
        <f t="shared" si="0"/>
        <v>3.3298097251585723E-2</v>
      </c>
      <c r="D37" s="30">
        <f>IF(OR($A37="",$B37=""),"",A37*'MPTO_working_2-way'!$G36)</f>
        <v>2.2215909090909092</v>
      </c>
      <c r="E37" s="32">
        <f>IF(OR($A37="",$B37=""),"",B37*'MPTO_working_2-way'!$G36)</f>
        <v>1.8186046511627909</v>
      </c>
      <c r="F37" s="30">
        <f>IF(OR($A37="",$B37=""),"",'MPTO_working_2-way'!D36)</f>
        <v>2.2298173246906305</v>
      </c>
      <c r="G37" s="32">
        <f>IF(OR($A37="",$B37=""),"",'MPTO_working_2-way'!E36)</f>
        <v>1.8131288931480596</v>
      </c>
      <c r="H37" s="30">
        <f>IF(OR($A37="",$B37=""),"",'OddsRatio_working_2-way'!M36)</f>
        <v>2.2301048307916052</v>
      </c>
      <c r="I37" s="30">
        <f>IF(OR($A37="",$B37=""),"",'OddsRatio_working_2-way'!N36)</f>
        <v>1.8129388446970602</v>
      </c>
      <c r="J37" s="30">
        <f>IF('Log_working_2-way'!$D36="","",A37^('Log_working_2-way'!$D36))</f>
        <v>2.2338767288490446</v>
      </c>
      <c r="K37" s="32">
        <f>IF('Log_working_2-way'!$D36="","",B37^('Log_working_2-way'!$D36))</f>
        <v>1.8104537322239227</v>
      </c>
      <c r="L37" s="37">
        <f t="shared" si="9"/>
        <v>0.45012787723785164</v>
      </c>
      <c r="M37" s="37">
        <f t="shared" si="10"/>
        <v>0.54987212276214825</v>
      </c>
      <c r="N37" s="38">
        <v>133</v>
      </c>
      <c r="O37" s="38">
        <f t="shared" si="11"/>
        <v>71.139534883720927</v>
      </c>
      <c r="P37" s="38">
        <f t="shared" si="12"/>
        <v>57.431818181818194</v>
      </c>
      <c r="Q37" s="38">
        <f t="shared" si="13"/>
        <v>75.568181818181827</v>
      </c>
      <c r="R37" s="38">
        <f t="shared" si="14"/>
        <v>61.860465116279066</v>
      </c>
      <c r="S37" s="39">
        <f t="shared" si="15"/>
        <v>-4.4286469344609003</v>
      </c>
      <c r="T37" s="39">
        <f t="shared" si="16"/>
        <v>-4.4286469344608719</v>
      </c>
      <c r="U37" t="s">
        <v>110</v>
      </c>
      <c r="V37" t="s">
        <v>99</v>
      </c>
      <c r="W37" t="s">
        <v>221</v>
      </c>
      <c r="X37" s="48" t="s">
        <v>384</v>
      </c>
      <c r="Y37" s="41"/>
    </row>
    <row r="38" spans="1:25" ht="15" x14ac:dyDescent="0.25">
      <c r="A38">
        <v>2.09</v>
      </c>
      <c r="B38">
        <v>1.8</v>
      </c>
      <c r="C38" s="29">
        <f t="shared" si="0"/>
        <v>3.4024455077086735E-2</v>
      </c>
      <c r="D38" s="30">
        <f>IF(OR($A38="",$B38=""),"",A38*'MPTO_working_2-way'!$G37)</f>
        <v>2.161111111111111</v>
      </c>
      <c r="E38" s="32">
        <f>IF(OR($A38="",$B38=""),"",B38*'MPTO_working_2-way'!$G37)</f>
        <v>1.8612440191387563</v>
      </c>
      <c r="F38" s="30">
        <f>IF(OR($A38="",$B38=""),"",'MPTO_working_2-way'!D37)</f>
        <v>2.1670506912442398</v>
      </c>
      <c r="G38" s="32">
        <f>IF(OR($A38="",$B38=""),"",'MPTO_working_2-way'!E37)</f>
        <v>1.8568608094768018</v>
      </c>
      <c r="H38" s="30">
        <f>IF(OR($A38="",$B38=""),"",'OddsRatio_working_2-way'!M37)</f>
        <v>2.1672617529928755</v>
      </c>
      <c r="I38" s="30">
        <f>IF(OR($A38="",$B38=""),"",'OddsRatio_working_2-way'!N37)</f>
        <v>1.8567058737562385</v>
      </c>
      <c r="J38" s="30">
        <f>IF('Log_working_2-way'!$D37="","",A38^('Log_working_2-way'!$D37))</f>
        <v>2.1699807722915003</v>
      </c>
      <c r="K38" s="32">
        <f>IF('Log_working_2-way'!$D37="","",B38^('Log_working_2-way'!$D37))</f>
        <v>1.8547149010332622</v>
      </c>
      <c r="L38" s="37">
        <f t="shared" si="9"/>
        <v>0.46272493573264784</v>
      </c>
      <c r="M38" s="37">
        <f t="shared" si="10"/>
        <v>0.53727506426735205</v>
      </c>
      <c r="N38" s="38">
        <v>134</v>
      </c>
      <c r="O38" s="38">
        <f t="shared" si="11"/>
        <v>69.885167464114843</v>
      </c>
      <c r="P38" s="38">
        <f t="shared" si="12"/>
        <v>59.555555555555564</v>
      </c>
      <c r="Q38" s="38">
        <f t="shared" si="13"/>
        <v>74.444444444444443</v>
      </c>
      <c r="R38" s="38">
        <f t="shared" si="14"/>
        <v>64.114832535885171</v>
      </c>
      <c r="S38" s="39">
        <f t="shared" si="15"/>
        <v>-4.5592769803295994</v>
      </c>
      <c r="T38" s="39">
        <f t="shared" si="16"/>
        <v>-4.5592769803296065</v>
      </c>
      <c r="U38" t="s">
        <v>94</v>
      </c>
      <c r="V38" t="s">
        <v>103</v>
      </c>
      <c r="W38" t="s">
        <v>221</v>
      </c>
      <c r="X38" s="48" t="s">
        <v>384</v>
      </c>
      <c r="Y38" s="41"/>
    </row>
    <row r="39" spans="1:25" ht="15" x14ac:dyDescent="0.25">
      <c r="A39">
        <v>2.38</v>
      </c>
      <c r="B39">
        <v>1.63</v>
      </c>
      <c r="C39" s="29">
        <f t="shared" si="0"/>
        <v>3.3664999742228252E-2</v>
      </c>
      <c r="D39" s="30">
        <f>IF(OR($A39="",$B39=""),"",A39*'MPTO_working_2-way'!$G38)</f>
        <v>2.4601226993865031</v>
      </c>
      <c r="E39" s="32">
        <f>IF(OR($A39="",$B39=""),"",B39*'MPTO_working_2-way'!$G38)</f>
        <v>1.6848739495798319</v>
      </c>
      <c r="F39" s="30">
        <f>IF(OR($A39="",$B39=""),"",'MPTO_working_2-way'!D38)</f>
        <v>2.4793251102447753</v>
      </c>
      <c r="G39" s="32">
        <f>IF(OR($A39="",$B39=""),"",'MPTO_working_2-way'!E38)</f>
        <v>1.6759839288028686</v>
      </c>
      <c r="H39" s="30">
        <f>IF(OR($A39="",$B39=""),"",'OddsRatio_working_2-way'!M38)</f>
        <v>2.4800257398019103</v>
      </c>
      <c r="I39" s="30">
        <f>IF(OR($A39="",$B39=""),"",'OddsRatio_working_2-way'!N38)</f>
        <v>1.6756639246921761</v>
      </c>
      <c r="J39" s="30">
        <f>IF('Log_working_2-way'!$D38="","",A39^('Log_working_2-way'!$D38))</f>
        <v>2.4889275111820632</v>
      </c>
      <c r="K39" s="32">
        <f>IF('Log_working_2-way'!$D38="","",B39^('Log_working_2-way'!$D38))</f>
        <v>1.6716243688761041</v>
      </c>
      <c r="L39" s="37">
        <f t="shared" si="9"/>
        <v>0.40648379052369077</v>
      </c>
      <c r="M39" s="37">
        <f t="shared" si="10"/>
        <v>0.59351620947630923</v>
      </c>
      <c r="N39" s="38">
        <v>135</v>
      </c>
      <c r="O39" s="38">
        <f t="shared" si="11"/>
        <v>78.277310924369758</v>
      </c>
      <c r="P39" s="38">
        <f t="shared" si="12"/>
        <v>52.177914110429441</v>
      </c>
      <c r="Q39" s="38">
        <f t="shared" si="13"/>
        <v>82.822085889570559</v>
      </c>
      <c r="R39" s="38">
        <f t="shared" si="14"/>
        <v>56.72268907563025</v>
      </c>
      <c r="S39" s="39">
        <f t="shared" si="15"/>
        <v>-4.5447749652008014</v>
      </c>
      <c r="T39" s="39">
        <f t="shared" si="16"/>
        <v>-4.5447749652008085</v>
      </c>
      <c r="U39" t="s">
        <v>96</v>
      </c>
      <c r="V39" t="s">
        <v>97</v>
      </c>
      <c r="W39" t="s">
        <v>221</v>
      </c>
      <c r="X39" s="48" t="s">
        <v>384</v>
      </c>
      <c r="Y39" s="41"/>
    </row>
    <row r="40" spans="1:25" ht="15" x14ac:dyDescent="0.25">
      <c r="A40">
        <v>2.29</v>
      </c>
      <c r="B40">
        <v>1.68</v>
      </c>
      <c r="C40" s="29">
        <f t="shared" si="0"/>
        <v>3.1919317945518833E-2</v>
      </c>
      <c r="D40" s="30">
        <f>IF(OR($A40="",$B40=""),"",A40*'MPTO_working_2-way'!$G39)</f>
        <v>2.3630952380952381</v>
      </c>
      <c r="E40" s="32">
        <f>IF(OR($A40="",$B40=""),"",B40*'MPTO_working_2-way'!$G39)</f>
        <v>1.7336244541484715</v>
      </c>
      <c r="F40" s="30">
        <f>IF(OR($A40="",$B40=""),"",'MPTO_working_2-way'!D39)</f>
        <v>2.3768688990485605</v>
      </c>
      <c r="G40" s="32">
        <f>IF(OR($A40="",$B40=""),"",'MPTO_working_2-way'!E39)</f>
        <v>1.7262855604415328</v>
      </c>
      <c r="H40" s="30">
        <f>IF(OR($A40="",$B40=""),"",'OddsRatio_working_2-way'!M39)</f>
        <v>2.3773375851727168</v>
      </c>
      <c r="I40" s="30">
        <f>IF(OR($A40="",$B40=""),"",'OddsRatio_working_2-way'!N39)</f>
        <v>1.7260384169902692</v>
      </c>
      <c r="J40" s="30">
        <f>IF('Log_working_2-way'!$D39="","",A40^('Log_working_2-way'!$D39))</f>
        <v>2.3836811049586637</v>
      </c>
      <c r="K40" s="32">
        <f>IF('Log_working_2-way'!$D39="","",B40^('Log_working_2-way'!$D39))</f>
        <v>1.7227098761530257</v>
      </c>
      <c r="L40" s="37">
        <f t="shared" si="9"/>
        <v>0.42317380352644834</v>
      </c>
      <c r="M40" s="37">
        <f t="shared" si="10"/>
        <v>0.57682619647355171</v>
      </c>
      <c r="N40" s="38">
        <v>136</v>
      </c>
      <c r="O40" s="38">
        <f t="shared" si="11"/>
        <v>76.6113537117904</v>
      </c>
      <c r="P40" s="38">
        <f t="shared" si="12"/>
        <v>55.047619047619044</v>
      </c>
      <c r="Q40" s="38">
        <f t="shared" si="13"/>
        <v>80.952380952380949</v>
      </c>
      <c r="R40" s="38">
        <f t="shared" si="14"/>
        <v>59.388646288209607</v>
      </c>
      <c r="S40" s="39">
        <f t="shared" si="15"/>
        <v>-4.3410272405905488</v>
      </c>
      <c r="T40" s="39">
        <f t="shared" si="16"/>
        <v>-4.341027240590563</v>
      </c>
      <c r="U40" t="s">
        <v>88</v>
      </c>
      <c r="V40" t="s">
        <v>105</v>
      </c>
      <c r="W40" t="s">
        <v>221</v>
      </c>
      <c r="X40" s="48" t="s">
        <v>384</v>
      </c>
      <c r="Y40" s="41"/>
    </row>
    <row r="41" spans="1:25" s="35" customFormat="1" ht="15" x14ac:dyDescent="0.25">
      <c r="A41">
        <v>2.2200000000000002</v>
      </c>
      <c r="B41">
        <v>1.71</v>
      </c>
      <c r="C41" s="29">
        <f t="shared" si="0"/>
        <v>3.5245772087877381E-2</v>
      </c>
      <c r="D41" s="30">
        <f>IF(OR($A41="",$B41=""),"",A41*'MPTO_working_2-way'!$G40)</f>
        <v>2.2982456140350882</v>
      </c>
      <c r="E41" s="32">
        <f>IF(OR($A41="",$B41=""),"",B41*'MPTO_working_2-way'!$G40)</f>
        <v>1.7702702702702702</v>
      </c>
      <c r="F41" s="30">
        <f>IF(OR($A41="",$B41=""),"",'MPTO_working_2-way'!D40)</f>
        <v>2.3103888990323171</v>
      </c>
      <c r="G41" s="32">
        <f>IF(OR($A41="",$B41=""),"",'MPTO_working_2-way'!E40)</f>
        <v>1.7631322279503969</v>
      </c>
      <c r="H41" s="30">
        <f>IF(OR($A41="",$B41=""),"",'OddsRatio_working_2-way'!M40)</f>
        <v>2.310843186332725</v>
      </c>
      <c r="I41" s="30">
        <f>IF(OR($A41="",$B41=""),"",'OddsRatio_working_2-way'!N40)</f>
        <v>1.7628677559805201</v>
      </c>
      <c r="J41" s="30">
        <f>IF('Log_working_2-way'!$D40="","",A41^('Log_working_2-way'!$D40))</f>
        <v>2.3164405926032319</v>
      </c>
      <c r="K41" s="32">
        <f>IF('Log_working_2-way'!$D40="","",B41^('Log_working_2-way'!$D40))</f>
        <v>1.7596240997267032</v>
      </c>
      <c r="L41" s="37">
        <f t="shared" si="9"/>
        <v>0.43511450381679379</v>
      </c>
      <c r="M41" s="37">
        <f t="shared" si="10"/>
        <v>0.56488549618320616</v>
      </c>
      <c r="N41" s="38">
        <v>137</v>
      </c>
      <c r="O41" s="38">
        <f t="shared" si="11"/>
        <v>75.2882882882883</v>
      </c>
      <c r="P41" s="38">
        <f t="shared" si="12"/>
        <v>56.883040935672504</v>
      </c>
      <c r="Q41" s="38">
        <f t="shared" si="13"/>
        <v>80.116959064327474</v>
      </c>
      <c r="R41" s="38">
        <f t="shared" si="14"/>
        <v>61.711711711711708</v>
      </c>
      <c r="S41" s="39">
        <f t="shared" si="15"/>
        <v>-4.8286707760391749</v>
      </c>
      <c r="T41" s="39">
        <f t="shared" si="16"/>
        <v>-4.8286707760392034</v>
      </c>
      <c r="U41" t="s">
        <v>106</v>
      </c>
      <c r="V41" t="s">
        <v>95</v>
      </c>
      <c r="W41" t="s">
        <v>221</v>
      </c>
      <c r="X41" s="48" t="s">
        <v>384</v>
      </c>
      <c r="Y41" s="41"/>
    </row>
    <row r="42" spans="1:25" ht="15" x14ac:dyDescent="0.25">
      <c r="A42">
        <v>2.1</v>
      </c>
      <c r="B42">
        <v>1.79</v>
      </c>
      <c r="C42" s="29">
        <f t="shared" si="0"/>
        <v>3.4849694067571102E-2</v>
      </c>
      <c r="D42" s="30">
        <f>IF(OR($A42="",$B42=""),"",A42*'MPTO_working_2-way'!$G41)</f>
        <v>2.1731843575418992</v>
      </c>
      <c r="E42" s="32">
        <f>IF(OR($A42="",$B42=""),"",B42*'MPTO_working_2-way'!$G41)</f>
        <v>1.8523809523809522</v>
      </c>
      <c r="F42" s="30">
        <f>IF(OR($A42="",$B42=""),"",'MPTO_working_2-way'!D41)</f>
        <v>2.1797622499275153</v>
      </c>
      <c r="G42" s="32">
        <f>IF(OR($A42="",$B42=""),"",'MPTO_working_2-way'!E41)</f>
        <v>1.8476284099287292</v>
      </c>
      <c r="H42" s="30">
        <f>IF(OR($A42="",$B42=""),"",'OddsRatio_working_2-way'!M41)</f>
        <v>2.1800021454603971</v>
      </c>
      <c r="I42" s="30">
        <f>IF(OR($A42="",$B42=""),"",'OddsRatio_working_2-way'!N41)</f>
        <v>1.8474560862851939</v>
      </c>
      <c r="J42" s="30">
        <f>IF('Log_working_2-way'!$D41="","",A42^('Log_working_2-way'!$D41))</f>
        <v>2.1830172065936067</v>
      </c>
      <c r="K42" s="32">
        <f>IF('Log_working_2-way'!$D41="","",B42^('Log_working_2-way'!$D41))</f>
        <v>1.8452962428833544</v>
      </c>
      <c r="L42" s="37">
        <f t="shared" si="9"/>
        <v>0.46015424164524427</v>
      </c>
      <c r="M42" s="37">
        <f t="shared" si="10"/>
        <v>0.53984575835475579</v>
      </c>
      <c r="N42" s="38">
        <v>138</v>
      </c>
      <c r="O42" s="38">
        <f t="shared" si="11"/>
        <v>72.285714285714292</v>
      </c>
      <c r="P42" s="38">
        <f t="shared" si="12"/>
        <v>60.905027932960898</v>
      </c>
      <c r="Q42" s="38">
        <f t="shared" si="13"/>
        <v>77.094972067039095</v>
      </c>
      <c r="R42" s="38">
        <f t="shared" si="14"/>
        <v>65.714285714285708</v>
      </c>
      <c r="S42" s="39">
        <f t="shared" si="15"/>
        <v>-4.8092577813248027</v>
      </c>
      <c r="T42" s="39">
        <f t="shared" si="16"/>
        <v>-4.8092577813248099</v>
      </c>
      <c r="U42" t="s">
        <v>108</v>
      </c>
      <c r="V42" t="s">
        <v>93</v>
      </c>
      <c r="W42" t="s">
        <v>221</v>
      </c>
      <c r="X42" s="48" t="s">
        <v>384</v>
      </c>
      <c r="Y42" s="41"/>
    </row>
    <row r="43" spans="1:25" ht="15" x14ac:dyDescent="0.25">
      <c r="A43">
        <v>1.93</v>
      </c>
      <c r="B43">
        <v>1.93</v>
      </c>
      <c r="C43" s="29">
        <f t="shared" si="0"/>
        <v>3.62694300518136E-2</v>
      </c>
      <c r="D43" s="30">
        <f>IF(OR($A43="",$B43=""),"",A43*'MPTO_working_2-way'!$G42)</f>
        <v>2</v>
      </c>
      <c r="E43" s="32">
        <f>IF(OR($A43="",$B43=""),"",B43*'MPTO_working_2-way'!$G42)</f>
        <v>2</v>
      </c>
      <c r="F43" s="30">
        <f>IF(OR($A43="",$B43=""),"",'MPTO_working_2-way'!D42)</f>
        <v>2.0000000000000004</v>
      </c>
      <c r="G43" s="32">
        <f>IF(OR($A43="",$B43=""),"",'MPTO_working_2-way'!E42)</f>
        <v>2.0000000000000004</v>
      </c>
      <c r="H43" s="30">
        <f>IF(OR($A43="",$B43=""),"",'OddsRatio_working_2-way'!M42)</f>
        <v>2</v>
      </c>
      <c r="I43" s="30">
        <f>IF(OR($A43="",$B43=""),"",'OddsRatio_working_2-way'!N42)</f>
        <v>2</v>
      </c>
      <c r="J43" s="30">
        <f>IF('Log_working_2-way'!$D42="","",A43^('Log_working_2-way'!$D42))</f>
        <v>1.9999999999999618</v>
      </c>
      <c r="K43" s="32">
        <f>IF('Log_working_2-way'!$D42="","",B43^('Log_working_2-way'!$D42))</f>
        <v>1.9999999999999618</v>
      </c>
      <c r="L43" s="37">
        <f t="shared" si="9"/>
        <v>0.5</v>
      </c>
      <c r="M43" s="37">
        <f t="shared" si="10"/>
        <v>0.5</v>
      </c>
      <c r="N43" s="38">
        <v>139</v>
      </c>
      <c r="O43" s="38">
        <f t="shared" si="11"/>
        <v>66.979274611398964</v>
      </c>
      <c r="P43" s="38">
        <f t="shared" si="12"/>
        <v>66.979274611398964</v>
      </c>
      <c r="Q43" s="38">
        <f t="shared" si="13"/>
        <v>72.020725388601051</v>
      </c>
      <c r="R43" s="38">
        <f t="shared" si="14"/>
        <v>72.020725388601051</v>
      </c>
      <c r="S43" s="39">
        <f t="shared" si="15"/>
        <v>-5.0414507772020869</v>
      </c>
      <c r="T43" s="39">
        <f t="shared" si="16"/>
        <v>-5.0414507772020869</v>
      </c>
      <c r="U43" t="s">
        <v>128</v>
      </c>
      <c r="V43" t="s">
        <v>117</v>
      </c>
      <c r="W43" t="s">
        <v>223</v>
      </c>
      <c r="X43" s="48" t="s">
        <v>384</v>
      </c>
      <c r="Y43" s="41"/>
    </row>
    <row r="44" spans="1:25" ht="15" x14ac:dyDescent="0.25">
      <c r="A44">
        <v>2.09</v>
      </c>
      <c r="B44">
        <v>1.78</v>
      </c>
      <c r="C44" s="29">
        <f t="shared" si="0"/>
        <v>4.0266652330519959E-2</v>
      </c>
      <c r="D44" s="30">
        <f>IF(OR($A44="",$B44=""),"",A44*'MPTO_working_2-way'!$G43)</f>
        <v>2.1741573033707864</v>
      </c>
      <c r="E44" s="32">
        <f>IF(OR($A44="",$B44=""),"",B44*'MPTO_working_2-way'!$G43)</f>
        <v>1.8516746411483256</v>
      </c>
      <c r="F44" s="30">
        <f>IF(OR($A44="",$B44=""),"",'MPTO_working_2-way'!D43)</f>
        <v>2.1818075186206087</v>
      </c>
      <c r="G44" s="32">
        <f>IF(OR($A44="",$B44=""),"",'MPTO_working_2-way'!E43)</f>
        <v>1.8461614808198106</v>
      </c>
      <c r="H44" s="30">
        <f>IF(OR($A44="",$B44=""),"",'OddsRatio_working_2-way'!M43)</f>
        <v>2.1821319289469754</v>
      </c>
      <c r="I44" s="30">
        <f>IF(OR($A44="",$B44=""),"",'OddsRatio_working_2-way'!N43)</f>
        <v>1.8459292702556338</v>
      </c>
      <c r="J44" s="30">
        <f>IF('Log_working_2-way'!$D43="","",A44^('Log_working_2-way'!$D43))</f>
        <v>2.1856576768529026</v>
      </c>
      <c r="K44" s="32">
        <f>IF('Log_working_2-way'!$D43="","",B44^('Log_working_2-way'!$D43))</f>
        <v>1.8434137605840082</v>
      </c>
      <c r="L44" s="37">
        <f t="shared" si="9"/>
        <v>0.4599483204134367</v>
      </c>
      <c r="M44" s="37">
        <f t="shared" si="10"/>
        <v>0.54005167958656319</v>
      </c>
      <c r="N44" s="38">
        <v>140</v>
      </c>
      <c r="O44" s="38">
        <f t="shared" si="11"/>
        <v>73.014354066985632</v>
      </c>
      <c r="P44" s="38">
        <f t="shared" si="12"/>
        <v>61.348314606741589</v>
      </c>
      <c r="Q44" s="38">
        <f t="shared" si="13"/>
        <v>78.651685393258433</v>
      </c>
      <c r="R44" s="38">
        <f t="shared" si="14"/>
        <v>66.985645933014368</v>
      </c>
      <c r="S44" s="39">
        <f t="shared" si="15"/>
        <v>-5.6373313262728004</v>
      </c>
      <c r="T44" s="39">
        <f t="shared" si="16"/>
        <v>-5.6373313262727791</v>
      </c>
      <c r="U44" t="s">
        <v>122</v>
      </c>
      <c r="V44" t="s">
        <v>133</v>
      </c>
      <c r="W44" t="s">
        <v>223</v>
      </c>
      <c r="X44" s="48" t="s">
        <v>384</v>
      </c>
      <c r="Y44" s="41"/>
    </row>
    <row r="45" spans="1:25" ht="15" x14ac:dyDescent="0.25">
      <c r="A45">
        <v>2.06</v>
      </c>
      <c r="B45">
        <v>1.82</v>
      </c>
      <c r="C45" s="29">
        <f t="shared" si="0"/>
        <v>3.4887442654432999E-2</v>
      </c>
      <c r="D45" s="30">
        <f>IF(OR($A45="",$B45=""),"",A45*'MPTO_working_2-way'!$G44)</f>
        <v>2.1318681318681318</v>
      </c>
      <c r="E45" s="32">
        <f>IF(OR($A45="",$B45=""),"",B45*'MPTO_working_2-way'!$G44)</f>
        <v>1.883495145631068</v>
      </c>
      <c r="F45" s="30">
        <f>IF(OR($A45="",$B45=""),"",'MPTO_working_2-way'!D44)</f>
        <v>2.1367833124358828</v>
      </c>
      <c r="G45" s="32">
        <f>IF(OR($A45="",$B45=""),"",'MPTO_working_2-way'!E44)</f>
        <v>1.8796751228316457</v>
      </c>
      <c r="H45" s="30">
        <f>IF(OR($A45="",$B45=""),"",'OddsRatio_working_2-way'!M44)</f>
        <v>2.1369621483713819</v>
      </c>
      <c r="I45" s="30">
        <f>IF(OR($A45="",$B45=""),"",'OddsRatio_working_2-way'!N44)</f>
        <v>1.8795367562872962</v>
      </c>
      <c r="J45" s="30">
        <f>IF('Log_working_2-way'!$D44="","",A45^('Log_working_2-way'!$D44))</f>
        <v>2.139211690905316</v>
      </c>
      <c r="K45" s="32">
        <f>IF('Log_working_2-way'!$D44="","",B45^('Log_working_2-way'!$D44))</f>
        <v>1.8777999804454721</v>
      </c>
      <c r="L45" s="37">
        <f t="shared" si="9"/>
        <v>0.46907216494845361</v>
      </c>
      <c r="M45" s="37">
        <f t="shared" si="10"/>
        <v>0.53092783505154639</v>
      </c>
      <c r="N45" s="38">
        <v>141</v>
      </c>
      <c r="O45" s="38">
        <f t="shared" si="11"/>
        <v>72.553398058252412</v>
      </c>
      <c r="P45" s="38">
        <f t="shared" si="12"/>
        <v>63.527472527472526</v>
      </c>
      <c r="Q45" s="38">
        <f t="shared" si="13"/>
        <v>77.47252747252746</v>
      </c>
      <c r="R45" s="38">
        <f t="shared" si="14"/>
        <v>68.446601941747574</v>
      </c>
      <c r="S45" s="39">
        <f t="shared" si="15"/>
        <v>-4.9191294142750479</v>
      </c>
      <c r="T45" s="39">
        <f t="shared" si="16"/>
        <v>-4.9191294142750479</v>
      </c>
      <c r="U45" t="s">
        <v>134</v>
      </c>
      <c r="V45" t="s">
        <v>113</v>
      </c>
      <c r="W45" t="s">
        <v>223</v>
      </c>
      <c r="X45" s="48" t="s">
        <v>384</v>
      </c>
      <c r="Y45" s="41"/>
    </row>
    <row r="46" spans="1:25" s="35" customFormat="1" ht="15" x14ac:dyDescent="0.25">
      <c r="A46">
        <v>2.1800000000000002</v>
      </c>
      <c r="B46">
        <v>1.73</v>
      </c>
      <c r="C46" s="29">
        <f t="shared" si="0"/>
        <v>3.6750278411200155E-2</v>
      </c>
      <c r="D46" s="30">
        <f>IF(OR($A46="",$B46=""),"",A46*'MPTO_working_2-way'!$G45)</f>
        <v>2.2601156069364166</v>
      </c>
      <c r="E46" s="32">
        <f>IF(OR($A46="",$B46=""),"",B46*'MPTO_working_2-way'!$G45)</f>
        <v>1.7935779816513762</v>
      </c>
      <c r="F46" s="30">
        <f>IF(OR($A46="",$B46=""),"",'MPTO_working_2-way'!D45)</f>
        <v>2.2709700728608424</v>
      </c>
      <c r="G46" s="32">
        <f>IF(OR($A46="",$B46=""),"",'MPTO_working_2-way'!E45)</f>
        <v>1.7868005874828257</v>
      </c>
      <c r="H46" s="30">
        <f>IF(OR($A46="",$B46=""),"",'OddsRatio_working_2-way'!M45)</f>
        <v>2.2713922904298198</v>
      </c>
      <c r="I46" s="30">
        <f>IF(OR($A46="",$B46=""),"",'OddsRatio_working_2-way'!N45)</f>
        <v>1.786539298316753</v>
      </c>
      <c r="J46" s="30">
        <f>IF('Log_working_2-way'!$D45="","",A46^('Log_working_2-way'!$D45))</f>
        <v>2.2763953119018545</v>
      </c>
      <c r="K46" s="32">
        <f>IF('Log_working_2-way'!$D45="","",B46^('Log_working_2-way'!$D45))</f>
        <v>1.7834563404262846</v>
      </c>
      <c r="L46" s="37">
        <f t="shared" si="9"/>
        <v>0.44245524296675187</v>
      </c>
      <c r="M46" s="37">
        <f t="shared" si="10"/>
        <v>0.55754475703324813</v>
      </c>
      <c r="N46" s="38">
        <v>142</v>
      </c>
      <c r="O46" s="38">
        <f t="shared" si="11"/>
        <v>76.862385321100916</v>
      </c>
      <c r="P46" s="38">
        <f t="shared" si="12"/>
        <v>59.919075144508675</v>
      </c>
      <c r="Q46" s="38">
        <f t="shared" si="13"/>
        <v>82.080924855491332</v>
      </c>
      <c r="R46" s="38">
        <f t="shared" si="14"/>
        <v>65.137614678899084</v>
      </c>
      <c r="S46" s="39">
        <f t="shared" si="15"/>
        <v>-5.2185395343904162</v>
      </c>
      <c r="T46" s="39">
        <f t="shared" si="16"/>
        <v>-5.2185395343904091</v>
      </c>
      <c r="U46" t="s">
        <v>112</v>
      </c>
      <c r="V46" t="s">
        <v>119</v>
      </c>
      <c r="W46" t="s">
        <v>223</v>
      </c>
      <c r="X46" s="48" t="s">
        <v>384</v>
      </c>
      <c r="Y46" s="41"/>
    </row>
    <row r="47" spans="1:25" ht="15" x14ac:dyDescent="0.25">
      <c r="A47">
        <v>2.2000000000000002</v>
      </c>
      <c r="B47">
        <v>1.71</v>
      </c>
      <c r="C47" s="29">
        <f t="shared" si="0"/>
        <v>3.9340776182881454E-2</v>
      </c>
      <c r="D47" s="30">
        <f>IF(OR($A47="",$B47=""),"",A47*'MPTO_working_2-way'!$G46)</f>
        <v>2.2865497076023393</v>
      </c>
      <c r="E47" s="32">
        <f>IF(OR($A47="",$B47=""),"",B47*'MPTO_working_2-way'!$G46)</f>
        <v>1.7772727272727273</v>
      </c>
      <c r="F47" s="30">
        <f>IF(OR($A47="",$B47=""),"",'MPTO_working_2-way'!D46)</f>
        <v>2.2995110024449881</v>
      </c>
      <c r="G47" s="32">
        <f>IF(OR($A47="",$B47=""),"",'MPTO_working_2-way'!E46)</f>
        <v>1.7695202257761053</v>
      </c>
      <c r="H47" s="30">
        <f>IF(OR($A47="",$B47=""),"",'OddsRatio_working_2-way'!M46)</f>
        <v>2.3000541700523187</v>
      </c>
      <c r="I47" s="30">
        <f>IF(OR($A47="",$B47=""),"",'OddsRatio_working_2-way'!N46)</f>
        <v>1.7691987172809549</v>
      </c>
      <c r="J47" s="30">
        <f>IF('Log_working_2-way'!$D46="","",A47^('Log_working_2-way'!$D46))</f>
        <v>2.3060522808335469</v>
      </c>
      <c r="K47" s="32">
        <f>IF('Log_working_2-way'!$D46="","",B47^('Log_working_2-way'!$D46))</f>
        <v>1.7656661334886148</v>
      </c>
      <c r="L47" s="37">
        <f t="shared" si="9"/>
        <v>0.4373401534526854</v>
      </c>
      <c r="M47" s="37">
        <f t="shared" si="10"/>
        <v>0.5626598465473146</v>
      </c>
      <c r="N47" s="38">
        <v>143</v>
      </c>
      <c r="O47" s="38">
        <f t="shared" si="11"/>
        <v>78.000000000000014</v>
      </c>
      <c r="P47" s="38">
        <f t="shared" si="12"/>
        <v>59.37426900584795</v>
      </c>
      <c r="Q47" s="38">
        <f t="shared" si="13"/>
        <v>83.625730994152036</v>
      </c>
      <c r="R47" s="38">
        <f t="shared" si="14"/>
        <v>65</v>
      </c>
      <c r="S47" s="39">
        <f t="shared" si="15"/>
        <v>-5.6257309941520219</v>
      </c>
      <c r="T47" s="39">
        <f t="shared" si="16"/>
        <v>-5.6257309941520504</v>
      </c>
      <c r="U47" t="s">
        <v>124</v>
      </c>
      <c r="V47" t="s">
        <v>129</v>
      </c>
      <c r="W47" t="s">
        <v>223</v>
      </c>
      <c r="X47" s="48" t="s">
        <v>384</v>
      </c>
      <c r="Y47" s="41"/>
    </row>
    <row r="48" spans="1:25" ht="15" x14ac:dyDescent="0.25">
      <c r="A48">
        <v>1.98</v>
      </c>
      <c r="B48">
        <v>1.88</v>
      </c>
      <c r="C48" s="29">
        <f t="shared" si="0"/>
        <v>3.6965398667526461E-2</v>
      </c>
      <c r="D48" s="30">
        <f>IF(OR($A48="",$B48=""),"",A48*'MPTO_working_2-way'!$G47)</f>
        <v>2.0531914893617023</v>
      </c>
      <c r="E48" s="32">
        <f>IF(OR($A48="",$B48=""),"",B48*'MPTO_working_2-way'!$G47)</f>
        <v>1.9494949494949496</v>
      </c>
      <c r="F48" s="30">
        <f>IF(OR($A48="",$B48=""),"",'MPTO_working_2-way'!D47)</f>
        <v>2.0552120141342756</v>
      </c>
      <c r="G48" s="32">
        <f>IF(OR($A48="",$B48=""),"",'MPTO_working_2-way'!E47)</f>
        <v>1.9476768522394308</v>
      </c>
      <c r="H48" s="30">
        <f>IF(OR($A48="",$B48=""),"",'OddsRatio_working_2-way'!M47)</f>
        <v>2.0552897060221729</v>
      </c>
      <c r="I48" s="30">
        <f>IF(OR($A48="",$B48=""),"",'OddsRatio_working_2-way'!N47)</f>
        <v>1.947607082958686</v>
      </c>
      <c r="J48" s="30">
        <f>IF('Log_working_2-way'!$D47="","",A48^('Log_working_2-way'!$D47))</f>
        <v>2.0562137224842738</v>
      </c>
      <c r="K48" s="32">
        <f>IF('Log_working_2-way'!$D47="","",B48^('Log_working_2-way'!$D47))</f>
        <v>1.9467780797695502</v>
      </c>
      <c r="L48" s="37">
        <f t="shared" si="9"/>
        <v>0.48704663212435229</v>
      </c>
      <c r="M48" s="37">
        <f t="shared" si="10"/>
        <v>0.5129533678756476</v>
      </c>
      <c r="N48" s="38">
        <v>144</v>
      </c>
      <c r="O48" s="38">
        <f t="shared" si="11"/>
        <v>71.27272727272728</v>
      </c>
      <c r="P48" s="38">
        <f t="shared" si="12"/>
        <v>67.404255319148916</v>
      </c>
      <c r="Q48" s="38">
        <f t="shared" si="13"/>
        <v>76.595744680851055</v>
      </c>
      <c r="R48" s="38">
        <f t="shared" si="14"/>
        <v>72.727272727272734</v>
      </c>
      <c r="S48" s="39">
        <f t="shared" si="15"/>
        <v>-5.3230174081237749</v>
      </c>
      <c r="T48" s="39">
        <f t="shared" si="16"/>
        <v>-5.3230174081238175</v>
      </c>
      <c r="U48" t="s">
        <v>130</v>
      </c>
      <c r="V48" t="s">
        <v>127</v>
      </c>
      <c r="W48" t="s">
        <v>223</v>
      </c>
      <c r="X48" s="48" t="s">
        <v>384</v>
      </c>
      <c r="Y48" s="41"/>
    </row>
    <row r="49" spans="1:25" ht="15" x14ac:dyDescent="0.25">
      <c r="A49">
        <v>2.14</v>
      </c>
      <c r="B49">
        <v>1.75</v>
      </c>
      <c r="C49" s="29">
        <f t="shared" si="0"/>
        <v>3.8718291054739673E-2</v>
      </c>
      <c r="D49" s="30">
        <f>IF(OR($A49="",$B49=""),"",A49*'MPTO_working_2-way'!$G48)</f>
        <v>2.2228571428571429</v>
      </c>
      <c r="E49" s="32">
        <f>IF(OR($A49="",$B49=""),"",B49*'MPTO_working_2-way'!$G48)</f>
        <v>1.8177570093457944</v>
      </c>
      <c r="F49" s="30">
        <f>IF(OR($A49="",$B49=""),"",'MPTO_working_2-way'!D48)</f>
        <v>2.2324888226527575</v>
      </c>
      <c r="G49" s="32">
        <f>IF(OR($A49="",$B49=""),"",'MPTO_working_2-way'!E48)</f>
        <v>1.81136638452237</v>
      </c>
      <c r="H49" s="30">
        <f>IF(OR($A49="",$B49=""),"",'OddsRatio_working_2-way'!M48)</f>
        <v>2.2328828005937953</v>
      </c>
      <c r="I49" s="30">
        <f>IF(OR($A49="",$B49=""),"",'OddsRatio_working_2-way'!N48)</f>
        <v>1.8111071056538131</v>
      </c>
      <c r="J49" s="30">
        <f>IF('Log_working_2-way'!$D48="","",A49^('Log_working_2-way'!$D48))</f>
        <v>2.2373241322265098</v>
      </c>
      <c r="K49" s="32">
        <f>IF('Log_working_2-way'!$D48="","",B49^('Log_working_2-way'!$D48))</f>
        <v>1.8081956651086979</v>
      </c>
      <c r="L49" s="37">
        <f t="shared" si="9"/>
        <v>0.44987146529562982</v>
      </c>
      <c r="M49" s="37">
        <f t="shared" si="10"/>
        <v>0.55012853470437018</v>
      </c>
      <c r="N49" s="38">
        <v>145</v>
      </c>
      <c r="O49" s="38">
        <f t="shared" si="11"/>
        <v>77.242990654205613</v>
      </c>
      <c r="P49" s="38">
        <f t="shared" si="12"/>
        <v>62.142857142857139</v>
      </c>
      <c r="Q49" s="38">
        <f t="shared" si="13"/>
        <v>82.857142857142847</v>
      </c>
      <c r="R49" s="38">
        <f t="shared" si="14"/>
        <v>67.757009345794387</v>
      </c>
      <c r="S49" s="39">
        <f t="shared" si="15"/>
        <v>-5.6141522029372339</v>
      </c>
      <c r="T49" s="39">
        <f t="shared" si="16"/>
        <v>-5.6141522029372481</v>
      </c>
      <c r="U49" t="s">
        <v>114</v>
      </c>
      <c r="V49" t="s">
        <v>121</v>
      </c>
      <c r="W49" t="s">
        <v>223</v>
      </c>
      <c r="X49" s="48" t="s">
        <v>384</v>
      </c>
      <c r="Y49" s="41"/>
    </row>
    <row r="50" spans="1:25" ht="15" x14ac:dyDescent="0.25">
      <c r="A50">
        <v>2.19</v>
      </c>
      <c r="B50">
        <v>1.72</v>
      </c>
      <c r="C50" s="29">
        <f t="shared" si="0"/>
        <v>3.8016353403419467E-2</v>
      </c>
      <c r="D50" s="30">
        <f>IF(OR($A50="",$B50=""),"",A50*'MPTO_working_2-way'!$G49)</f>
        <v>2.2732558139534884</v>
      </c>
      <c r="E50" s="32">
        <f>IF(OR($A50="",$B50=""),"",B50*'MPTO_working_2-way'!$G49)</f>
        <v>1.7853881278538815</v>
      </c>
      <c r="F50" s="30">
        <f>IF(OR($A50="",$B50=""),"",'MPTO_working_2-way'!D49)</f>
        <v>2.2851249696675566</v>
      </c>
      <c r="G50" s="32">
        <f>IF(OR($A50="",$B50=""),"",'MPTO_working_2-way'!E49)</f>
        <v>1.7781344410876134</v>
      </c>
      <c r="H50" s="30">
        <f>IF(OR($A50="",$B50=""),"",'OddsRatio_working_2-way'!M49)</f>
        <v>2.2856040517117928</v>
      </c>
      <c r="I50" s="30">
        <f>IF(OR($A50="",$B50=""),"",'OddsRatio_working_2-way'!N49)</f>
        <v>1.7778444682625973</v>
      </c>
      <c r="J50" s="30">
        <f>IF('Log_working_2-way'!$D49="","",A50^('Log_working_2-way'!$D49))</f>
        <v>2.291085448482058</v>
      </c>
      <c r="K50" s="32">
        <f>IF('Log_working_2-way'!$D49="","",B50^('Log_working_2-way'!$D49))</f>
        <v>1.7745420732419892</v>
      </c>
      <c r="L50" s="37">
        <f t="shared" si="9"/>
        <v>0.43989769820971864</v>
      </c>
      <c r="M50" s="37">
        <f t="shared" si="10"/>
        <v>0.56010230179028131</v>
      </c>
      <c r="N50" s="38">
        <v>146</v>
      </c>
      <c r="O50" s="38">
        <f t="shared" si="11"/>
        <v>79.333333333333343</v>
      </c>
      <c r="P50" s="38">
        <f t="shared" si="12"/>
        <v>61.116279069767451</v>
      </c>
      <c r="Q50" s="38">
        <f t="shared" si="13"/>
        <v>84.883720930232556</v>
      </c>
      <c r="R50" s="38">
        <f t="shared" si="14"/>
        <v>66.666666666666671</v>
      </c>
      <c r="S50" s="39">
        <f t="shared" si="15"/>
        <v>-5.5503875968992133</v>
      </c>
      <c r="T50" s="39">
        <f t="shared" si="16"/>
        <v>-5.5503875968992205</v>
      </c>
      <c r="U50" t="s">
        <v>116</v>
      </c>
      <c r="V50" t="s">
        <v>131</v>
      </c>
      <c r="W50" t="s">
        <v>223</v>
      </c>
      <c r="X50" s="48" t="s">
        <v>384</v>
      </c>
      <c r="Y50" s="41"/>
    </row>
    <row r="51" spans="1:25" ht="15" x14ac:dyDescent="0.25">
      <c r="A51">
        <v>1.84</v>
      </c>
      <c r="B51">
        <v>2.04</v>
      </c>
      <c r="C51" s="29">
        <f t="shared" si="0"/>
        <v>3.3674339300937772E-2</v>
      </c>
      <c r="D51" s="30">
        <f>IF(OR($A51="",$B51=""),"",A51*'MPTO_working_2-way'!$G50)</f>
        <v>1.9019607843137256</v>
      </c>
      <c r="E51" s="32">
        <f>IF(OR($A51="",$B51=""),"",B51*'MPTO_working_2-way'!$G50)</f>
        <v>2.1086956521739131</v>
      </c>
      <c r="F51" s="30">
        <f>IF(OR($A51="",$B51=""),"",'MPTO_working_2-way'!D50)</f>
        <v>1.8988263860785108</v>
      </c>
      <c r="G51" s="32">
        <f>IF(OR($A51="",$B51=""),"",'MPTO_working_2-way'!E50)</f>
        <v>2.1125619090499774</v>
      </c>
      <c r="H51" s="30">
        <f>IF(OR($A51="",$B51=""),"",'OddsRatio_working_2-way'!M50)</f>
        <v>1.8987170342729172</v>
      </c>
      <c r="I51" s="30">
        <f>IF(OR($A51="",$B51=""),"",'OddsRatio_working_2-way'!N50)</f>
        <v>2.1126972805283741</v>
      </c>
      <c r="J51" s="30">
        <f>IF('Log_working_2-way'!$D50="","",A51^('Log_working_2-way'!$D50))</f>
        <v>1.8972929050551837</v>
      </c>
      <c r="K51" s="32">
        <f>IF('Log_working_2-way'!$D50="","",B51^('Log_working_2-way'!$D50))</f>
        <v>2.1144632865880677</v>
      </c>
      <c r="L51" s="37">
        <f t="shared" si="9"/>
        <v>0.52577319587628868</v>
      </c>
      <c r="M51" s="37">
        <f t="shared" si="10"/>
        <v>0.47422680412371132</v>
      </c>
      <c r="N51" s="38">
        <v>147</v>
      </c>
      <c r="O51" s="38">
        <f t="shared" si="11"/>
        <v>67.108695652173921</v>
      </c>
      <c r="P51" s="38">
        <f t="shared" si="12"/>
        <v>74.941176470588232</v>
      </c>
      <c r="Q51" s="38">
        <f t="shared" si="13"/>
        <v>72.058823529411768</v>
      </c>
      <c r="R51" s="38">
        <f t="shared" si="14"/>
        <v>79.891304347826079</v>
      </c>
      <c r="S51" s="39">
        <f t="shared" si="15"/>
        <v>-4.950127877237847</v>
      </c>
      <c r="T51" s="39">
        <f t="shared" si="16"/>
        <v>-4.950127877237847</v>
      </c>
      <c r="U51" t="s">
        <v>120</v>
      </c>
      <c r="V51" t="s">
        <v>115</v>
      </c>
      <c r="W51" t="s">
        <v>223</v>
      </c>
      <c r="X51" s="48" t="s">
        <v>384</v>
      </c>
      <c r="Y51" s="41"/>
    </row>
    <row r="52" spans="1:25" ht="15" x14ac:dyDescent="0.25">
      <c r="A52">
        <v>1.79</v>
      </c>
      <c r="B52">
        <v>2.08</v>
      </c>
      <c r="C52" s="29">
        <f t="shared" si="0"/>
        <v>3.9428448646325664E-2</v>
      </c>
      <c r="D52" s="30">
        <f>IF(OR($A52="",$B52=""),"",A52*'MPTO_working_2-way'!$G51)</f>
        <v>1.8605769230769229</v>
      </c>
      <c r="E52" s="32">
        <f>IF(OR($A52="",$B52=""),"",B52*'MPTO_working_2-way'!$G51)</f>
        <v>2.1620111731843576</v>
      </c>
      <c r="F52" s="30">
        <f>IF(OR($A52="",$B52=""),"",'MPTO_working_2-way'!D51)</f>
        <v>1.8554769261437256</v>
      </c>
      <c r="G52" s="32">
        <f>IF(OR($A52="",$B52=""),"",'MPTO_working_2-way'!E51)</f>
        <v>2.1689385995572641</v>
      </c>
      <c r="H52" s="30">
        <f>IF(OR($A52="",$B52=""),"",'OddsRatio_working_2-way'!M51)</f>
        <v>1.8552669065744805</v>
      </c>
      <c r="I52" s="30">
        <f>IF(OR($A52="",$B52=""),"",'OddsRatio_working_2-way'!N51)</f>
        <v>2.1692256444309357</v>
      </c>
      <c r="J52" s="30">
        <f>IF('Log_working_2-way'!$D51="","",A52^('Log_working_2-way'!$D51))</f>
        <v>1.8529410467292624</v>
      </c>
      <c r="K52" s="32">
        <f>IF('Log_working_2-way'!$D51="","",B52^('Log_working_2-way'!$D51))</f>
        <v>2.1724139714397546</v>
      </c>
      <c r="L52" s="37">
        <f t="shared" si="9"/>
        <v>0.53746770025839796</v>
      </c>
      <c r="M52" s="37">
        <f t="shared" si="10"/>
        <v>0.46253229974160204</v>
      </c>
      <c r="N52" s="38">
        <v>148</v>
      </c>
      <c r="O52" s="38">
        <f t="shared" si="11"/>
        <v>65.318435754189949</v>
      </c>
      <c r="P52" s="38">
        <f t="shared" si="12"/>
        <v>76.846153846153854</v>
      </c>
      <c r="Q52" s="38">
        <f t="shared" si="13"/>
        <v>71.153846153846146</v>
      </c>
      <c r="R52" s="38">
        <f t="shared" si="14"/>
        <v>82.681564245810051</v>
      </c>
      <c r="S52" s="39">
        <f t="shared" si="15"/>
        <v>-5.8354103996561975</v>
      </c>
      <c r="T52" s="39">
        <f t="shared" si="16"/>
        <v>-5.8354103996561975</v>
      </c>
      <c r="U52" t="s">
        <v>118</v>
      </c>
      <c r="V52" t="s">
        <v>125</v>
      </c>
      <c r="W52" t="s">
        <v>223</v>
      </c>
      <c r="X52" s="48" t="s">
        <v>384</v>
      </c>
      <c r="Y52" s="41"/>
    </row>
    <row r="53" spans="1:25" s="35" customFormat="1" ht="15" x14ac:dyDescent="0.25">
      <c r="A53">
        <v>1.84</v>
      </c>
      <c r="B53">
        <v>2.04</v>
      </c>
      <c r="C53" s="29">
        <f t="shared" si="0"/>
        <v>3.3674339300937772E-2</v>
      </c>
      <c r="D53" s="30">
        <f>IF(OR($A53="",$B53=""),"",A53*'MPTO_working_2-way'!$G52)</f>
        <v>1.9019607843137256</v>
      </c>
      <c r="E53" s="32">
        <f>IF(OR($A53="",$B53=""),"",B53*'MPTO_working_2-way'!$G52)</f>
        <v>2.1086956521739131</v>
      </c>
      <c r="F53" s="30">
        <f>IF(OR($A53="",$B53=""),"",'MPTO_working_2-way'!D52)</f>
        <v>1.8988263860785108</v>
      </c>
      <c r="G53" s="32">
        <f>IF(OR($A53="",$B53=""),"",'MPTO_working_2-way'!E52)</f>
        <v>2.1125619090499774</v>
      </c>
      <c r="H53" s="30">
        <f>IF(OR($A53="",$B53=""),"",'OddsRatio_working_2-way'!M52)</f>
        <v>1.8987170342729172</v>
      </c>
      <c r="I53" s="30">
        <f>IF(OR($A53="",$B53=""),"",'OddsRatio_working_2-way'!N52)</f>
        <v>2.1126972805283741</v>
      </c>
      <c r="J53" s="30">
        <f>IF('Log_working_2-way'!$D52="","",A53^('Log_working_2-way'!$D52))</f>
        <v>1.8972929050551837</v>
      </c>
      <c r="K53" s="32">
        <f>IF('Log_working_2-way'!$D52="","",B53^('Log_working_2-way'!$D52))</f>
        <v>2.1144632865880677</v>
      </c>
      <c r="L53" s="37">
        <f t="shared" si="9"/>
        <v>0.52577319587628868</v>
      </c>
      <c r="M53" s="37">
        <f t="shared" si="10"/>
        <v>0.47422680412371132</v>
      </c>
      <c r="N53" s="38">
        <v>149</v>
      </c>
      <c r="O53" s="38">
        <f t="shared" si="11"/>
        <v>68.021739130434796</v>
      </c>
      <c r="P53" s="38">
        <f t="shared" si="12"/>
        <v>75.960784313725483</v>
      </c>
      <c r="Q53" s="38">
        <f t="shared" si="13"/>
        <v>73.039215686274503</v>
      </c>
      <c r="R53" s="38">
        <f t="shared" si="14"/>
        <v>80.978260869565219</v>
      </c>
      <c r="S53" s="39">
        <f t="shared" si="15"/>
        <v>-5.017476555839707</v>
      </c>
      <c r="T53" s="39">
        <f t="shared" si="16"/>
        <v>-5.0174765558397354</v>
      </c>
      <c r="U53" t="s">
        <v>132</v>
      </c>
      <c r="V53" t="s">
        <v>123</v>
      </c>
      <c r="W53" t="s">
        <v>223</v>
      </c>
      <c r="X53" s="48" t="s">
        <v>384</v>
      </c>
      <c r="Y53" s="41"/>
    </row>
    <row r="54" spans="1:25" ht="15" x14ac:dyDescent="0.25">
      <c r="A54">
        <v>2.0499999999999998</v>
      </c>
      <c r="B54">
        <v>1.79</v>
      </c>
      <c r="C54" s="29">
        <f t="shared" si="0"/>
        <v>4.6464095925875526E-2</v>
      </c>
      <c r="D54" s="30">
        <f>IF(OR($A54="",$B54=""),"",A54*'MPTO_working_2-way'!$G53)</f>
        <v>2.1452513966480447</v>
      </c>
      <c r="E54" s="32">
        <f>IF(OR($A54="",$B54=""),"",B54*'MPTO_working_2-way'!$G53)</f>
        <v>1.8731707317073172</v>
      </c>
      <c r="F54" s="30">
        <f>IF(OR($A54="",$B54=""),"",'MPTO_working_2-way'!D53)</f>
        <v>2.1525150315295498</v>
      </c>
      <c r="G54" s="32">
        <f>IF(OR($A54="",$B54=""),"",'MPTO_working_2-way'!E53)</f>
        <v>1.8676676421936633</v>
      </c>
      <c r="H54" s="30">
        <f>IF(OR($A54="",$B54=""),"",'OddsRatio_working_2-way'!M53)</f>
        <v>2.1528720328165796</v>
      </c>
      <c r="I54" s="30">
        <f>IF(OR($A54="",$B54=""),"",'OddsRatio_working_2-way'!N53)</f>
        <v>1.8673989580239028</v>
      </c>
      <c r="J54" s="30">
        <f>IF('Log_working_2-way'!$D53="","",A54^('Log_working_2-way'!$D53))</f>
        <v>2.1562360266982945</v>
      </c>
      <c r="K54" s="32">
        <f>IF('Log_working_2-way'!$D53="","",B54^('Log_working_2-way'!$D53))</f>
        <v>1.8648753168978718</v>
      </c>
      <c r="L54" s="37">
        <f t="shared" si="9"/>
        <v>0.46614583333333331</v>
      </c>
      <c r="M54" s="37">
        <f t="shared" si="10"/>
        <v>0.53385416666666663</v>
      </c>
      <c r="N54" s="38">
        <v>150</v>
      </c>
      <c r="O54" s="38">
        <f t="shared" si="11"/>
        <v>76.82926829268294</v>
      </c>
      <c r="P54" s="38">
        <f t="shared" si="12"/>
        <v>66.201117318435749</v>
      </c>
      <c r="Q54" s="38">
        <f t="shared" si="13"/>
        <v>83.798882681564237</v>
      </c>
      <c r="R54" s="38">
        <f t="shared" si="14"/>
        <v>73.170731707317074</v>
      </c>
      <c r="S54" s="39">
        <f t="shared" si="15"/>
        <v>-6.9696143888812969</v>
      </c>
      <c r="T54" s="39">
        <f t="shared" si="16"/>
        <v>-6.9696143888813253</v>
      </c>
      <c r="U54" t="s">
        <v>126</v>
      </c>
      <c r="V54" t="s">
        <v>111</v>
      </c>
      <c r="W54" t="s">
        <v>223</v>
      </c>
      <c r="X54" s="48" t="s">
        <v>384</v>
      </c>
      <c r="Y54" s="41"/>
    </row>
    <row r="55" spans="1:25" ht="15" x14ac:dyDescent="0.25">
      <c r="A55">
        <v>2.31</v>
      </c>
      <c r="B55">
        <v>1.65</v>
      </c>
      <c r="C55" s="29">
        <f t="shared" si="0"/>
        <v>3.8961038961038863E-2</v>
      </c>
      <c r="D55" s="30">
        <f>IF(OR($A55="",$B55=""),"",A55*'MPTO_working_2-way'!$G54)</f>
        <v>2.4</v>
      </c>
      <c r="E55" s="32">
        <f>IF(OR($A55="",$B55=""),"",B55*'MPTO_working_2-way'!$G54)</f>
        <v>1.714285714285714</v>
      </c>
      <c r="F55" s="30">
        <f>IF(OR($A55="",$B55=""),"",'MPTO_working_2-way'!D54)</f>
        <v>2.418848167539267</v>
      </c>
      <c r="G55" s="32">
        <f>IF(OR($A55="",$B55=""),"",'MPTO_working_2-way'!E54)</f>
        <v>1.7047970479704795</v>
      </c>
      <c r="H55" s="30">
        <f>IF(OR($A55="",$B55=""),"",'OddsRatio_working_2-way'!M54)</f>
        <v>2.4196424251848119</v>
      </c>
      <c r="I55" s="30">
        <f>IF(OR($A55="",$B55=""),"",'OddsRatio_working_2-way'!N54)</f>
        <v>1.7044027300535323</v>
      </c>
      <c r="J55" s="30">
        <f>IF('Log_working_2-way'!$D54="","",A55^('Log_working_2-way'!$D54))</f>
        <v>2.4284098319246836</v>
      </c>
      <c r="K55" s="32">
        <f>IF('Log_working_2-way'!$D54="","",B55^('Log_working_2-way'!$D54))</f>
        <v>1.7000791913146875</v>
      </c>
      <c r="L55" s="37">
        <f t="shared" si="9"/>
        <v>0.41666666666666669</v>
      </c>
      <c r="M55" s="37">
        <f t="shared" si="10"/>
        <v>0.58333333333333348</v>
      </c>
      <c r="N55" s="38">
        <v>151</v>
      </c>
      <c r="O55" s="38">
        <f t="shared" si="11"/>
        <v>85.632034632034632</v>
      </c>
      <c r="P55" s="38">
        <f t="shared" si="12"/>
        <v>59.48484848484847</v>
      </c>
      <c r="Q55" s="38">
        <f t="shared" si="13"/>
        <v>91.515151515151516</v>
      </c>
      <c r="R55" s="38">
        <f t="shared" si="14"/>
        <v>65.367965367965368</v>
      </c>
      <c r="S55" s="39">
        <f t="shared" si="15"/>
        <v>-5.8831168831168839</v>
      </c>
      <c r="T55" s="39">
        <f t="shared" si="16"/>
        <v>-5.8831168831168981</v>
      </c>
      <c r="U55" t="s">
        <v>152</v>
      </c>
      <c r="V55" t="s">
        <v>137</v>
      </c>
      <c r="W55" t="s">
        <v>224</v>
      </c>
      <c r="X55" s="48" t="s">
        <v>384</v>
      </c>
      <c r="Y55" s="41"/>
    </row>
    <row r="56" spans="1:25" ht="15" x14ac:dyDescent="0.25">
      <c r="A56">
        <v>2.09</v>
      </c>
      <c r="B56">
        <v>1.79</v>
      </c>
      <c r="C56" s="29">
        <f t="shared" si="0"/>
        <v>3.7128117398625982E-2</v>
      </c>
      <c r="D56" s="30">
        <f>IF(OR($A56="",$B56=""),"",A56*'MPTO_working_2-way'!$G55)</f>
        <v>2.1675977653631282</v>
      </c>
      <c r="E56" s="32">
        <f>IF(OR($A56="",$B56=""),"",B56*'MPTO_working_2-way'!$G55)</f>
        <v>1.8564593301435406</v>
      </c>
      <c r="F56" s="30">
        <f>IF(OR($A56="",$B56=""),"",'MPTO_working_2-way'!D55)</f>
        <v>2.1743628490889537</v>
      </c>
      <c r="G56" s="32">
        <f>IF(OR($A56="",$B56=""),"",'MPTO_working_2-way'!E55)</f>
        <v>1.8515255747197545</v>
      </c>
      <c r="H56" s="30">
        <f>IF(OR($A56="",$B56=""),"",'OddsRatio_working_2-way'!M55)</f>
        <v>2.1746262535134471</v>
      </c>
      <c r="I56" s="30">
        <f>IF(OR($A56="",$B56=""),"",'OddsRatio_working_2-way'!N55)</f>
        <v>1.8513346241060764</v>
      </c>
      <c r="J56" s="30">
        <f>IF('Log_working_2-way'!$D55="","",A56^('Log_working_2-way'!$D55))</f>
        <v>2.177733465070919</v>
      </c>
      <c r="K56" s="32">
        <f>IF('Log_working_2-way'!$D55="","",B56^('Log_working_2-way'!$D55))</f>
        <v>1.8490885498780329</v>
      </c>
      <c r="L56" s="37">
        <f t="shared" si="9"/>
        <v>0.46134020618556709</v>
      </c>
      <c r="M56" s="37">
        <f t="shared" si="10"/>
        <v>0.53865979381443296</v>
      </c>
      <c r="N56" s="38">
        <v>152</v>
      </c>
      <c r="O56" s="38">
        <f t="shared" si="11"/>
        <v>79.272727272727252</v>
      </c>
      <c r="P56" s="38">
        <f t="shared" si="12"/>
        <v>67.083798882681549</v>
      </c>
      <c r="Q56" s="38">
        <f t="shared" si="13"/>
        <v>84.916201117318437</v>
      </c>
      <c r="R56" s="38">
        <f t="shared" si="14"/>
        <v>72.727272727272734</v>
      </c>
      <c r="S56" s="39">
        <f t="shared" si="15"/>
        <v>-5.6434738445911847</v>
      </c>
      <c r="T56" s="39">
        <f t="shared" si="16"/>
        <v>-5.6434738445911847</v>
      </c>
      <c r="U56" t="s">
        <v>146</v>
      </c>
      <c r="V56" t="s">
        <v>139</v>
      </c>
      <c r="W56" t="s">
        <v>224</v>
      </c>
      <c r="X56" s="48" t="s">
        <v>384</v>
      </c>
      <c r="Y56" s="41"/>
    </row>
    <row r="57" spans="1:25" ht="15" x14ac:dyDescent="0.25">
      <c r="A57">
        <v>2.04</v>
      </c>
      <c r="B57">
        <v>1.84</v>
      </c>
      <c r="C57" s="29">
        <f t="shared" si="0"/>
        <v>3.3674339300937772E-2</v>
      </c>
      <c r="D57" s="30">
        <f>IF(OR($A57="",$B57=""),"",A57*'MPTO_working_2-way'!$G56)</f>
        <v>2.1086956521739131</v>
      </c>
      <c r="E57" s="32">
        <f>IF(OR($A57="",$B57=""),"",B57*'MPTO_working_2-way'!$G56)</f>
        <v>1.9019607843137256</v>
      </c>
      <c r="F57" s="30">
        <f>IF(OR($A57="",$B57=""),"",'MPTO_working_2-way'!D56)</f>
        <v>2.1125619090499774</v>
      </c>
      <c r="G57" s="32">
        <f>IF(OR($A57="",$B57=""),"",'MPTO_working_2-way'!E56)</f>
        <v>1.8988263860785108</v>
      </c>
      <c r="H57" s="30">
        <f>IF(OR($A57="",$B57=""),"",'OddsRatio_working_2-way'!M56)</f>
        <v>2.1126972805283741</v>
      </c>
      <c r="I57" s="30">
        <f>IF(OR($A57="",$B57=""),"",'OddsRatio_working_2-way'!N56)</f>
        <v>1.8987170342729172</v>
      </c>
      <c r="J57" s="30">
        <f>IF('Log_working_2-way'!$D56="","",A57^('Log_working_2-way'!$D56))</f>
        <v>2.1144632865880677</v>
      </c>
      <c r="K57" s="32">
        <f>IF('Log_working_2-way'!$D56="","",B57^('Log_working_2-way'!$D56))</f>
        <v>1.8972929050551837</v>
      </c>
      <c r="L57" s="37">
        <f t="shared" si="9"/>
        <v>0.47422680412371132</v>
      </c>
      <c r="M57" s="37">
        <f t="shared" si="10"/>
        <v>0.52577319587628868</v>
      </c>
      <c r="N57" s="38">
        <v>153</v>
      </c>
      <c r="O57" s="38">
        <f t="shared" si="11"/>
        <v>78</v>
      </c>
      <c r="P57" s="38">
        <f t="shared" si="12"/>
        <v>69.847826086956545</v>
      </c>
      <c r="Q57" s="38">
        <f t="shared" si="13"/>
        <v>83.15217391304347</v>
      </c>
      <c r="R57" s="38">
        <f t="shared" si="14"/>
        <v>75</v>
      </c>
      <c r="S57" s="39">
        <f t="shared" si="15"/>
        <v>-5.1521739130434696</v>
      </c>
      <c r="T57" s="39">
        <f t="shared" si="16"/>
        <v>-5.1521739130434554</v>
      </c>
      <c r="U57" t="s">
        <v>140</v>
      </c>
      <c r="V57" t="s">
        <v>143</v>
      </c>
      <c r="W57" t="s">
        <v>224</v>
      </c>
      <c r="X57" s="48" t="s">
        <v>384</v>
      </c>
      <c r="Y57" s="41"/>
    </row>
    <row r="58" spans="1:25" ht="15" x14ac:dyDescent="0.25">
      <c r="A58">
        <v>2.09</v>
      </c>
      <c r="B58">
        <v>1.79</v>
      </c>
      <c r="C58" s="29">
        <f t="shared" si="0"/>
        <v>3.7128117398625982E-2</v>
      </c>
      <c r="D58" s="30">
        <f>IF(OR($A58="",$B58=""),"",A58*'MPTO_working_2-way'!$G57)</f>
        <v>2.1675977653631282</v>
      </c>
      <c r="E58" s="32">
        <f>IF(OR($A58="",$B58=""),"",B58*'MPTO_working_2-way'!$G57)</f>
        <v>1.8564593301435406</v>
      </c>
      <c r="F58" s="30">
        <f>IF(OR($A58="",$B58=""),"",'MPTO_working_2-way'!D57)</f>
        <v>2.1743628490889537</v>
      </c>
      <c r="G58" s="32">
        <f>IF(OR($A58="",$B58=""),"",'MPTO_working_2-way'!E57)</f>
        <v>1.8515255747197545</v>
      </c>
      <c r="H58" s="30">
        <f>IF(OR($A58="",$B58=""),"",'OddsRatio_working_2-way'!M57)</f>
        <v>2.1746262535134471</v>
      </c>
      <c r="I58" s="30">
        <f>IF(OR($A58="",$B58=""),"",'OddsRatio_working_2-way'!N57)</f>
        <v>1.8513346241060764</v>
      </c>
      <c r="J58" s="30">
        <f>IF('Log_working_2-way'!$D57="","",A58^('Log_working_2-way'!$D57))</f>
        <v>2.177733465070919</v>
      </c>
      <c r="K58" s="32">
        <f>IF('Log_working_2-way'!$D57="","",B58^('Log_working_2-way'!$D57))</f>
        <v>1.8490885498780329</v>
      </c>
      <c r="L58" s="37">
        <f t="shared" si="9"/>
        <v>0.46134020618556709</v>
      </c>
      <c r="M58" s="37">
        <f t="shared" si="10"/>
        <v>0.53865979381443296</v>
      </c>
      <c r="N58" s="38">
        <v>154</v>
      </c>
      <c r="O58" s="38">
        <f t="shared" si="11"/>
        <v>80.315789473684205</v>
      </c>
      <c r="P58" s="38">
        <f t="shared" si="12"/>
        <v>67.966480446927378</v>
      </c>
      <c r="Q58" s="38">
        <f t="shared" si="13"/>
        <v>86.033519553072622</v>
      </c>
      <c r="R58" s="38">
        <f t="shared" si="14"/>
        <v>73.684210526315795</v>
      </c>
      <c r="S58" s="39">
        <f t="shared" si="15"/>
        <v>-5.7177300793884172</v>
      </c>
      <c r="T58" s="39">
        <f t="shared" si="16"/>
        <v>-5.7177300793884172</v>
      </c>
      <c r="U58" t="s">
        <v>148</v>
      </c>
      <c r="V58" t="s">
        <v>141</v>
      </c>
      <c r="W58" t="s">
        <v>224</v>
      </c>
      <c r="X58" s="48" t="s">
        <v>384</v>
      </c>
      <c r="Y58" s="41"/>
    </row>
    <row r="59" spans="1:25" ht="15" x14ac:dyDescent="0.25">
      <c r="A59">
        <v>2.15</v>
      </c>
      <c r="B59">
        <v>1.75</v>
      </c>
      <c r="C59" s="29">
        <f t="shared" si="0"/>
        <v>3.6544850498338777E-2</v>
      </c>
      <c r="D59" s="30">
        <f>IF(OR($A59="",$B59=""),"",A59*'MPTO_working_2-way'!$G58)</f>
        <v>2.2285714285714282</v>
      </c>
      <c r="E59" s="32">
        <f>IF(OR($A59="",$B59=""),"",B59*'MPTO_working_2-way'!$G58)</f>
        <v>1.8139534883720929</v>
      </c>
      <c r="F59" s="30">
        <f>IF(OR($A59="",$B59=""),"",'MPTO_working_2-way'!D58)</f>
        <v>2.2379182156133823</v>
      </c>
      <c r="G59" s="32">
        <f>IF(OR($A59="",$B59=""),"",'MPTO_working_2-way'!E58)</f>
        <v>1.8078078078078077</v>
      </c>
      <c r="H59" s="30">
        <f>IF(OR($A59="",$B59=""),"",'OddsRatio_working_2-way'!M58)</f>
        <v>2.2382783747337802</v>
      </c>
      <c r="I59" s="30">
        <f>IF(OR($A59="",$B59=""),"",'OddsRatio_working_2-way'!N58)</f>
        <v>1.8075728530872484</v>
      </c>
      <c r="J59" s="30">
        <f>IF('Log_working_2-way'!$D58="","",A59^('Log_working_2-way'!$D58))</f>
        <v>2.2425796542182517</v>
      </c>
      <c r="K59" s="32">
        <f>IF('Log_working_2-way'!$D58="","",B59^('Log_working_2-way'!$D58))</f>
        <v>1.8047773811563292</v>
      </c>
      <c r="L59" s="37">
        <f t="shared" si="9"/>
        <v>0.44871794871794879</v>
      </c>
      <c r="M59" s="37">
        <f t="shared" si="10"/>
        <v>0.55128205128205132</v>
      </c>
      <c r="N59" s="38">
        <v>155</v>
      </c>
      <c r="O59" s="38">
        <f t="shared" si="11"/>
        <v>82.906976744186039</v>
      </c>
      <c r="P59" s="38">
        <f t="shared" si="12"/>
        <v>66.428571428571431</v>
      </c>
      <c r="Q59" s="38">
        <f t="shared" si="13"/>
        <v>88.571428571428569</v>
      </c>
      <c r="R59" s="38">
        <f t="shared" si="14"/>
        <v>72.093023255813947</v>
      </c>
      <c r="S59" s="39">
        <f t="shared" si="15"/>
        <v>-5.6644518272425302</v>
      </c>
      <c r="T59" s="39">
        <f t="shared" si="16"/>
        <v>-5.6644518272425159</v>
      </c>
      <c r="U59" t="s">
        <v>138</v>
      </c>
      <c r="V59" t="s">
        <v>153</v>
      </c>
      <c r="W59" t="s">
        <v>224</v>
      </c>
      <c r="X59" s="48" t="s">
        <v>384</v>
      </c>
      <c r="Y59" s="41"/>
    </row>
    <row r="60" spans="1:25" s="35" customFormat="1" ht="15" x14ac:dyDescent="0.25">
      <c r="A60">
        <v>2.2200000000000002</v>
      </c>
      <c r="B60">
        <v>1.7</v>
      </c>
      <c r="C60" s="29">
        <f t="shared" si="0"/>
        <v>3.868574456809748E-2</v>
      </c>
      <c r="D60" s="30">
        <f>IF(OR($A60="",$B60=""),"",A60*'MPTO_working_2-way'!$G59)</f>
        <v>2.3058823529411767</v>
      </c>
      <c r="E60" s="32">
        <f>IF(OR($A60="",$B60=""),"",B60*'MPTO_working_2-way'!$G59)</f>
        <v>1.7657657657657657</v>
      </c>
      <c r="F60" s="30">
        <f>IF(OR($A60="",$B60=""),"",'MPTO_working_2-way'!D59)</f>
        <v>2.3196066379840201</v>
      </c>
      <c r="G60" s="32">
        <f>IF(OR($A60="",$B60=""),"",'MPTO_working_2-way'!E59)</f>
        <v>1.7578015836050302</v>
      </c>
      <c r="H60" s="30">
        <f>IF(OR($A60="",$B60=""),"",'OddsRatio_working_2-way'!M59)</f>
        <v>2.3201731488169055</v>
      </c>
      <c r="I60" s="30">
        <f>IF(OR($A60="",$B60=""),"",'OddsRatio_working_2-way'!N59)</f>
        <v>1.7574763968621581</v>
      </c>
      <c r="J60" s="30">
        <f>IF('Log_working_2-way'!$D59="","",A60^('Log_working_2-way'!$D59))</f>
        <v>2.3265255894258647</v>
      </c>
      <c r="K60" s="32">
        <f>IF('Log_working_2-way'!$D59="","",B60^('Log_working_2-way'!$D59))</f>
        <v>1.7538490082446418</v>
      </c>
      <c r="L60" s="37">
        <f t="shared" si="9"/>
        <v>0.43367346938775503</v>
      </c>
      <c r="M60" s="37">
        <f t="shared" si="10"/>
        <v>0.56632653061224492</v>
      </c>
      <c r="N60" s="38">
        <v>156</v>
      </c>
      <c r="O60" s="38">
        <f t="shared" si="11"/>
        <v>85.72972972972974</v>
      </c>
      <c r="P60" s="38">
        <f t="shared" si="12"/>
        <v>64.235294117647058</v>
      </c>
      <c r="Q60" s="38">
        <f t="shared" si="13"/>
        <v>91.764705882352942</v>
      </c>
      <c r="R60" s="38">
        <f t="shared" si="14"/>
        <v>70.27027027027026</v>
      </c>
      <c r="S60" s="39">
        <f t="shared" si="15"/>
        <v>-6.0349761526232015</v>
      </c>
      <c r="T60" s="39">
        <f t="shared" si="16"/>
        <v>-6.0349761526232015</v>
      </c>
      <c r="U60" t="s">
        <v>136</v>
      </c>
      <c r="V60" t="s">
        <v>147</v>
      </c>
      <c r="W60" t="s">
        <v>224</v>
      </c>
      <c r="X60" s="48" t="s">
        <v>384</v>
      </c>
      <c r="Y60" s="41"/>
    </row>
    <row r="61" spans="1:25" ht="15" x14ac:dyDescent="0.25">
      <c r="A61">
        <v>2.17</v>
      </c>
      <c r="B61">
        <v>1.7</v>
      </c>
      <c r="C61" s="29">
        <f t="shared" si="0"/>
        <v>4.9064787205204574E-2</v>
      </c>
      <c r="D61" s="30">
        <f>IF(OR($A61="",$B61=""),"",A61*'MPTO_working_2-way'!$G60)</f>
        <v>2.276470588235294</v>
      </c>
      <c r="E61" s="32">
        <f>IF(OR($A61="",$B61=""),"",B61*'MPTO_working_2-way'!$G60)</f>
        <v>1.7834101382488476</v>
      </c>
      <c r="F61" s="30">
        <f>IF(OR($A61="",$B61=""),"",'MPTO_working_2-way'!D60)</f>
        <v>2.2920161540851192</v>
      </c>
      <c r="G61" s="32">
        <f>IF(OR($A61="",$B61=""),"",'MPTO_working_2-way'!E60)</f>
        <v>1.773984130800673</v>
      </c>
      <c r="H61" s="30">
        <f>IF(OR($A61="",$B61=""),"",'OddsRatio_working_2-way'!M60)</f>
        <v>2.2928374110570013</v>
      </c>
      <c r="I61" s="30">
        <f>IF(OR($A61="",$B61=""),"",'OddsRatio_working_2-way'!N60)</f>
        <v>1.773492468153762</v>
      </c>
      <c r="J61" s="30">
        <f>IF('Log_working_2-way'!$D60="","",A61^('Log_working_2-way'!$D60))</f>
        <v>2.3001051281546463</v>
      </c>
      <c r="K61" s="32">
        <f>IF('Log_working_2-way'!$D60="","",B61^('Log_working_2-way'!$D60))</f>
        <v>1.7691685682513487</v>
      </c>
      <c r="L61" s="37">
        <f t="shared" si="9"/>
        <v>0.43927648578811374</v>
      </c>
      <c r="M61" s="37">
        <f t="shared" si="10"/>
        <v>0.56072351421188638</v>
      </c>
      <c r="N61" s="38">
        <v>157</v>
      </c>
      <c r="O61" s="38">
        <f t="shared" si="11"/>
        <v>84.649769585253452</v>
      </c>
      <c r="P61" s="38">
        <f t="shared" si="12"/>
        <v>64.647058823529406</v>
      </c>
      <c r="Q61" s="38">
        <f t="shared" si="13"/>
        <v>92.352941176470594</v>
      </c>
      <c r="R61" s="38">
        <f t="shared" si="14"/>
        <v>72.350230414746548</v>
      </c>
      <c r="S61" s="39">
        <f t="shared" si="15"/>
        <v>-7.7031715912171421</v>
      </c>
      <c r="T61" s="39">
        <f t="shared" si="16"/>
        <v>-7.7031715912171421</v>
      </c>
      <c r="U61" t="s">
        <v>144</v>
      </c>
      <c r="V61" t="s">
        <v>145</v>
      </c>
      <c r="W61" t="s">
        <v>224</v>
      </c>
      <c r="X61" s="48" t="s">
        <v>384</v>
      </c>
      <c r="Y61" s="41"/>
    </row>
    <row r="62" spans="1:25" ht="15" x14ac:dyDescent="0.25">
      <c r="A62">
        <v>2.2400000000000002</v>
      </c>
      <c r="B62">
        <v>1.69</v>
      </c>
      <c r="C62" s="29">
        <f t="shared" si="0"/>
        <v>3.8144547759932479E-2</v>
      </c>
      <c r="D62" s="30">
        <f>IF(OR($A62="",$B62=""),"",A62*'MPTO_working_2-way'!$G61)</f>
        <v>2.3254437869822491</v>
      </c>
      <c r="E62" s="32">
        <f>IF(OR($A62="",$B62=""),"",B62*'MPTO_working_2-way'!$G61)</f>
        <v>1.7544642857142858</v>
      </c>
      <c r="F62" s="30">
        <f>IF(OR($A62="",$B62=""),"",'MPTO_working_2-way'!D61)</f>
        <v>2.3399678575843743</v>
      </c>
      <c r="G62" s="32">
        <f>IF(OR($A62="",$B62=""),"",'MPTO_working_2-way'!E61)</f>
        <v>1.7462865578005351</v>
      </c>
      <c r="H62" s="30">
        <f>IF(OR($A62="",$B62=""),"",'OddsRatio_working_2-way'!M61)</f>
        <v>2.3405601251996737</v>
      </c>
      <c r="I62" s="30">
        <f>IF(OR($A62="",$B62=""),"",'OddsRatio_working_2-way'!N61)</f>
        <v>1.7459568438611086</v>
      </c>
      <c r="J62" s="30">
        <f>IF('Log_working_2-way'!$D61="","",A62^('Log_working_2-way'!$D61))</f>
        <v>2.347284961783934</v>
      </c>
      <c r="K62" s="32">
        <f>IF('Log_working_2-way'!$D61="","",B62^('Log_working_2-way'!$D61))</f>
        <v>1.7422334757420166</v>
      </c>
      <c r="L62" s="37">
        <f t="shared" si="9"/>
        <v>0.43002544529262077</v>
      </c>
      <c r="M62" s="37">
        <f t="shared" si="10"/>
        <v>0.56997455470737912</v>
      </c>
      <c r="N62" s="38">
        <v>158</v>
      </c>
      <c r="O62" s="38">
        <f t="shared" si="11"/>
        <v>87.464285714285708</v>
      </c>
      <c r="P62" s="38">
        <f t="shared" si="12"/>
        <v>64.508875739644964</v>
      </c>
      <c r="Q62" s="38">
        <f t="shared" si="13"/>
        <v>93.491124260355036</v>
      </c>
      <c r="R62" s="38">
        <f t="shared" si="14"/>
        <v>70.535714285714278</v>
      </c>
      <c r="S62" s="39">
        <f t="shared" si="15"/>
        <v>-6.0268385460693281</v>
      </c>
      <c r="T62" s="39">
        <f t="shared" si="16"/>
        <v>-6.0268385460693139</v>
      </c>
      <c r="U62" t="s">
        <v>158</v>
      </c>
      <c r="V62" t="s">
        <v>135</v>
      </c>
      <c r="W62" t="s">
        <v>224</v>
      </c>
      <c r="X62" s="48" t="s">
        <v>384</v>
      </c>
      <c r="Y62" s="41"/>
    </row>
    <row r="63" spans="1:25" s="50" customFormat="1" ht="15" x14ac:dyDescent="0.25">
      <c r="A63">
        <v>2.13</v>
      </c>
      <c r="B63">
        <v>1.76</v>
      </c>
      <c r="C63" s="29">
        <f t="shared" si="0"/>
        <v>3.7665386256935607E-2</v>
      </c>
      <c r="D63" s="30">
        <f>IF(OR($A63="",$B63=""),"",A63*'MPTO_working_2-way'!$G62)</f>
        <v>2.2102272727272729</v>
      </c>
      <c r="E63" s="32">
        <f>IF(OR($A63="",$B63=""),"",B63*'MPTO_working_2-way'!$G62)</f>
        <v>1.8262910798122067</v>
      </c>
      <c r="F63" s="30">
        <f>IF(OR($A63="",$B63=""),"",'MPTO_working_2-way'!D62)</f>
        <v>2.2190126672191313</v>
      </c>
      <c r="G63" s="32">
        <f>IF(OR($A63="",$B63=""),"",'MPTO_working_2-way'!E62)</f>
        <v>1.8203360202000585</v>
      </c>
      <c r="H63" s="30">
        <f>IF(OR($A63="",$B63=""),"",'OddsRatio_working_2-way'!M62)</f>
        <v>2.2193613513897996</v>
      </c>
      <c r="I63" s="30">
        <f>IF(OR($A63="",$B63=""),"",'OddsRatio_working_2-way'!N62)</f>
        <v>1.8201014398727853</v>
      </c>
      <c r="J63" s="30">
        <f>IF('Log_working_2-way'!$D62="","",A63^('Log_working_2-way'!$D62))</f>
        <v>2.2234058151600675</v>
      </c>
      <c r="K63" s="32">
        <f>IF('Log_working_2-way'!$D62="","",B63^('Log_working_2-way'!$D62))</f>
        <v>1.8173902621748135</v>
      </c>
      <c r="L63" s="37">
        <f t="shared" si="9"/>
        <v>0.45244215938303339</v>
      </c>
      <c r="M63" s="37">
        <f t="shared" si="10"/>
        <v>0.54755784061696655</v>
      </c>
      <c r="N63" s="38">
        <v>159</v>
      </c>
      <c r="O63" s="38">
        <f t="shared" si="11"/>
        <v>84.352112676056322</v>
      </c>
      <c r="P63" s="38">
        <f t="shared" si="12"/>
        <v>68.659090909090907</v>
      </c>
      <c r="Q63" s="38">
        <f t="shared" si="13"/>
        <v>90.340909090909093</v>
      </c>
      <c r="R63" s="38">
        <f t="shared" si="14"/>
        <v>74.647887323943664</v>
      </c>
      <c r="S63" s="39">
        <f t="shared" si="15"/>
        <v>-5.9887964148527715</v>
      </c>
      <c r="T63" s="39">
        <f t="shared" si="16"/>
        <v>-5.9887964148527573</v>
      </c>
      <c r="U63" t="s">
        <v>150</v>
      </c>
      <c r="V63" t="s">
        <v>155</v>
      </c>
      <c r="W63" t="s">
        <v>224</v>
      </c>
      <c r="X63" s="48" t="s">
        <v>384</v>
      </c>
      <c r="Y63" s="51"/>
    </row>
    <row r="64" spans="1:25" ht="15" x14ac:dyDescent="0.25">
      <c r="A64">
        <v>2.29</v>
      </c>
      <c r="B64">
        <v>1.66</v>
      </c>
      <c r="C64" s="29">
        <f t="shared" si="0"/>
        <v>3.9090861261640519E-2</v>
      </c>
      <c r="D64" s="30">
        <f>IF(OR($A64="",$B64=""),"",A64*'MPTO_working_2-way'!$G63)</f>
        <v>2.3795180722891569</v>
      </c>
      <c r="E64" s="32">
        <f>IF(OR($A64="",$B64=""),"",B64*'MPTO_working_2-way'!$G63)</f>
        <v>1.7248908296943233</v>
      </c>
      <c r="F64" s="30">
        <f>IF(OR($A64="",$B64=""),"",'MPTO_working_2-way'!D63)</f>
        <v>2.3973008765844739</v>
      </c>
      <c r="G64" s="32">
        <f>IF(OR($A64="",$B64=""),"",'MPTO_working_2-way'!E63)</f>
        <v>1.7156654781784539</v>
      </c>
      <c r="H64" s="30">
        <f>IF(OR($A64="",$B64=""),"",'OddsRatio_working_2-way'!M63)</f>
        <v>2.3980505908390635</v>
      </c>
      <c r="I64" s="30">
        <f>IF(OR($A64="",$B64=""),"",'OddsRatio_working_2-way'!N63)</f>
        <v>1.7152816976385905</v>
      </c>
      <c r="J64" s="30">
        <f>IF('Log_working_2-way'!$D63="","",A64^('Log_working_2-way'!$D63))</f>
        <v>2.4063151286043962</v>
      </c>
      <c r="K64" s="32">
        <f>IF('Log_working_2-way'!$D63="","",B64^('Log_working_2-way'!$D63))</f>
        <v>1.7110781784678428</v>
      </c>
      <c r="L64" s="37">
        <f t="shared" si="9"/>
        <v>0.42025316455696199</v>
      </c>
      <c r="M64" s="37">
        <f t="shared" si="10"/>
        <v>0.57974683544303796</v>
      </c>
      <c r="N64" s="38">
        <v>160</v>
      </c>
      <c r="O64" s="38">
        <f t="shared" si="11"/>
        <v>90.13100436681222</v>
      </c>
      <c r="P64" s="38">
        <f t="shared" si="12"/>
        <v>63.614457831325289</v>
      </c>
      <c r="Q64" s="38">
        <f t="shared" si="13"/>
        <v>96.385542168674704</v>
      </c>
      <c r="R64" s="38">
        <f t="shared" si="14"/>
        <v>69.86899563318778</v>
      </c>
      <c r="S64" s="39">
        <f t="shared" si="15"/>
        <v>-6.2545378018624831</v>
      </c>
      <c r="T64" s="39">
        <f t="shared" si="16"/>
        <v>-6.2545378018624902</v>
      </c>
      <c r="U64" t="s">
        <v>154</v>
      </c>
      <c r="V64" t="s">
        <v>157</v>
      </c>
      <c r="W64" t="s">
        <v>224</v>
      </c>
      <c r="X64" s="48" t="s">
        <v>384</v>
      </c>
      <c r="Y64" s="41"/>
    </row>
    <row r="65" spans="1:25" ht="15" x14ac:dyDescent="0.25">
      <c r="A65">
        <v>2.09</v>
      </c>
      <c r="B65">
        <v>1.79</v>
      </c>
      <c r="C65" s="29">
        <f t="shared" si="0"/>
        <v>3.7128117398625982E-2</v>
      </c>
      <c r="D65" s="30">
        <f>IF(OR($A65="",$B65=""),"",A65*'MPTO_working_2-way'!$G64)</f>
        <v>2.1675977653631282</v>
      </c>
      <c r="E65" s="32">
        <f>IF(OR($A65="",$B65=""),"",B65*'MPTO_working_2-way'!$G64)</f>
        <v>1.8564593301435406</v>
      </c>
      <c r="F65" s="30">
        <f>IF(OR($A65="",$B65=""),"",'MPTO_working_2-way'!D64)</f>
        <v>2.1743628490889537</v>
      </c>
      <c r="G65" s="32">
        <f>IF(OR($A65="",$B65=""),"",'MPTO_working_2-way'!E64)</f>
        <v>1.8515255747197545</v>
      </c>
      <c r="H65" s="30">
        <f>IF(OR($A65="",$B65=""),"",'OddsRatio_working_2-way'!M64)</f>
        <v>2.1746262535134471</v>
      </c>
      <c r="I65" s="30">
        <f>IF(OR($A65="",$B65=""),"",'OddsRatio_working_2-way'!N64)</f>
        <v>1.8513346241060764</v>
      </c>
      <c r="J65" s="30">
        <f>IF('Log_working_2-way'!$D64="","",A65^('Log_working_2-way'!$D64))</f>
        <v>2.177733465070919</v>
      </c>
      <c r="K65" s="32">
        <f>IF('Log_working_2-way'!$D64="","",B65^('Log_working_2-way'!$D64))</f>
        <v>1.8490885498780329</v>
      </c>
      <c r="L65" s="37">
        <f t="shared" si="9"/>
        <v>0.46134020618556709</v>
      </c>
      <c r="M65" s="37">
        <f t="shared" si="10"/>
        <v>0.53865979381443296</v>
      </c>
      <c r="N65" s="38">
        <v>161</v>
      </c>
      <c r="O65" s="38">
        <f t="shared" si="11"/>
        <v>83.966507177033478</v>
      </c>
      <c r="P65" s="38">
        <f t="shared" si="12"/>
        <v>71.055865921787699</v>
      </c>
      <c r="Q65" s="38">
        <f t="shared" si="13"/>
        <v>89.944134078212286</v>
      </c>
      <c r="R65" s="38">
        <f t="shared" si="14"/>
        <v>77.033492822966522</v>
      </c>
      <c r="S65" s="39">
        <f t="shared" si="15"/>
        <v>-5.9776269011788088</v>
      </c>
      <c r="T65" s="39">
        <f t="shared" si="16"/>
        <v>-5.977626901178823</v>
      </c>
      <c r="U65" t="s">
        <v>156</v>
      </c>
      <c r="V65" t="s">
        <v>151</v>
      </c>
      <c r="W65" t="s">
        <v>224</v>
      </c>
      <c r="X65" s="48" t="s">
        <v>384</v>
      </c>
      <c r="Y65" s="41"/>
    </row>
    <row r="66" spans="1:25" ht="15" x14ac:dyDescent="0.25">
      <c r="A66">
        <v>1.96</v>
      </c>
      <c r="B66">
        <v>1.91</v>
      </c>
      <c r="C66" s="29">
        <f t="shared" si="0"/>
        <v>3.3764291056736839E-2</v>
      </c>
      <c r="D66" s="30">
        <f>IF(OR($A66="",$B66=""),"",A66*'MPTO_working_2-way'!$G65)</f>
        <v>2.0261780104712042</v>
      </c>
      <c r="E66" s="32">
        <f>IF(OR($A66="",$B66=""),"",B66*'MPTO_working_2-way'!$G65)</f>
        <v>1.9744897959183674</v>
      </c>
      <c r="F66" s="30">
        <f>IF(OR($A66="",$B66=""),"",'MPTO_working_2-way'!D65)</f>
        <v>2.0270738574832143</v>
      </c>
      <c r="G66" s="32">
        <f>IF(OR($A66="",$B66=""),"",'MPTO_working_2-way'!E65)</f>
        <v>1.9736398144242935</v>
      </c>
      <c r="H66" s="30">
        <f>IF(OR($A66="",$B66=""),"",'OddsRatio_working_2-way'!M65)</f>
        <v>2.0271051820261912</v>
      </c>
      <c r="I66" s="30">
        <f>IF(OR($A66="",$B66=""),"",'OddsRatio_working_2-way'!N65)</f>
        <v>1.9736101204623264</v>
      </c>
      <c r="J66" s="30">
        <f>IF('Log_working_2-way'!$D65="","",A66^('Log_working_2-way'!$D65))</f>
        <v>2.0275133700590602</v>
      </c>
      <c r="K66" s="32">
        <f>IF('Log_working_2-way'!$D65="","",B66^('Log_working_2-way'!$D65))</f>
        <v>1.9732233459331785</v>
      </c>
      <c r="L66" s="37">
        <f t="shared" si="9"/>
        <v>0.49354005167958659</v>
      </c>
      <c r="M66" s="37">
        <f t="shared" si="10"/>
        <v>0.50645994832041341</v>
      </c>
      <c r="N66" s="38">
        <v>162</v>
      </c>
      <c r="O66" s="38">
        <f t="shared" si="11"/>
        <v>79.346938775510196</v>
      </c>
      <c r="P66" s="38">
        <f t="shared" si="12"/>
        <v>77.183246073298406</v>
      </c>
      <c r="Q66" s="38">
        <f t="shared" si="13"/>
        <v>84.816753926701566</v>
      </c>
      <c r="R66" s="38">
        <f t="shared" si="14"/>
        <v>82.653061224489804</v>
      </c>
      <c r="S66" s="39">
        <f t="shared" si="15"/>
        <v>-5.4698151511913693</v>
      </c>
      <c r="T66" s="39">
        <f t="shared" si="16"/>
        <v>-5.4698151511913977</v>
      </c>
      <c r="U66" t="s">
        <v>142</v>
      </c>
      <c r="V66" t="s">
        <v>149</v>
      </c>
      <c r="W66" t="s">
        <v>224</v>
      </c>
      <c r="X66" s="48" t="s">
        <v>384</v>
      </c>
      <c r="Y66" s="41"/>
    </row>
    <row r="67" spans="1:25" ht="15" x14ac:dyDescent="0.25">
      <c r="A67">
        <v>1.68</v>
      </c>
      <c r="B67">
        <v>2.2200000000000002</v>
      </c>
      <c r="C67" s="29">
        <f t="shared" ref="C67:C130" si="17">IF(OR($A67="",$B67=""),"",(1/A67)+(1/B67)-1)</f>
        <v>4.5688545688545634E-2</v>
      </c>
      <c r="D67" s="30">
        <f>IF(OR($A67="",$B67=""),"",A67*'MPTO_working_2-way'!$G66)</f>
        <v>1.7567567567567566</v>
      </c>
      <c r="E67" s="32">
        <f>IF(OR($A67="",$B67=""),"",B67*'MPTO_working_2-way'!$G66)</f>
        <v>2.3214285714285716</v>
      </c>
      <c r="F67" s="30">
        <f>IF(OR($A67="",$B67=""),"",'MPTO_working_2-way'!D66)</f>
        <v>1.7470489038785832</v>
      </c>
      <c r="G67" s="32">
        <f>IF(OR($A67="",$B67=""),"",'MPTO_working_2-way'!E66)</f>
        <v>2.3386004514672689</v>
      </c>
      <c r="H67" s="30">
        <f>IF(OR($A67="",$B67=""),"",'OddsRatio_working_2-way'!M66)</f>
        <v>1.7465768876547993</v>
      </c>
      <c r="I67" s="30">
        <f>IF(OR($A67="",$B67=""),"",'OddsRatio_working_2-way'!N66)</f>
        <v>2.3394467690277296</v>
      </c>
      <c r="J67" s="30">
        <f>IF('Log_working_2-way'!$D66="","",A67^('Log_working_2-way'!$D66))</f>
        <v>1.7421348123284788</v>
      </c>
      <c r="K67" s="32">
        <f>IF('Log_working_2-way'!$D66="","",B67^('Log_working_2-way'!$D66))</f>
        <v>2.3474640771287958</v>
      </c>
      <c r="L67" s="37">
        <f t="shared" si="9"/>
        <v>0.56923076923076932</v>
      </c>
      <c r="M67" s="37">
        <f t="shared" si="10"/>
        <v>0.43076923076923074</v>
      </c>
      <c r="N67" s="38">
        <v>163</v>
      </c>
      <c r="O67" s="38">
        <f t="shared" si="11"/>
        <v>65.976190476190467</v>
      </c>
      <c r="P67" s="38">
        <f t="shared" si="12"/>
        <v>89.576576576576571</v>
      </c>
      <c r="Q67" s="38">
        <f t="shared" si="13"/>
        <v>73.423423423423415</v>
      </c>
      <c r="R67" s="38">
        <f t="shared" si="14"/>
        <v>97.023809523809518</v>
      </c>
      <c r="S67" s="39">
        <f t="shared" si="15"/>
        <v>-7.4472329472329477</v>
      </c>
      <c r="T67" s="39">
        <f t="shared" si="16"/>
        <v>-7.4472329472329477</v>
      </c>
      <c r="U67" t="s">
        <v>277</v>
      </c>
      <c r="V67" t="s">
        <v>278</v>
      </c>
      <c r="W67" t="s">
        <v>394</v>
      </c>
      <c r="X67" s="48" t="s">
        <v>384</v>
      </c>
      <c r="Y67" s="41"/>
    </row>
    <row r="68" spans="1:25" ht="15" x14ac:dyDescent="0.25">
      <c r="A68">
        <v>1.76</v>
      </c>
      <c r="B68">
        <v>2.0499999999999998</v>
      </c>
      <c r="C68" s="29">
        <f t="shared" si="17"/>
        <v>5.598669623059882E-2</v>
      </c>
      <c r="D68" s="30">
        <f>IF(OR($A68="",$B68=""),"",A68*'MPTO_working_2-way'!$G67)</f>
        <v>1.858536585365854</v>
      </c>
      <c r="E68" s="32">
        <f>IF(OR($A68="",$B68=""),"",B68*'MPTO_working_2-way'!$G67)</f>
        <v>2.1647727272727275</v>
      </c>
      <c r="F68" s="30">
        <f>IF(OR($A68="",$B68=""),"",'MPTO_working_2-way'!D67)</f>
        <v>1.8512057465366858</v>
      </c>
      <c r="G68" s="32">
        <f>IF(OR($A68="",$B68=""),"",'MPTO_working_2-way'!E67)</f>
        <v>2.1748040988547319</v>
      </c>
      <c r="H68" s="30">
        <f>IF(OR($A68="",$B68=""),"",'OddsRatio_working_2-way'!M67)</f>
        <v>1.8507699593953257</v>
      </c>
      <c r="I68" s="30">
        <f>IF(OR($A68="",$B68=""),"",'OddsRatio_working_2-way'!N67)</f>
        <v>2.1754058649540684</v>
      </c>
      <c r="J68" s="30">
        <f>IF('Log_working_2-way'!$D67="","",A68^('Log_working_2-way'!$D67))</f>
        <v>1.8473850029200891</v>
      </c>
      <c r="K68" s="32">
        <f>IF('Log_working_2-way'!$D67="","",B68^('Log_working_2-way'!$D67))</f>
        <v>2.1801011305976625</v>
      </c>
      <c r="L68" s="37">
        <f t="shared" si="9"/>
        <v>0.53805774278215213</v>
      </c>
      <c r="M68" s="37">
        <f t="shared" si="10"/>
        <v>0.46194225721784771</v>
      </c>
      <c r="N68" s="38">
        <v>164</v>
      </c>
      <c r="O68" s="38">
        <f t="shared" si="11"/>
        <v>70.818181818181813</v>
      </c>
      <c r="P68" s="38">
        <f t="shared" si="12"/>
        <v>84</v>
      </c>
      <c r="Q68" s="38">
        <f t="shared" si="13"/>
        <v>80.000000000000014</v>
      </c>
      <c r="R68" s="38">
        <f t="shared" si="14"/>
        <v>93.181818181818187</v>
      </c>
      <c r="S68" s="39">
        <f t="shared" si="15"/>
        <v>-9.1818181818182012</v>
      </c>
      <c r="T68" s="39">
        <f t="shared" si="16"/>
        <v>-9.181818181818187</v>
      </c>
      <c r="U68" t="s">
        <v>279</v>
      </c>
      <c r="V68" t="s">
        <v>280</v>
      </c>
      <c r="W68" t="s">
        <v>394</v>
      </c>
      <c r="X68" s="48" t="s">
        <v>384</v>
      </c>
      <c r="Y68" s="41"/>
    </row>
    <row r="69" spans="1:25" ht="15" x14ac:dyDescent="0.25">
      <c r="A69">
        <v>1.76</v>
      </c>
      <c r="B69">
        <v>2.09</v>
      </c>
      <c r="C69" s="29">
        <f t="shared" si="17"/>
        <v>4.6650717703349276E-2</v>
      </c>
      <c r="D69" s="30">
        <f>IF(OR($A69="",$B69=""),"",A69*'MPTO_working_2-way'!$G68)</f>
        <v>1.8421052631578947</v>
      </c>
      <c r="E69" s="32">
        <f>IF(OR($A69="",$B69=""),"",B69*'MPTO_working_2-way'!$G68)</f>
        <v>2.1875</v>
      </c>
      <c r="F69" s="30">
        <f>IF(OR($A69="",$B69=""),"",'MPTO_working_2-way'!D68)</f>
        <v>1.8353457738748626</v>
      </c>
      <c r="G69" s="32">
        <f>IF(OR($A69="",$B69=""),"",'MPTO_working_2-way'!E68)</f>
        <v>2.1971090670170828</v>
      </c>
      <c r="H69" s="30">
        <f>IF(OR($A69="",$B69=""),"",'OddsRatio_working_2-way'!M68)</f>
        <v>1.8350135965491927</v>
      </c>
      <c r="I69" s="30">
        <f>IF(OR($A69="",$B69=""),"",'OddsRatio_working_2-way'!N68)</f>
        <v>2.197585289787658</v>
      </c>
      <c r="J69" s="30">
        <f>IF('Log_working_2-way'!$D68="","",A69^('Log_working_2-way'!$D68))</f>
        <v>1.8319153686125185</v>
      </c>
      <c r="K69" s="32">
        <f>IF('Log_working_2-way'!$D68="","",B69^('Log_working_2-way'!$D68))</f>
        <v>2.2020453494773053</v>
      </c>
      <c r="L69" s="37">
        <f t="shared" ref="L69:L132" si="18">(1/D69)</f>
        <v>0.54285714285714282</v>
      </c>
      <c r="M69" s="37">
        <f t="shared" ref="M69:M132" si="19">(1/E69)</f>
        <v>0.45714285714285713</v>
      </c>
      <c r="N69" s="38">
        <v>165</v>
      </c>
      <c r="O69" s="38">
        <f t="shared" ref="O69:O132" si="20">(1/A69)*((N69*A69)-N69)</f>
        <v>71.25</v>
      </c>
      <c r="P69" s="38">
        <f t="shared" ref="P69:P132" si="21">(1/B69)*((N69*B69)-N69)</f>
        <v>86.052631578947356</v>
      </c>
      <c r="Q69" s="38">
        <f t="shared" ref="Q69:Q132" si="22">(1/B69)*N69</f>
        <v>78.947368421052644</v>
      </c>
      <c r="R69" s="38">
        <f t="shared" ref="R69:R132" si="23">(1/A69)*N69</f>
        <v>93.750000000000014</v>
      </c>
      <c r="S69" s="39">
        <f t="shared" ref="S69:S132" si="24">O69-Q69</f>
        <v>-7.6973684210526443</v>
      </c>
      <c r="T69" s="39">
        <f t="shared" ref="T69:T132" si="25">P69-R69</f>
        <v>-7.6973684210526585</v>
      </c>
      <c r="U69" t="s">
        <v>281</v>
      </c>
      <c r="V69" t="s">
        <v>282</v>
      </c>
      <c r="W69" t="s">
        <v>394</v>
      </c>
      <c r="X69" s="48" t="s">
        <v>384</v>
      </c>
      <c r="Y69" s="41"/>
    </row>
    <row r="70" spans="1:25" ht="15" x14ac:dyDescent="0.25">
      <c r="A70">
        <v>1.72</v>
      </c>
      <c r="B70">
        <v>2.14</v>
      </c>
      <c r="C70" s="29">
        <f t="shared" si="17"/>
        <v>4.8685068463377501E-2</v>
      </c>
      <c r="D70" s="30">
        <f>IF(OR($A70="",$B70=""),"",A70*'MPTO_working_2-way'!$G69)</f>
        <v>1.8037383177570092</v>
      </c>
      <c r="E70" s="32">
        <f>IF(OR($A70="",$B70=""),"",B70*'MPTO_working_2-way'!$G69)</f>
        <v>2.2441860465116279</v>
      </c>
      <c r="F70" s="30">
        <f>IF(OR($A70="",$B70=""),"",'MPTO_working_2-way'!D69)</f>
        <v>1.7951619196254389</v>
      </c>
      <c r="G70" s="32">
        <f>IF(OR($A70="",$B70=""),"",'MPTO_working_2-way'!E69)</f>
        <v>2.2576054955839058</v>
      </c>
      <c r="H70" s="30">
        <f>IF(OR($A70="",$B70=""),"",'OddsRatio_working_2-way'!M69)</f>
        <v>1.7947194142390264</v>
      </c>
      <c r="I70" s="30">
        <f>IF(OR($A70="",$B70=""),"",'OddsRatio_working_2-way'!N69)</f>
        <v>2.2583057392117913</v>
      </c>
      <c r="J70" s="30">
        <f>IF('Log_working_2-way'!$D69="","",A70^('Log_working_2-way'!$D69))</f>
        <v>1.7907852046807202</v>
      </c>
      <c r="K70" s="32">
        <f>IF('Log_working_2-way'!$D69="","",B70^('Log_working_2-way'!$D69))</f>
        <v>2.2645658948599179</v>
      </c>
      <c r="L70" s="37">
        <f t="shared" si="18"/>
        <v>0.55440414507772029</v>
      </c>
      <c r="M70" s="37">
        <f t="shared" si="19"/>
        <v>0.44559585492227982</v>
      </c>
      <c r="N70" s="38">
        <v>166</v>
      </c>
      <c r="O70" s="38">
        <f t="shared" si="20"/>
        <v>69.488372093023244</v>
      </c>
      <c r="P70" s="38">
        <f t="shared" si="21"/>
        <v>88.429906542056074</v>
      </c>
      <c r="Q70" s="38">
        <f t="shared" si="22"/>
        <v>77.570093457943926</v>
      </c>
      <c r="R70" s="38">
        <f t="shared" si="23"/>
        <v>96.511627906976756</v>
      </c>
      <c r="S70" s="39">
        <f t="shared" si="24"/>
        <v>-8.081721364920682</v>
      </c>
      <c r="T70" s="39">
        <f t="shared" si="25"/>
        <v>-8.081721364920682</v>
      </c>
      <c r="U70" t="s">
        <v>283</v>
      </c>
      <c r="V70" t="s">
        <v>284</v>
      </c>
      <c r="W70" t="s">
        <v>394</v>
      </c>
      <c r="X70" s="48" t="s">
        <v>384</v>
      </c>
      <c r="Y70" s="41"/>
    </row>
    <row r="71" spans="1:25" ht="15" x14ac:dyDescent="0.25">
      <c r="A71">
        <v>1.69</v>
      </c>
      <c r="B71">
        <v>2.1800000000000002</v>
      </c>
      <c r="C71" s="29">
        <f t="shared" si="17"/>
        <v>5.0431572661636226E-2</v>
      </c>
      <c r="D71" s="30">
        <f>IF(OR($A71="",$B71=""),"",A71*'MPTO_working_2-way'!$G70)</f>
        <v>1.7752293577981653</v>
      </c>
      <c r="E71" s="32">
        <f>IF(OR($A71="",$B71=""),"",B71*'MPTO_working_2-way'!$G70)</f>
        <v>2.2899408284023672</v>
      </c>
      <c r="F71" s="30">
        <f>IF(OR($A71="",$B71=""),"",'MPTO_working_2-way'!D70)</f>
        <v>1.7652244741507357</v>
      </c>
      <c r="G71" s="32">
        <f>IF(OR($A71="",$B71=""),"",'MPTO_working_2-way'!E70)</f>
        <v>2.3068060860309316</v>
      </c>
      <c r="H71" s="30">
        <f>IF(OR($A71="",$B71=""),"",'OddsRatio_working_2-way'!M70)</f>
        <v>1.7646867088630902</v>
      </c>
      <c r="I71" s="30">
        <f>IF(OR($A71="",$B71=""),"",'OddsRatio_working_2-way'!N70)</f>
        <v>2.3077250963165894</v>
      </c>
      <c r="J71" s="30">
        <f>IF('Log_working_2-way'!$D70="","",A71^('Log_working_2-way'!$D70))</f>
        <v>1.7600934217112194</v>
      </c>
      <c r="K71" s="32">
        <f>IF('Log_working_2-way'!$D70="","",B71^('Log_working_2-way'!$D70))</f>
        <v>2.3156277523719879</v>
      </c>
      <c r="L71" s="37">
        <f t="shared" si="18"/>
        <v>0.56330749354005161</v>
      </c>
      <c r="M71" s="37">
        <f t="shared" si="19"/>
        <v>0.43669250645994823</v>
      </c>
      <c r="N71" s="38">
        <v>167</v>
      </c>
      <c r="O71" s="38">
        <f t="shared" si="20"/>
        <v>68.18343195266273</v>
      </c>
      <c r="P71" s="38">
        <f t="shared" si="21"/>
        <v>90.394495412844037</v>
      </c>
      <c r="Q71" s="38">
        <f t="shared" si="22"/>
        <v>76.605504587155963</v>
      </c>
      <c r="R71" s="38">
        <f t="shared" si="23"/>
        <v>98.816568047337284</v>
      </c>
      <c r="S71" s="39">
        <f t="shared" si="24"/>
        <v>-8.4220726344932331</v>
      </c>
      <c r="T71" s="39">
        <f t="shared" si="25"/>
        <v>-8.4220726344932473</v>
      </c>
      <c r="U71" t="s">
        <v>285</v>
      </c>
      <c r="V71" t="s">
        <v>286</v>
      </c>
      <c r="W71" t="s">
        <v>394</v>
      </c>
      <c r="X71" s="48" t="s">
        <v>384</v>
      </c>
      <c r="Y71" s="41"/>
    </row>
    <row r="72" spans="1:25" ht="15" x14ac:dyDescent="0.25">
      <c r="A72">
        <v>1.72</v>
      </c>
      <c r="B72">
        <v>2.14</v>
      </c>
      <c r="C72" s="29">
        <f t="shared" si="17"/>
        <v>4.8685068463377501E-2</v>
      </c>
      <c r="D72" s="30">
        <f>IF(OR($A72="",$B72=""),"",A72*'MPTO_working_2-way'!$G71)</f>
        <v>1.8037383177570092</v>
      </c>
      <c r="E72" s="32">
        <f>IF(OR($A72="",$B72=""),"",B72*'MPTO_working_2-way'!$G71)</f>
        <v>2.2441860465116279</v>
      </c>
      <c r="F72" s="30">
        <f>IF(OR($A72="",$B72=""),"",'MPTO_working_2-way'!D71)</f>
        <v>1.7951619196254389</v>
      </c>
      <c r="G72" s="32">
        <f>IF(OR($A72="",$B72=""),"",'MPTO_working_2-way'!E71)</f>
        <v>2.2576054955839058</v>
      </c>
      <c r="H72" s="30">
        <f>IF(OR($A72="",$B72=""),"",'OddsRatio_working_2-way'!M71)</f>
        <v>1.7947194142390264</v>
      </c>
      <c r="I72" s="30">
        <f>IF(OR($A72="",$B72=""),"",'OddsRatio_working_2-way'!N71)</f>
        <v>2.2583057392117913</v>
      </c>
      <c r="J72" s="30">
        <f>IF('Log_working_2-way'!$D71="","",A72^('Log_working_2-way'!$D71))</f>
        <v>1.7907852046807202</v>
      </c>
      <c r="K72" s="32">
        <f>IF('Log_working_2-way'!$D71="","",B72^('Log_working_2-way'!$D71))</f>
        <v>2.2645658948599179</v>
      </c>
      <c r="L72" s="37">
        <f t="shared" si="18"/>
        <v>0.55440414507772029</v>
      </c>
      <c r="M72" s="37">
        <f t="shared" si="19"/>
        <v>0.44559585492227982</v>
      </c>
      <c r="N72" s="38">
        <v>168</v>
      </c>
      <c r="O72" s="38">
        <f t="shared" si="20"/>
        <v>70.325581395348834</v>
      </c>
      <c r="P72" s="38">
        <f t="shared" si="21"/>
        <v>89.495327102803756</v>
      </c>
      <c r="Q72" s="38">
        <f t="shared" si="22"/>
        <v>78.504672897196258</v>
      </c>
      <c r="R72" s="38">
        <f t="shared" si="23"/>
        <v>97.674418604651166</v>
      </c>
      <c r="S72" s="39">
        <f t="shared" si="24"/>
        <v>-8.1790915018474237</v>
      </c>
      <c r="T72" s="39">
        <f t="shared" si="25"/>
        <v>-8.1790915018474095</v>
      </c>
      <c r="U72" t="s">
        <v>287</v>
      </c>
      <c r="V72" t="s">
        <v>288</v>
      </c>
      <c r="W72" t="s">
        <v>394</v>
      </c>
      <c r="X72" s="48" t="s">
        <v>384</v>
      </c>
      <c r="Y72" s="41"/>
    </row>
    <row r="73" spans="1:25" ht="15" x14ac:dyDescent="0.25">
      <c r="A73">
        <v>2.38</v>
      </c>
      <c r="B73">
        <v>1.6</v>
      </c>
      <c r="C73" s="29">
        <f t="shared" si="17"/>
        <v>4.5168067226890818E-2</v>
      </c>
      <c r="D73" s="30">
        <f>IF(OR($A73="",$B73=""),"",A73*'MPTO_working_2-way'!$G72)</f>
        <v>2.4874999999999998</v>
      </c>
      <c r="E73" s="32">
        <f>IF(OR($A73="",$B73=""),"",B73*'MPTO_working_2-way'!$G72)</f>
        <v>1.6722689075630255</v>
      </c>
      <c r="F73" s="30">
        <f>IF(OR($A73="",$B73=""),"",'MPTO_working_2-way'!D72)</f>
        <v>2.5151915455746368</v>
      </c>
      <c r="G73" s="32">
        <f>IF(OR($A73="",$B73=""),"",'MPTO_working_2-way'!E72)</f>
        <v>1.65998256320837</v>
      </c>
      <c r="H73" s="30">
        <f>IF(OR($A73="",$B73=""),"",'OddsRatio_working_2-way'!M72)</f>
        <v>2.5165750888103107</v>
      </c>
      <c r="I73" s="30">
        <f>IF(OR($A73="",$B73=""),"",'OddsRatio_working_2-way'!N72)</f>
        <v>1.6593804733957871</v>
      </c>
      <c r="J73" s="30">
        <f>IF('Log_working_2-way'!$D72="","",A73^('Log_working_2-way'!$D72))</f>
        <v>2.5296171842695241</v>
      </c>
      <c r="K73" s="32">
        <f>IF('Log_working_2-way'!$D72="","",B73^('Log_working_2-way'!$D72))</f>
        <v>1.6537583457371505</v>
      </c>
      <c r="L73" s="37">
        <f t="shared" si="18"/>
        <v>0.4020100502512563</v>
      </c>
      <c r="M73" s="37">
        <f t="shared" si="19"/>
        <v>0.59798994974874364</v>
      </c>
      <c r="N73" s="38">
        <v>169</v>
      </c>
      <c r="O73" s="38">
        <f t="shared" si="20"/>
        <v>97.991596638655452</v>
      </c>
      <c r="P73" s="38">
        <f t="shared" si="21"/>
        <v>63.375000000000021</v>
      </c>
      <c r="Q73" s="38">
        <f t="shared" si="22"/>
        <v>105.625</v>
      </c>
      <c r="R73" s="38">
        <f t="shared" si="23"/>
        <v>71.008403361344534</v>
      </c>
      <c r="S73" s="39">
        <f t="shared" si="24"/>
        <v>-7.6334033613445484</v>
      </c>
      <c r="T73" s="39">
        <f t="shared" si="25"/>
        <v>-7.6334033613445129</v>
      </c>
      <c r="U73" t="s">
        <v>289</v>
      </c>
      <c r="V73" t="s">
        <v>290</v>
      </c>
      <c r="W73" t="s">
        <v>394</v>
      </c>
      <c r="X73" s="48" t="s">
        <v>384</v>
      </c>
      <c r="Y73" s="41"/>
    </row>
    <row r="74" spans="1:25" ht="15" x14ac:dyDescent="0.25">
      <c r="A74">
        <v>1.77</v>
      </c>
      <c r="B74">
        <v>2.0699999999999998</v>
      </c>
      <c r="C74" s="29">
        <f t="shared" si="17"/>
        <v>4.8063538852042953E-2</v>
      </c>
      <c r="D74" s="30">
        <f>IF(OR($A74="",$B74=""),"",A74*'MPTO_working_2-way'!$G73)</f>
        <v>1.855072463768116</v>
      </c>
      <c r="E74" s="32">
        <f>IF(OR($A74="",$B74=""),"",B74*'MPTO_working_2-way'!$G73)</f>
        <v>2.1694915254237288</v>
      </c>
      <c r="F74" s="30">
        <f>IF(OR($A74="",$B74=""),"",'MPTO_working_2-way'!D73)</f>
        <v>1.848633921138273</v>
      </c>
      <c r="G74" s="32">
        <f>IF(OR($A74="",$B74=""),"",'MPTO_working_2-way'!E73)</f>
        <v>2.1783643984660661</v>
      </c>
      <c r="H74" s="30">
        <f>IF(OR($A74="",$B74=""),"",'OddsRatio_working_2-way'!M73)</f>
        <v>1.8483078263368193</v>
      </c>
      <c r="I74" s="30">
        <f>IF(OR($A74="",$B74=""),"",'OddsRatio_working_2-way'!N73)</f>
        <v>2.1788173690654498</v>
      </c>
      <c r="J74" s="30">
        <f>IF('Log_working_2-way'!$D73="","",A74^('Log_working_2-way'!$D73))</f>
        <v>1.8453528280410556</v>
      </c>
      <c r="K74" s="32">
        <f>IF('Log_working_2-way'!$D73="","",B74^('Log_working_2-way'!$D73))</f>
        <v>2.1829380192842547</v>
      </c>
      <c r="L74" s="37">
        <f t="shared" si="18"/>
        <v>0.5390625</v>
      </c>
      <c r="M74" s="37">
        <f t="shared" si="19"/>
        <v>0.4609375</v>
      </c>
      <c r="N74" s="38">
        <v>170</v>
      </c>
      <c r="O74" s="38">
        <f t="shared" si="20"/>
        <v>73.954802259886989</v>
      </c>
      <c r="P74" s="38">
        <f t="shared" si="21"/>
        <v>87.874396135265698</v>
      </c>
      <c r="Q74" s="38">
        <f t="shared" si="22"/>
        <v>82.125603864734302</v>
      </c>
      <c r="R74" s="38">
        <f t="shared" si="23"/>
        <v>96.045197740112997</v>
      </c>
      <c r="S74" s="39">
        <f t="shared" si="24"/>
        <v>-8.1708016048473127</v>
      </c>
      <c r="T74" s="39">
        <f t="shared" si="25"/>
        <v>-8.1708016048472984</v>
      </c>
      <c r="U74" t="s">
        <v>291</v>
      </c>
      <c r="V74" t="s">
        <v>292</v>
      </c>
      <c r="W74" t="s">
        <v>394</v>
      </c>
      <c r="X74" s="48" t="s">
        <v>384</v>
      </c>
      <c r="Y74" s="41"/>
    </row>
    <row r="75" spans="1:25" ht="15" x14ac:dyDescent="0.25">
      <c r="A75">
        <v>1.76</v>
      </c>
      <c r="B75">
        <v>2.08</v>
      </c>
      <c r="C75" s="29">
        <f t="shared" si="17"/>
        <v>4.8951048951048959E-2</v>
      </c>
      <c r="D75" s="30">
        <f>IF(OR($A75="",$B75=""),"",A75*'MPTO_working_2-way'!$G74)</f>
        <v>1.8461538461538463</v>
      </c>
      <c r="E75" s="32">
        <f>IF(OR($A75="",$B75=""),"",B75*'MPTO_working_2-way'!$G74)</f>
        <v>2.1818181818181821</v>
      </c>
      <c r="F75" s="30">
        <f>IF(OR($A75="",$B75=""),"",'MPTO_working_2-way'!D74)</f>
        <v>1.8392282958199357</v>
      </c>
      <c r="G75" s="32">
        <f>IF(OR($A75="",$B75=""),"",'MPTO_working_2-way'!E74)</f>
        <v>2.1915708812260539</v>
      </c>
      <c r="H75" s="30">
        <f>IF(OR($A75="",$B75=""),"",'OddsRatio_working_2-way'!M74)</f>
        <v>1.838870492807861</v>
      </c>
      <c r="I75" s="30">
        <f>IF(OR($A75="",$B75=""),"",'OddsRatio_working_2-way'!N74)</f>
        <v>2.1920791213585393</v>
      </c>
      <c r="J75" s="30">
        <f>IF('Log_working_2-way'!$D74="","",A75^('Log_working_2-way'!$D74))</f>
        <v>1.835690492831995</v>
      </c>
      <c r="K75" s="32">
        <f>IF('Log_working_2-way'!$D74="","",B75^('Log_working_2-way'!$D74))</f>
        <v>2.196615264354977</v>
      </c>
      <c r="L75" s="37">
        <f t="shared" si="18"/>
        <v>0.54166666666666663</v>
      </c>
      <c r="M75" s="37">
        <f t="shared" si="19"/>
        <v>0.45833333333333326</v>
      </c>
      <c r="N75" s="38">
        <v>171</v>
      </c>
      <c r="O75" s="38">
        <f t="shared" si="20"/>
        <v>73.840909090909079</v>
      </c>
      <c r="P75" s="38">
        <f t="shared" si="21"/>
        <v>88.788461538461533</v>
      </c>
      <c r="Q75" s="38">
        <f t="shared" si="22"/>
        <v>82.211538461538453</v>
      </c>
      <c r="R75" s="38">
        <f t="shared" si="23"/>
        <v>97.159090909090921</v>
      </c>
      <c r="S75" s="39">
        <f t="shared" si="24"/>
        <v>-8.3706293706293735</v>
      </c>
      <c r="T75" s="39">
        <f t="shared" si="25"/>
        <v>-8.3706293706293877</v>
      </c>
      <c r="U75" t="s">
        <v>293</v>
      </c>
      <c r="V75" t="s">
        <v>294</v>
      </c>
      <c r="W75" t="s">
        <v>394</v>
      </c>
      <c r="X75" s="48" t="s">
        <v>384</v>
      </c>
      <c r="Y75" s="41"/>
    </row>
    <row r="76" spans="1:25" ht="15" x14ac:dyDescent="0.25">
      <c r="A76">
        <v>1.53</v>
      </c>
      <c r="B76">
        <v>2.5</v>
      </c>
      <c r="C76" s="29">
        <f t="shared" si="17"/>
        <v>5.3594771241830097E-2</v>
      </c>
      <c r="D76" s="30">
        <f>IF(OR($A76="",$B76=""),"",A76*'MPTO_working_2-way'!$G75)</f>
        <v>1.6120000000000001</v>
      </c>
      <c r="E76" s="32">
        <f>IF(OR($A76="",$B76=""),"",B76*'MPTO_working_2-way'!$G75)</f>
        <v>2.6339869281045751</v>
      </c>
      <c r="F76" s="30">
        <f>IF(OR($A76="",$B76=""),"",'MPTO_working_2-way'!D75)</f>
        <v>1.5954118873826904</v>
      </c>
      <c r="G76" s="32">
        <f>IF(OR($A76="",$B76=""),"",'MPTO_working_2-way'!E75)</f>
        <v>2.679509632224168</v>
      </c>
      <c r="H76" s="30">
        <f>IF(OR($A76="",$B76=""),"",'OddsRatio_working_2-way'!M75)</f>
        <v>1.5944184833375672</v>
      </c>
      <c r="I76" s="30">
        <f>IF(OR($A76="",$B76=""),"",'OddsRatio_working_2-way'!N75)</f>
        <v>2.6823164622761335</v>
      </c>
      <c r="J76" s="30">
        <f>IF('Log_working_2-way'!$D75="","",A76^('Log_working_2-way'!$D75))</f>
        <v>1.586783704812528</v>
      </c>
      <c r="K76" s="32">
        <f>IF('Log_working_2-way'!$D75="","",B76^('Log_working_2-way'!$D75))</f>
        <v>2.7042054709323193</v>
      </c>
      <c r="L76" s="37">
        <f t="shared" si="18"/>
        <v>0.6203473945409429</v>
      </c>
      <c r="M76" s="37">
        <f t="shared" si="19"/>
        <v>0.3796526054590571</v>
      </c>
      <c r="N76" s="38">
        <v>172</v>
      </c>
      <c r="O76" s="38">
        <f t="shared" si="20"/>
        <v>59.581699346405244</v>
      </c>
      <c r="P76" s="38">
        <f t="shared" si="21"/>
        <v>103.2</v>
      </c>
      <c r="Q76" s="38">
        <f t="shared" si="22"/>
        <v>68.8</v>
      </c>
      <c r="R76" s="38">
        <f t="shared" si="23"/>
        <v>112.41830065359477</v>
      </c>
      <c r="S76" s="39">
        <f t="shared" si="24"/>
        <v>-9.2183006535947527</v>
      </c>
      <c r="T76" s="39">
        <f t="shared" si="25"/>
        <v>-9.2183006535947669</v>
      </c>
      <c r="U76" t="s">
        <v>295</v>
      </c>
      <c r="V76" t="s">
        <v>296</v>
      </c>
      <c r="W76" t="s">
        <v>394</v>
      </c>
      <c r="X76" s="48" t="s">
        <v>384</v>
      </c>
      <c r="Y76" s="41"/>
    </row>
    <row r="77" spans="1:25" ht="15" x14ac:dyDescent="0.25">
      <c r="A77">
        <v>1.9</v>
      </c>
      <c r="B77">
        <v>1.93</v>
      </c>
      <c r="C77" s="29">
        <f t="shared" si="17"/>
        <v>4.445050449959087E-2</v>
      </c>
      <c r="D77" s="30">
        <f>IF(OR($A77="",$B77=""),"",A77*'MPTO_working_2-way'!$G76)</f>
        <v>1.9844559585492225</v>
      </c>
      <c r="E77" s="32">
        <f>IF(OR($A77="",$B77=""),"",B77*'MPTO_working_2-way'!$G76)</f>
        <v>2.0157894736842104</v>
      </c>
      <c r="F77" s="30">
        <f>IF(OR($A77="",$B77=""),"",'MPTO_working_2-way'!D76)</f>
        <v>1.9837706248309437</v>
      </c>
      <c r="G77" s="32">
        <f>IF(OR($A77="",$B77=""),"",'MPTO_working_2-way'!E76)</f>
        <v>2.0164971130052241</v>
      </c>
      <c r="H77" s="30">
        <f>IF(OR($A77="",$B77=""),"",'OddsRatio_working_2-way'!M76)</f>
        <v>1.9837387536759294</v>
      </c>
      <c r="I77" s="30">
        <f>IF(OR($A77="",$B77=""),"",'OddsRatio_working_2-way'!N76)</f>
        <v>2.0165300454651267</v>
      </c>
      <c r="J77" s="30">
        <f>IF('Log_working_2-way'!$D76="","",A77^('Log_working_2-way'!$D76))</f>
        <v>1.9834239894126766</v>
      </c>
      <c r="K77" s="32">
        <f>IF('Log_working_2-way'!$D76="","",B77^('Log_working_2-way'!$D76))</f>
        <v>2.0168554059748378</v>
      </c>
      <c r="L77" s="37">
        <f t="shared" si="18"/>
        <v>0.50391644908616195</v>
      </c>
      <c r="M77" s="37">
        <f t="shared" si="19"/>
        <v>0.49608355091383816</v>
      </c>
      <c r="N77" s="38">
        <v>173</v>
      </c>
      <c r="O77" s="38">
        <f t="shared" si="20"/>
        <v>81.947368421052616</v>
      </c>
      <c r="P77" s="38">
        <f t="shared" si="21"/>
        <v>83.362694300518143</v>
      </c>
      <c r="Q77" s="38">
        <f t="shared" si="22"/>
        <v>89.637305699481871</v>
      </c>
      <c r="R77" s="38">
        <f t="shared" si="23"/>
        <v>91.05263157894737</v>
      </c>
      <c r="S77" s="39">
        <f t="shared" si="24"/>
        <v>-7.6899372784292552</v>
      </c>
      <c r="T77" s="39">
        <f t="shared" si="25"/>
        <v>-7.6899372784292268</v>
      </c>
      <c r="U77" t="s">
        <v>297</v>
      </c>
      <c r="V77" t="s">
        <v>298</v>
      </c>
      <c r="W77" t="s">
        <v>394</v>
      </c>
      <c r="X77" s="48" t="s">
        <v>384</v>
      </c>
      <c r="Y77" s="41"/>
    </row>
    <row r="78" spans="1:25" ht="15" x14ac:dyDescent="0.25">
      <c r="A78">
        <v>2.0699999999999998</v>
      </c>
      <c r="B78">
        <v>1.77</v>
      </c>
      <c r="C78" s="29">
        <f t="shared" si="17"/>
        <v>4.8063538852042953E-2</v>
      </c>
      <c r="D78" s="30">
        <f>IF(OR($A78="",$B78=""),"",A78*'MPTO_working_2-way'!$G77)</f>
        <v>2.1694915254237288</v>
      </c>
      <c r="E78" s="32">
        <f>IF(OR($A78="",$B78=""),"",B78*'MPTO_working_2-way'!$G77)</f>
        <v>1.855072463768116</v>
      </c>
      <c r="F78" s="30">
        <f>IF(OR($A78="",$B78=""),"",'MPTO_working_2-way'!D77)</f>
        <v>2.1783643984660661</v>
      </c>
      <c r="G78" s="32">
        <f>IF(OR($A78="",$B78=""),"",'MPTO_working_2-way'!E77)</f>
        <v>1.848633921138273</v>
      </c>
      <c r="H78" s="30">
        <f>IF(OR($A78="",$B78=""),"",'OddsRatio_working_2-way'!M77)</f>
        <v>2.1788173690654498</v>
      </c>
      <c r="I78" s="30">
        <f>IF(OR($A78="",$B78=""),"",'OddsRatio_working_2-way'!N77)</f>
        <v>1.8483078263368193</v>
      </c>
      <c r="J78" s="30">
        <f>IF('Log_working_2-way'!$D77="","",A78^('Log_working_2-way'!$D77))</f>
        <v>2.1829380192842547</v>
      </c>
      <c r="K78" s="32">
        <f>IF('Log_working_2-way'!$D77="","",B78^('Log_working_2-way'!$D77))</f>
        <v>1.8453528280410556</v>
      </c>
      <c r="L78" s="37">
        <f t="shared" si="18"/>
        <v>0.4609375</v>
      </c>
      <c r="M78" s="37">
        <f t="shared" si="19"/>
        <v>0.5390625</v>
      </c>
      <c r="N78" s="38">
        <v>174</v>
      </c>
      <c r="O78" s="38">
        <f t="shared" si="20"/>
        <v>89.942028985507235</v>
      </c>
      <c r="P78" s="38">
        <f t="shared" si="21"/>
        <v>75.694915254237301</v>
      </c>
      <c r="Q78" s="38">
        <f t="shared" si="22"/>
        <v>98.305084745762713</v>
      </c>
      <c r="R78" s="38">
        <f t="shared" si="23"/>
        <v>84.057971014492765</v>
      </c>
      <c r="S78" s="39">
        <f t="shared" si="24"/>
        <v>-8.3630557602554774</v>
      </c>
      <c r="T78" s="39">
        <f t="shared" si="25"/>
        <v>-8.3630557602554632</v>
      </c>
      <c r="U78" t="s">
        <v>299</v>
      </c>
      <c r="V78" t="s">
        <v>300</v>
      </c>
      <c r="W78" t="s">
        <v>394</v>
      </c>
      <c r="X78" s="48" t="s">
        <v>384</v>
      </c>
      <c r="Y78" s="41"/>
    </row>
    <row r="79" spans="1:25" ht="15" x14ac:dyDescent="0.25">
      <c r="A79">
        <v>2.0699999999999998</v>
      </c>
      <c r="B79">
        <v>1.85</v>
      </c>
      <c r="C79" s="29">
        <f t="shared" si="17"/>
        <v>2.3632327980154022E-2</v>
      </c>
      <c r="D79" s="30">
        <f>IF(OR($A79="",$B79=""),"",A79*'MPTO_working_2-way'!$G78)</f>
        <v>2.1189189189189186</v>
      </c>
      <c r="E79" s="32">
        <f>IF(OR($A79="",$B79=""),"",B79*'MPTO_working_2-way'!$G78)</f>
        <v>1.893719806763285</v>
      </c>
      <c r="F79" s="30">
        <f>IF(OR($A79="",$B79=""),"",'MPTO_working_2-way'!D78)</f>
        <v>2.1219005402410303</v>
      </c>
      <c r="G79" s="32">
        <f>IF(OR($A79="",$B79=""),"",'MPTO_working_2-way'!E78)</f>
        <v>1.8913446104457341</v>
      </c>
      <c r="H79" s="30">
        <f>IF(OR($A79="",$B79=""),"",'OddsRatio_working_2-way'!M78)</f>
        <v>2.1219730519989164</v>
      </c>
      <c r="I79" s="30">
        <f>IF(OR($A79="",$B79=""),"",'OddsRatio_working_2-way'!N78)</f>
        <v>1.8912870039243732</v>
      </c>
      <c r="J79" s="30">
        <f>IF('Log_working_2-way'!$D78="","",A79^('Log_working_2-way'!$D78))</f>
        <v>2.1233226399853709</v>
      </c>
      <c r="K79" s="32">
        <f>IF('Log_working_2-way'!$D78="","",B79^('Log_working_2-way'!$D78))</f>
        <v>1.8902161893692622</v>
      </c>
      <c r="L79" s="37">
        <f t="shared" si="18"/>
        <v>0.47193877551020413</v>
      </c>
      <c r="M79" s="37">
        <f t="shared" si="19"/>
        <v>0.52806122448979598</v>
      </c>
      <c r="N79" s="38">
        <v>175</v>
      </c>
      <c r="O79" s="38">
        <f t="shared" si="20"/>
        <v>90.458937198067645</v>
      </c>
      <c r="P79" s="38">
        <f t="shared" si="21"/>
        <v>80.405405405405389</v>
      </c>
      <c r="Q79" s="38">
        <f t="shared" si="22"/>
        <v>94.594594594594582</v>
      </c>
      <c r="R79" s="38">
        <f t="shared" si="23"/>
        <v>84.54106280193237</v>
      </c>
      <c r="S79" s="39">
        <f t="shared" si="24"/>
        <v>-4.1356573965269376</v>
      </c>
      <c r="T79" s="39">
        <f t="shared" si="25"/>
        <v>-4.1356573965269803</v>
      </c>
      <c r="U79" t="s">
        <v>301</v>
      </c>
      <c r="V79" t="s">
        <v>302</v>
      </c>
      <c r="W79" t="s">
        <v>390</v>
      </c>
      <c r="X79" s="48" t="s">
        <v>384</v>
      </c>
      <c r="Y79" s="41"/>
    </row>
    <row r="80" spans="1:25" ht="15" x14ac:dyDescent="0.25">
      <c r="A80">
        <v>1.41</v>
      </c>
      <c r="B80">
        <v>3.04</v>
      </c>
      <c r="C80" s="29">
        <f t="shared" si="17"/>
        <v>3.8167226577081159E-2</v>
      </c>
      <c r="D80" s="30">
        <f>IF(OR($A80="",$B80=""),"",A80*'MPTO_working_2-way'!$G79)</f>
        <v>1.4638157894736843</v>
      </c>
      <c r="E80" s="32">
        <f>IF(OR($A80="",$B80=""),"",B80*'MPTO_working_2-way'!$G79)</f>
        <v>3.1560283687943267</v>
      </c>
      <c r="F80" s="30">
        <f>IF(OR($A80="",$B80=""),"",'MPTO_working_2-way'!D79)</f>
        <v>1.4489892502197284</v>
      </c>
      <c r="G80" s="32">
        <f>IF(OR($A80="",$B80=""),"",'MPTO_working_2-way'!E79)</f>
        <v>3.2272248155398291</v>
      </c>
      <c r="H80" s="30">
        <f>IF(OR($A80="",$B80=""),"",'OddsRatio_working_2-way'!M79)</f>
        <v>1.4483083672617132</v>
      </c>
      <c r="I80" s="30">
        <f>IF(OR($A80="",$B80=""),"",'OddsRatio_working_2-way'!N79)</f>
        <v>3.2306074858875475</v>
      </c>
      <c r="J80" s="30">
        <f>IF('Log_working_2-way'!$D79="","",A80^('Log_working_2-way'!$D79))</f>
        <v>1.4414753661928066</v>
      </c>
      <c r="K80" s="32">
        <f>IF('Log_working_2-way'!$D79="","",B80^('Log_working_2-way'!$D79))</f>
        <v>3.2651320471685557</v>
      </c>
      <c r="L80" s="37">
        <f t="shared" si="18"/>
        <v>0.68314606741573025</v>
      </c>
      <c r="M80" s="37">
        <f t="shared" si="19"/>
        <v>0.31685393258426964</v>
      </c>
      <c r="N80" s="38">
        <v>176</v>
      </c>
      <c r="O80" s="38">
        <f t="shared" si="20"/>
        <v>51.177304964539005</v>
      </c>
      <c r="P80" s="38">
        <f t="shared" si="21"/>
        <v>118.10526315789474</v>
      </c>
      <c r="Q80" s="38">
        <f t="shared" si="22"/>
        <v>57.894736842105267</v>
      </c>
      <c r="R80" s="38">
        <f t="shared" si="23"/>
        <v>124.822695035461</v>
      </c>
      <c r="S80" s="39">
        <f t="shared" si="24"/>
        <v>-6.7174318775662627</v>
      </c>
      <c r="T80" s="39">
        <f t="shared" si="25"/>
        <v>-6.7174318775662556</v>
      </c>
      <c r="U80" t="s">
        <v>303</v>
      </c>
      <c r="V80" t="s">
        <v>304</v>
      </c>
      <c r="W80" t="s">
        <v>390</v>
      </c>
      <c r="X80" s="48" t="s">
        <v>384</v>
      </c>
      <c r="Y80" s="41"/>
    </row>
    <row r="81" spans="1:25" ht="15" x14ac:dyDescent="0.25">
      <c r="A81">
        <v>1.91</v>
      </c>
      <c r="B81">
        <v>1.96</v>
      </c>
      <c r="C81" s="29">
        <f t="shared" si="17"/>
        <v>3.3764291056736839E-2</v>
      </c>
      <c r="D81" s="30">
        <f>IF(OR($A81="",$B81=""),"",A81*'MPTO_working_2-way'!$G80)</f>
        <v>1.9744897959183674</v>
      </c>
      <c r="E81" s="32">
        <f>IF(OR($A81="",$B81=""),"",B81*'MPTO_working_2-way'!$G80)</f>
        <v>2.0261780104712042</v>
      </c>
      <c r="F81" s="30">
        <f>IF(OR($A81="",$B81=""),"",'MPTO_working_2-way'!D80)</f>
        <v>1.9736398144242935</v>
      </c>
      <c r="G81" s="32">
        <f>IF(OR($A81="",$B81=""),"",'MPTO_working_2-way'!E80)</f>
        <v>2.0270738574832143</v>
      </c>
      <c r="H81" s="30">
        <f>IF(OR($A81="",$B81=""),"",'OddsRatio_working_2-way'!M80)</f>
        <v>1.9736101204623264</v>
      </c>
      <c r="I81" s="30">
        <f>IF(OR($A81="",$B81=""),"",'OddsRatio_working_2-way'!N80)</f>
        <v>2.0271051820261912</v>
      </c>
      <c r="J81" s="30">
        <f>IF('Log_working_2-way'!$D80="","",A81^('Log_working_2-way'!$D80))</f>
        <v>1.9732233459331785</v>
      </c>
      <c r="K81" s="32">
        <f>IF('Log_working_2-way'!$D80="","",B81^('Log_working_2-way'!$D80))</f>
        <v>2.0275133700590602</v>
      </c>
      <c r="L81" s="37">
        <f t="shared" si="18"/>
        <v>0.50645994832041341</v>
      </c>
      <c r="M81" s="37">
        <f t="shared" si="19"/>
        <v>0.49354005167958659</v>
      </c>
      <c r="N81" s="38">
        <v>177</v>
      </c>
      <c r="O81" s="38">
        <f t="shared" si="20"/>
        <v>84.329842931937165</v>
      </c>
      <c r="P81" s="38">
        <f t="shared" si="21"/>
        <v>86.693877551020421</v>
      </c>
      <c r="Q81" s="38">
        <f t="shared" si="22"/>
        <v>90.306122448979593</v>
      </c>
      <c r="R81" s="38">
        <f t="shared" si="23"/>
        <v>92.670157068062821</v>
      </c>
      <c r="S81" s="39">
        <f t="shared" si="24"/>
        <v>-5.9762795170424283</v>
      </c>
      <c r="T81" s="39">
        <f t="shared" si="25"/>
        <v>-5.9762795170423999</v>
      </c>
      <c r="U81" t="s">
        <v>166</v>
      </c>
      <c r="V81" t="s">
        <v>173</v>
      </c>
      <c r="W81" t="s">
        <v>222</v>
      </c>
      <c r="X81" s="48" t="s">
        <v>384</v>
      </c>
      <c r="Y81" s="41"/>
    </row>
    <row r="82" spans="1:25" ht="15" x14ac:dyDescent="0.25">
      <c r="A82">
        <v>2.2999999999999998</v>
      </c>
      <c r="B82">
        <v>1.63</v>
      </c>
      <c r="C82" s="29">
        <f t="shared" si="17"/>
        <v>4.8279541210989763E-2</v>
      </c>
      <c r="D82" s="30">
        <f>IF(OR($A82="",$B82=""),"",A82*'MPTO_working_2-way'!$G81)</f>
        <v>2.4110429447852764</v>
      </c>
      <c r="E82" s="32">
        <f>IF(OR($A82="",$B82=""),"",B82*'MPTO_working_2-way'!$G81)</f>
        <v>1.7086956521739132</v>
      </c>
      <c r="F82" s="30">
        <f>IF(OR($A82="",$B82=""),"",'MPTO_working_2-way'!D81)</f>
        <v>2.4352062357908415</v>
      </c>
      <c r="G82" s="32">
        <f>IF(OR($A82="",$B82=""),"",'MPTO_working_2-way'!E81)</f>
        <v>1.6967639737497173</v>
      </c>
      <c r="H82" s="30">
        <f>IF(OR($A82="",$B82=""),"",'OddsRatio_working_2-way'!M81)</f>
        <v>2.4364860122855578</v>
      </c>
      <c r="I82" s="30">
        <f>IF(OR($A82="",$B82=""),"",'OddsRatio_working_2-way'!N81)</f>
        <v>1.6961432213383858</v>
      </c>
      <c r="J82" s="30">
        <f>IF('Log_working_2-way'!$D81="","",A82^('Log_working_2-way'!$D81))</f>
        <v>2.4478595145117024</v>
      </c>
      <c r="K82" s="32">
        <f>IF('Log_working_2-way'!$D81="","",B82^('Log_working_2-way'!$D81))</f>
        <v>1.6906747443214869</v>
      </c>
      <c r="L82" s="37">
        <f t="shared" si="18"/>
        <v>0.41475826972010171</v>
      </c>
      <c r="M82" s="37">
        <f t="shared" si="19"/>
        <v>0.58524173027989812</v>
      </c>
      <c r="N82" s="38">
        <v>178</v>
      </c>
      <c r="O82" s="38">
        <f t="shared" si="20"/>
        <v>100.60869565217391</v>
      </c>
      <c r="P82" s="38">
        <f t="shared" si="21"/>
        <v>68.797546012269933</v>
      </c>
      <c r="Q82" s="38">
        <f t="shared" si="22"/>
        <v>109.20245398773007</v>
      </c>
      <c r="R82" s="38">
        <f t="shared" si="23"/>
        <v>77.391304347826093</v>
      </c>
      <c r="S82" s="39">
        <f t="shared" si="24"/>
        <v>-8.59375833555616</v>
      </c>
      <c r="T82" s="39">
        <f t="shared" si="25"/>
        <v>-8.59375833555616</v>
      </c>
      <c r="U82" t="s">
        <v>172</v>
      </c>
      <c r="V82" t="s">
        <v>159</v>
      </c>
      <c r="W82" t="s">
        <v>222</v>
      </c>
      <c r="X82" s="48" t="s">
        <v>384</v>
      </c>
      <c r="Y82" s="41"/>
    </row>
    <row r="83" spans="1:25" ht="15" x14ac:dyDescent="0.25">
      <c r="A83">
        <v>2.62</v>
      </c>
      <c r="B83">
        <v>1.52</v>
      </c>
      <c r="C83" s="29">
        <f t="shared" si="17"/>
        <v>3.9574126155082379E-2</v>
      </c>
      <c r="D83" s="30">
        <f>IF(OR($A83="",$B83=""),"",A83*'MPTO_working_2-way'!$G82)</f>
        <v>2.7236842105263159</v>
      </c>
      <c r="E83" s="32">
        <f>IF(OR($A83="",$B83=""),"",B83*'MPTO_working_2-way'!$G82)</f>
        <v>1.5801526717557253</v>
      </c>
      <c r="F83" s="30">
        <f>IF(OR($A83="",$B83=""),"",'MPTO_working_2-way'!D82)</f>
        <v>2.7632528448515128</v>
      </c>
      <c r="G83" s="32">
        <f>IF(OR($A83="",$B83=""),"",'MPTO_working_2-way'!E82)</f>
        <v>1.5671336376515033</v>
      </c>
      <c r="H83" s="30">
        <f>IF(OR($A83="",$B83=""),"",'OddsRatio_working_2-way'!M82)</f>
        <v>2.7650452162436565</v>
      </c>
      <c r="I83" s="30">
        <f>IF(OR($A83="",$B83=""),"",'OddsRatio_working_2-way'!N82)</f>
        <v>1.5665577237325312</v>
      </c>
      <c r="J83" s="30">
        <f>IF('Log_working_2-way'!$D82="","",A83^('Log_working_2-way'!$D82))</f>
        <v>2.7837948332060924</v>
      </c>
      <c r="K83" s="32">
        <f>IF('Log_working_2-way'!$D82="","",B83^('Log_working_2-way'!$D82))</f>
        <v>1.560602588024171</v>
      </c>
      <c r="L83" s="37">
        <f t="shared" si="18"/>
        <v>0.36714975845410625</v>
      </c>
      <c r="M83" s="37">
        <f t="shared" si="19"/>
        <v>0.63285024154589364</v>
      </c>
      <c r="N83" s="38">
        <v>179</v>
      </c>
      <c r="O83" s="38">
        <f t="shared" si="20"/>
        <v>110.67938931297709</v>
      </c>
      <c r="P83" s="38">
        <f t="shared" si="21"/>
        <v>61.23684210526315</v>
      </c>
      <c r="Q83" s="38">
        <f t="shared" si="22"/>
        <v>117.76315789473685</v>
      </c>
      <c r="R83" s="38">
        <f t="shared" si="23"/>
        <v>68.320610687022892</v>
      </c>
      <c r="S83" s="39">
        <f t="shared" si="24"/>
        <v>-7.083768581759756</v>
      </c>
      <c r="T83" s="39">
        <f t="shared" si="25"/>
        <v>-7.0837685817597418</v>
      </c>
      <c r="U83" t="s">
        <v>170</v>
      </c>
      <c r="V83" t="s">
        <v>89</v>
      </c>
      <c r="W83" t="s">
        <v>222</v>
      </c>
      <c r="X83" s="48" t="s">
        <v>384</v>
      </c>
      <c r="Y83" s="41"/>
    </row>
    <row r="84" spans="1:25" ht="15" x14ac:dyDescent="0.25">
      <c r="A84">
        <v>2.48</v>
      </c>
      <c r="B84">
        <v>1.57</v>
      </c>
      <c r="C84" s="29">
        <f t="shared" si="17"/>
        <v>4.0168481610848517E-2</v>
      </c>
      <c r="D84" s="30">
        <f>IF(OR($A84="",$B84=""),"",A84*'MPTO_working_2-way'!$G83)</f>
        <v>2.5796178343949041</v>
      </c>
      <c r="E84" s="32">
        <f>IF(OR($A84="",$B84=""),"",B84*'MPTO_working_2-way'!$G83)</f>
        <v>1.6330645161290323</v>
      </c>
      <c r="F84" s="30">
        <f>IF(OR($A84="",$B84=""),"",'MPTO_working_2-way'!D83)</f>
        <v>2.6100013406622868</v>
      </c>
      <c r="G84" s="32">
        <f>IF(OR($A84="",$B84=""),"",'MPTO_working_2-way'!E83)</f>
        <v>1.6211174952119245</v>
      </c>
      <c r="H84" s="30">
        <f>IF(OR($A84="",$B84=""),"",'OddsRatio_working_2-way'!M83)</f>
        <v>2.6113631583445658</v>
      </c>
      <c r="I84" s="30">
        <f>IF(OR($A84="",$B84=""),"",'OddsRatio_working_2-way'!N83)</f>
        <v>1.6205925677408124</v>
      </c>
      <c r="J84" s="30">
        <f>IF('Log_working_2-way'!$D83="","",A84^('Log_working_2-way'!$D83))</f>
        <v>2.625654823076816</v>
      </c>
      <c r="K84" s="32">
        <f>IF('Log_working_2-way'!$D83="","",B84^('Log_working_2-way'!$D83))</f>
        <v>1.6151367349354802</v>
      </c>
      <c r="L84" s="37">
        <f t="shared" si="18"/>
        <v>0.3876543209876544</v>
      </c>
      <c r="M84" s="37">
        <f t="shared" si="19"/>
        <v>0.61234567901234571</v>
      </c>
      <c r="N84" s="38">
        <v>180</v>
      </c>
      <c r="O84" s="38">
        <f t="shared" si="20"/>
        <v>107.41935483870968</v>
      </c>
      <c r="P84" s="38">
        <f t="shared" si="21"/>
        <v>65.350318471337587</v>
      </c>
      <c r="Q84" s="38">
        <f t="shared" si="22"/>
        <v>114.64968152866241</v>
      </c>
      <c r="R84" s="38">
        <f t="shared" si="23"/>
        <v>72.580645161290334</v>
      </c>
      <c r="S84" s="39">
        <f t="shared" si="24"/>
        <v>-7.230326689952733</v>
      </c>
      <c r="T84" s="39">
        <f t="shared" si="25"/>
        <v>-7.2303266899527472</v>
      </c>
      <c r="U84" t="s">
        <v>162</v>
      </c>
      <c r="V84" t="s">
        <v>167</v>
      </c>
      <c r="W84" t="s">
        <v>222</v>
      </c>
      <c r="X84" s="48" t="s">
        <v>384</v>
      </c>
      <c r="Y84" s="41"/>
    </row>
    <row r="85" spans="1:25" ht="15" x14ac:dyDescent="0.25">
      <c r="A85">
        <v>2.62</v>
      </c>
      <c r="B85">
        <v>1.52</v>
      </c>
      <c r="C85" s="29">
        <f t="shared" si="17"/>
        <v>3.9574126155082379E-2</v>
      </c>
      <c r="D85" s="30">
        <f>IF(OR($A85="",$B85=""),"",A85*'MPTO_working_2-way'!$G84)</f>
        <v>2.7236842105263159</v>
      </c>
      <c r="E85" s="32">
        <f>IF(OR($A85="",$B85=""),"",B85*'MPTO_working_2-way'!$G84)</f>
        <v>1.5801526717557253</v>
      </c>
      <c r="F85" s="30">
        <f>IF(OR($A85="",$B85=""),"",'MPTO_working_2-way'!D84)</f>
        <v>2.7632528448515128</v>
      </c>
      <c r="G85" s="32">
        <f>IF(OR($A85="",$B85=""),"",'MPTO_working_2-way'!E84)</f>
        <v>1.5671336376515033</v>
      </c>
      <c r="H85" s="30">
        <f>IF(OR($A85="",$B85=""),"",'OddsRatio_working_2-way'!M84)</f>
        <v>2.7650452162436565</v>
      </c>
      <c r="I85" s="30">
        <f>IF(OR($A85="",$B85=""),"",'OddsRatio_working_2-way'!N84)</f>
        <v>1.5665577237325312</v>
      </c>
      <c r="J85" s="30">
        <f>IF('Log_working_2-way'!$D84="","",A85^('Log_working_2-way'!$D84))</f>
        <v>2.7837948332060924</v>
      </c>
      <c r="K85" s="32">
        <f>IF('Log_working_2-way'!$D84="","",B85^('Log_working_2-way'!$D84))</f>
        <v>1.560602588024171</v>
      </c>
      <c r="L85" s="37">
        <f t="shared" si="18"/>
        <v>0.36714975845410625</v>
      </c>
      <c r="M85" s="37">
        <f t="shared" si="19"/>
        <v>0.63285024154589364</v>
      </c>
      <c r="N85" s="38">
        <v>181</v>
      </c>
      <c r="O85" s="38">
        <f t="shared" si="20"/>
        <v>111.91603053435115</v>
      </c>
      <c r="P85" s="38">
        <f t="shared" si="21"/>
        <v>61.921052631578952</v>
      </c>
      <c r="Q85" s="38">
        <f t="shared" si="22"/>
        <v>119.07894736842105</v>
      </c>
      <c r="R85" s="38">
        <f t="shared" si="23"/>
        <v>69.083969465648849</v>
      </c>
      <c r="S85" s="39">
        <f t="shared" si="24"/>
        <v>-7.1629168340699039</v>
      </c>
      <c r="T85" s="39">
        <f t="shared" si="25"/>
        <v>-7.1629168340698968</v>
      </c>
      <c r="U85" t="s">
        <v>160</v>
      </c>
      <c r="V85" t="s">
        <v>161</v>
      </c>
      <c r="W85" t="s">
        <v>222</v>
      </c>
      <c r="X85" s="48" t="s">
        <v>384</v>
      </c>
      <c r="Y85" s="41"/>
    </row>
    <row r="86" spans="1:25" ht="15" x14ac:dyDescent="0.25">
      <c r="A86">
        <v>2.4</v>
      </c>
      <c r="B86">
        <v>1.61</v>
      </c>
      <c r="C86" s="29">
        <f t="shared" si="17"/>
        <v>3.7784679089026829E-2</v>
      </c>
      <c r="D86" s="30">
        <f>IF(OR($A86="",$B86=""),"",A86*'MPTO_working_2-way'!$G85)</f>
        <v>2.4906832298136643</v>
      </c>
      <c r="E86" s="32">
        <f>IF(OR($A86="",$B86=""),"",B86*'MPTO_working_2-way'!$G85)</f>
        <v>1.6708333333333334</v>
      </c>
      <c r="F86" s="30">
        <f>IF(OR($A86="",$B86=""),"",'MPTO_working_2-way'!D85)</f>
        <v>2.5139882888744305</v>
      </c>
      <c r="G86" s="32">
        <f>IF(OR($A86="",$B86=""),"",'MPTO_working_2-way'!E85)</f>
        <v>1.6605070906746886</v>
      </c>
      <c r="H86" s="30">
        <f>IF(OR($A86="",$B86=""),"",'OddsRatio_working_2-way'!M85)</f>
        <v>2.5149527937243179</v>
      </c>
      <c r="I86" s="30">
        <f>IF(OR($A86="",$B86=""),"",'OddsRatio_working_2-way'!N85)</f>
        <v>1.660086574408453</v>
      </c>
      <c r="J86" s="30">
        <f>IF('Log_working_2-way'!$D85="","",A86^('Log_working_2-way'!$D85))</f>
        <v>2.5258285211487945</v>
      </c>
      <c r="K86" s="32">
        <f>IF('Log_working_2-way'!$D85="","",B86^('Log_working_2-way'!$D85))</f>
        <v>1.6553816409506441</v>
      </c>
      <c r="L86" s="37">
        <f t="shared" si="18"/>
        <v>0.40149625935162098</v>
      </c>
      <c r="M86" s="37">
        <f t="shared" si="19"/>
        <v>0.59850374064837908</v>
      </c>
      <c r="N86" s="38">
        <v>182</v>
      </c>
      <c r="O86" s="38">
        <f t="shared" si="20"/>
        <v>106.16666666666667</v>
      </c>
      <c r="P86" s="38">
        <f t="shared" si="21"/>
        <v>68.956521739130451</v>
      </c>
      <c r="Q86" s="38">
        <f t="shared" si="22"/>
        <v>113.04347826086956</v>
      </c>
      <c r="R86" s="38">
        <f t="shared" si="23"/>
        <v>75.833333333333343</v>
      </c>
      <c r="S86" s="39">
        <f t="shared" si="24"/>
        <v>-6.8768115942028913</v>
      </c>
      <c r="T86" s="39">
        <f t="shared" si="25"/>
        <v>-6.8768115942028913</v>
      </c>
      <c r="U86" t="s">
        <v>90</v>
      </c>
      <c r="V86" t="s">
        <v>175</v>
      </c>
      <c r="W86" t="s">
        <v>222</v>
      </c>
      <c r="X86" s="48" t="s">
        <v>384</v>
      </c>
      <c r="Y86" s="41"/>
    </row>
    <row r="87" spans="1:25" ht="15" x14ac:dyDescent="0.25">
      <c r="A87">
        <v>2.09</v>
      </c>
      <c r="B87">
        <v>1.76</v>
      </c>
      <c r="C87" s="29">
        <f t="shared" si="17"/>
        <v>4.6650717703349276E-2</v>
      </c>
      <c r="D87" s="30">
        <f>IF(OR($A87="",$B87=""),"",A87*'MPTO_working_2-way'!$G86)</f>
        <v>2.1875</v>
      </c>
      <c r="E87" s="32">
        <f>IF(OR($A87="",$B87=""),"",B87*'MPTO_working_2-way'!$G86)</f>
        <v>1.8421052631578947</v>
      </c>
      <c r="F87" s="30">
        <f>IF(OR($A87="",$B87=""),"",'MPTO_working_2-way'!D86)</f>
        <v>2.1971090670170828</v>
      </c>
      <c r="G87" s="32">
        <f>IF(OR($A87="",$B87=""),"",'MPTO_working_2-way'!E86)</f>
        <v>1.8353457738748626</v>
      </c>
      <c r="H87" s="30">
        <f>IF(OR($A87="",$B87=""),"",'OddsRatio_working_2-way'!M86)</f>
        <v>2.197585289787658</v>
      </c>
      <c r="I87" s="30">
        <f>IF(OR($A87="",$B87=""),"",'OddsRatio_working_2-way'!N86)</f>
        <v>1.8350135965491927</v>
      </c>
      <c r="J87" s="30">
        <f>IF('Log_working_2-way'!$D86="","",A87^('Log_working_2-way'!$D86))</f>
        <v>2.2020453494773053</v>
      </c>
      <c r="K87" s="32">
        <f>IF('Log_working_2-way'!$D86="","",B87^('Log_working_2-way'!$D86))</f>
        <v>1.8319153686125185</v>
      </c>
      <c r="L87" s="37">
        <f t="shared" si="18"/>
        <v>0.45714285714285713</v>
      </c>
      <c r="M87" s="37">
        <f t="shared" si="19"/>
        <v>0.54285714285714282</v>
      </c>
      <c r="N87" s="38">
        <v>183</v>
      </c>
      <c r="O87" s="38">
        <f t="shared" si="20"/>
        <v>95.440191387559807</v>
      </c>
      <c r="P87" s="38">
        <f t="shared" si="21"/>
        <v>79.022727272727266</v>
      </c>
      <c r="Q87" s="38">
        <f t="shared" si="22"/>
        <v>103.97727272727273</v>
      </c>
      <c r="R87" s="38">
        <f t="shared" si="23"/>
        <v>87.559808612440207</v>
      </c>
      <c r="S87" s="39">
        <f t="shared" si="24"/>
        <v>-8.5370813397129268</v>
      </c>
      <c r="T87" s="39">
        <f t="shared" si="25"/>
        <v>-8.537081339712941</v>
      </c>
      <c r="U87" t="s">
        <v>168</v>
      </c>
      <c r="V87" t="s">
        <v>165</v>
      </c>
      <c r="W87" t="s">
        <v>222</v>
      </c>
      <c r="X87" s="48" t="s">
        <v>384</v>
      </c>
      <c r="Y87" s="41"/>
    </row>
    <row r="88" spans="1:25" ht="15" x14ac:dyDescent="0.25">
      <c r="A88">
        <v>2.25</v>
      </c>
      <c r="B88">
        <v>1.68</v>
      </c>
      <c r="C88" s="29">
        <f t="shared" si="17"/>
        <v>3.9682539682539542E-2</v>
      </c>
      <c r="D88" s="30">
        <f>IF(OR($A88="",$B88=""),"",A88*'MPTO_working_2-way'!$G87)</f>
        <v>2.339285714285714</v>
      </c>
      <c r="E88" s="32">
        <f>IF(OR($A88="",$B88=""),"",B88*'MPTO_working_2-way'!$G87)</f>
        <v>1.7466666666666664</v>
      </c>
      <c r="F88" s="30">
        <f>IF(OR($A88="",$B88=""),"",'MPTO_working_2-way'!D87)</f>
        <v>2.3551401869158877</v>
      </c>
      <c r="G88" s="32">
        <f>IF(OR($A88="",$B88=""),"",'MPTO_working_2-way'!E87)</f>
        <v>1.7379310344827583</v>
      </c>
      <c r="H88" s="30">
        <f>IF(OR($A88="",$B88=""),"",'OddsRatio_working_2-way'!M87)</f>
        <v>2.3558153613666013</v>
      </c>
      <c r="I88" s="30">
        <f>IF(OR($A88="",$B88=""),"",'OddsRatio_working_2-way'!N87)</f>
        <v>1.7375635565834309</v>
      </c>
      <c r="J88" s="30">
        <f>IF('Log_working_2-way'!$D87="","",A88^('Log_working_2-way'!$D87))</f>
        <v>2.3631739395308338</v>
      </c>
      <c r="K88" s="32">
        <f>IF('Log_working_2-way'!$D87="","",B88^('Log_working_2-way'!$D87))</f>
        <v>1.733582099100242</v>
      </c>
      <c r="L88" s="37">
        <f t="shared" si="18"/>
        <v>0.4274809160305344</v>
      </c>
      <c r="M88" s="37">
        <f t="shared" si="19"/>
        <v>0.57251908396946571</v>
      </c>
      <c r="N88" s="38">
        <v>184</v>
      </c>
      <c r="O88" s="38">
        <f t="shared" si="20"/>
        <v>102.22222222222221</v>
      </c>
      <c r="P88" s="38">
        <f t="shared" si="21"/>
        <v>74.476190476190482</v>
      </c>
      <c r="Q88" s="38">
        <f t="shared" si="22"/>
        <v>109.52380952380952</v>
      </c>
      <c r="R88" s="38">
        <f t="shared" si="23"/>
        <v>81.777777777777771</v>
      </c>
      <c r="S88" s="39">
        <f t="shared" si="24"/>
        <v>-7.3015873015873041</v>
      </c>
      <c r="T88" s="39">
        <f t="shared" si="25"/>
        <v>-7.3015873015872899</v>
      </c>
      <c r="U88" t="s">
        <v>176</v>
      </c>
      <c r="V88" t="s">
        <v>163</v>
      </c>
      <c r="W88" t="s">
        <v>222</v>
      </c>
      <c r="X88" s="48" t="s">
        <v>384</v>
      </c>
      <c r="Y88" s="41"/>
    </row>
    <row r="89" spans="1:25" ht="15" x14ac:dyDescent="0.25">
      <c r="A89">
        <v>2.4500000000000002</v>
      </c>
      <c r="B89">
        <v>1.59</v>
      </c>
      <c r="C89" s="29">
        <f t="shared" si="17"/>
        <v>3.7094082916185211E-2</v>
      </c>
      <c r="D89" s="30">
        <f>IF(OR($A89="",$B89=""),"",A89*'MPTO_working_2-way'!$G88)</f>
        <v>2.540880503144654</v>
      </c>
      <c r="E89" s="32">
        <f>IF(OR($A89="",$B89=""),"",B89*'MPTO_working_2-way'!$G88)</f>
        <v>1.6489795918367345</v>
      </c>
      <c r="F89" s="30">
        <f>IF(OR($A89="",$B89=""),"",'MPTO_working_2-way'!D88)</f>
        <v>2.5666282325811234</v>
      </c>
      <c r="G89" s="32">
        <f>IF(OR($A89="",$B89=""),"",'MPTO_working_2-way'!E88)</f>
        <v>1.6383135317001365</v>
      </c>
      <c r="H89" s="30">
        <f>IF(OR($A89="",$B89=""),"",'OddsRatio_working_2-way'!M88)</f>
        <v>2.5676820846855613</v>
      </c>
      <c r="I89" s="30">
        <f>IF(OR($A89="",$B89=""),"",'OddsRatio_working_2-way'!N88)</f>
        <v>1.6378844344582628</v>
      </c>
      <c r="J89" s="30">
        <f>IF('Log_working_2-way'!$D88="","",A89^('Log_working_2-way'!$D88))</f>
        <v>2.5797187686790384</v>
      </c>
      <c r="K89" s="32">
        <f>IF('Log_working_2-way'!$D88="","",B89^('Log_working_2-way'!$D88))</f>
        <v>1.6330240672116592</v>
      </c>
      <c r="L89" s="37">
        <f t="shared" si="18"/>
        <v>0.39356435643564358</v>
      </c>
      <c r="M89" s="37">
        <f t="shared" si="19"/>
        <v>0.60643564356435653</v>
      </c>
      <c r="N89" s="38">
        <v>185</v>
      </c>
      <c r="O89" s="38">
        <f t="shared" si="20"/>
        <v>109.48979591836736</v>
      </c>
      <c r="P89" s="38">
        <f t="shared" si="21"/>
        <v>68.647798742138377</v>
      </c>
      <c r="Q89" s="38">
        <f t="shared" si="22"/>
        <v>116.35220125786164</v>
      </c>
      <c r="R89" s="38">
        <f t="shared" si="23"/>
        <v>75.510204081632651</v>
      </c>
      <c r="S89" s="39">
        <f t="shared" si="24"/>
        <v>-6.8624053394942734</v>
      </c>
      <c r="T89" s="39">
        <f t="shared" si="25"/>
        <v>-6.8624053394942734</v>
      </c>
      <c r="U89" t="s">
        <v>164</v>
      </c>
      <c r="V89" t="s">
        <v>169</v>
      </c>
      <c r="W89" t="s">
        <v>222</v>
      </c>
      <c r="X89" s="48" t="s">
        <v>384</v>
      </c>
      <c r="Y89" s="41"/>
    </row>
    <row r="90" spans="1:25" ht="15" x14ac:dyDescent="0.25">
      <c r="A90">
        <v>1.36</v>
      </c>
      <c r="B90">
        <v>3.27</v>
      </c>
      <c r="C90" s="29">
        <f t="shared" si="17"/>
        <v>4.1104515200575564E-2</v>
      </c>
      <c r="D90" s="30">
        <f>IF(OR($A90="",$B90=""),"",A90*'MPTO_working_2-way'!$G89)</f>
        <v>1.415902140672783</v>
      </c>
      <c r="E90" s="32">
        <f>IF(OR($A90="",$B90=""),"",B90*'MPTO_working_2-way'!$G89)</f>
        <v>3.4044117647058822</v>
      </c>
      <c r="F90" s="30">
        <f>IF(OR($A90="",$B90=""),"",'MPTO_working_2-way'!D89)</f>
        <v>1.3991065248851697</v>
      </c>
      <c r="G90" s="32">
        <f>IF(OR($A90="",$B90=""),"",'MPTO_working_2-way'!E89)</f>
        <v>3.5055967207945762</v>
      </c>
      <c r="H90" s="30">
        <f>IF(OR($A90="",$B90=""),"",'OddsRatio_working_2-way'!M89)</f>
        <v>1.3982339869599831</v>
      </c>
      <c r="I90" s="30">
        <f>IF(OR($A90="",$B90=""),"",'OddsRatio_working_2-way'!N89)</f>
        <v>3.5110865288865609</v>
      </c>
      <c r="J90" s="30">
        <f>IF('Log_working_2-way'!$D89="","",A90^('Log_working_2-way'!$D89))</f>
        <v>1.3904441783282842</v>
      </c>
      <c r="K90" s="32">
        <f>IF('Log_working_2-way'!$D89="","",B90^('Log_working_2-way'!$D89))</f>
        <v>3.5611855817069182</v>
      </c>
      <c r="L90" s="37">
        <f t="shared" si="18"/>
        <v>0.70626349892008633</v>
      </c>
      <c r="M90" s="37">
        <f t="shared" si="19"/>
        <v>0.29373650107991361</v>
      </c>
      <c r="N90" s="38">
        <v>186</v>
      </c>
      <c r="O90" s="38">
        <f t="shared" si="20"/>
        <v>49.235294117647058</v>
      </c>
      <c r="P90" s="38">
        <f t="shared" si="21"/>
        <v>129.11926605504587</v>
      </c>
      <c r="Q90" s="38">
        <f t="shared" si="22"/>
        <v>56.880733944954123</v>
      </c>
      <c r="R90" s="38">
        <f t="shared" si="23"/>
        <v>136.76470588235293</v>
      </c>
      <c r="S90" s="39">
        <f t="shared" si="24"/>
        <v>-7.6454398273070652</v>
      </c>
      <c r="T90" s="39">
        <f t="shared" si="25"/>
        <v>-7.6454398273070581</v>
      </c>
      <c r="U90" t="s">
        <v>305</v>
      </c>
      <c r="V90" t="s">
        <v>306</v>
      </c>
      <c r="W90" t="s">
        <v>391</v>
      </c>
      <c r="X90" s="48" t="s">
        <v>384</v>
      </c>
      <c r="Y90" s="41"/>
    </row>
    <row r="91" spans="1:25" ht="15" x14ac:dyDescent="0.25">
      <c r="A91">
        <v>1.63</v>
      </c>
      <c r="B91">
        <v>2.39</v>
      </c>
      <c r="C91" s="29">
        <f t="shared" si="17"/>
        <v>3.19069743563416E-2</v>
      </c>
      <c r="D91" s="30">
        <f>IF(OR($A91="",$B91=""),"",A91*'MPTO_working_2-way'!$G90)</f>
        <v>1.6820083682008367</v>
      </c>
      <c r="E91" s="32">
        <f>IF(OR($A91="",$B91=""),"",B91*'MPTO_working_2-way'!$G90)</f>
        <v>2.4662576687116564</v>
      </c>
      <c r="F91" s="30">
        <f>IF(OR($A91="",$B91=""),"",'MPTO_working_2-way'!D90)</f>
        <v>1.6735184827201064</v>
      </c>
      <c r="G91" s="32">
        <f>IF(OR($A91="",$B91=""),"",'MPTO_working_2-way'!E90)</f>
        <v>2.4847402493861024</v>
      </c>
      <c r="H91" s="30">
        <f>IF(OR($A91="",$B91=""),"",'OddsRatio_working_2-way'!M90)</f>
        <v>1.6732290918193764</v>
      </c>
      <c r="I91" s="30">
        <f>IF(OR($A91="",$B91=""),"",'OddsRatio_working_2-way'!N90)</f>
        <v>2.4853784724268779</v>
      </c>
      <c r="J91" s="30">
        <f>IF('Log_working_2-way'!$D90="","",A91^('Log_working_2-way'!$D90))</f>
        <v>1.6693751275261461</v>
      </c>
      <c r="K91" s="32">
        <f>IF('Log_working_2-way'!$D90="","",B91^('Log_working_2-way'!$D90))</f>
        <v>2.4939306210789667</v>
      </c>
      <c r="L91" s="37">
        <f t="shared" si="18"/>
        <v>0.59452736318407962</v>
      </c>
      <c r="M91" s="37">
        <f t="shared" si="19"/>
        <v>0.40547263681592038</v>
      </c>
      <c r="N91" s="38">
        <v>187</v>
      </c>
      <c r="O91" s="38">
        <f t="shared" si="20"/>
        <v>72.276073619631902</v>
      </c>
      <c r="P91" s="38">
        <f t="shared" si="21"/>
        <v>108.75732217573221</v>
      </c>
      <c r="Q91" s="38">
        <f t="shared" si="22"/>
        <v>78.242677824267773</v>
      </c>
      <c r="R91" s="38">
        <f t="shared" si="23"/>
        <v>114.7239263803681</v>
      </c>
      <c r="S91" s="39">
        <f t="shared" si="24"/>
        <v>-5.9666042046358712</v>
      </c>
      <c r="T91" s="39">
        <f t="shared" si="25"/>
        <v>-5.9666042046358854</v>
      </c>
      <c r="U91" t="s">
        <v>307</v>
      </c>
      <c r="V91" t="s">
        <v>308</v>
      </c>
      <c r="W91" t="s">
        <v>391</v>
      </c>
      <c r="X91" s="48" t="s">
        <v>384</v>
      </c>
      <c r="Y91" s="41"/>
    </row>
    <row r="92" spans="1:25" ht="15" x14ac:dyDescent="0.25">
      <c r="A92">
        <v>1.5</v>
      </c>
      <c r="B92">
        <v>2.67</v>
      </c>
      <c r="C92" s="29">
        <f t="shared" si="17"/>
        <v>4.1198501872659055E-2</v>
      </c>
      <c r="D92" s="30">
        <f>IF(OR($A92="",$B92=""),"",A92*'MPTO_working_2-way'!$G91)</f>
        <v>1.5617977528089886</v>
      </c>
      <c r="E92" s="32">
        <f>IF(OR($A92="",$B92=""),"",B92*'MPTO_working_2-way'!$G91)</f>
        <v>2.78</v>
      </c>
      <c r="F92" s="30">
        <f>IF(OR($A92="",$B92=""),"",'MPTO_working_2-way'!D91)</f>
        <v>1.5478260869565217</v>
      </c>
      <c r="G92" s="32">
        <f>IF(OR($A92="",$B92=""),"",'MPTO_working_2-way'!E91)</f>
        <v>2.8253968253968247</v>
      </c>
      <c r="H92" s="30">
        <f>IF(OR($A92="",$B92=""),"",'OddsRatio_working_2-way'!M91)</f>
        <v>1.547175655164583</v>
      </c>
      <c r="I92" s="30">
        <f>IF(OR($A92="",$B92=""),"",'OddsRatio_working_2-way'!N91)</f>
        <v>2.8275666882497057</v>
      </c>
      <c r="J92" s="30">
        <f>IF('Log_working_2-way'!$D91="","",A92^('Log_working_2-way'!$D91))</f>
        <v>1.5407739873024775</v>
      </c>
      <c r="K92" s="32">
        <f>IF('Log_working_2-way'!$D91="","",B92^('Log_working_2-way'!$D91))</f>
        <v>2.8492013733638273</v>
      </c>
      <c r="L92" s="37">
        <f t="shared" si="18"/>
        <v>0.64028776978417279</v>
      </c>
      <c r="M92" s="37">
        <f t="shared" si="19"/>
        <v>0.35971223021582738</v>
      </c>
      <c r="N92" s="38">
        <v>188</v>
      </c>
      <c r="O92" s="38">
        <f t="shared" si="20"/>
        <v>62.666666666666664</v>
      </c>
      <c r="P92" s="38">
        <f t="shared" si="21"/>
        <v>117.5880149812734</v>
      </c>
      <c r="Q92" s="38">
        <f t="shared" si="22"/>
        <v>70.411985018726597</v>
      </c>
      <c r="R92" s="38">
        <f t="shared" si="23"/>
        <v>125.33333333333333</v>
      </c>
      <c r="S92" s="39">
        <f t="shared" si="24"/>
        <v>-7.7453183520599325</v>
      </c>
      <c r="T92" s="39">
        <f t="shared" si="25"/>
        <v>-7.7453183520599254</v>
      </c>
      <c r="U92" t="s">
        <v>309</v>
      </c>
      <c r="V92" t="s">
        <v>310</v>
      </c>
      <c r="W92" t="s">
        <v>391</v>
      </c>
      <c r="X92" s="48" t="s">
        <v>384</v>
      </c>
      <c r="Y92" s="41"/>
    </row>
    <row r="93" spans="1:25" ht="15" x14ac:dyDescent="0.25">
      <c r="A93">
        <v>1.81</v>
      </c>
      <c r="B93">
        <v>2.0699999999999998</v>
      </c>
      <c r="C93" s="29">
        <f t="shared" si="17"/>
        <v>3.5577975284917462E-2</v>
      </c>
      <c r="D93" s="30">
        <f>IF(OR($A93="",$B93=""),"",A93*'MPTO_working_2-way'!$G92)</f>
        <v>1.8743961352657006</v>
      </c>
      <c r="E93" s="32">
        <f>IF(OR($A93="",$B93=""),"",B93*'MPTO_working_2-way'!$G92)</f>
        <v>2.1436464088397789</v>
      </c>
      <c r="F93" s="30">
        <f>IF(OR($A93="",$B93=""),"",'MPTO_working_2-way'!D92)</f>
        <v>1.8702173858786533</v>
      </c>
      <c r="G93" s="32">
        <f>IF(OR($A93="",$B93=""),"",'MPTO_working_2-way'!E92)</f>
        <v>2.1491381535549374</v>
      </c>
      <c r="H93" s="30">
        <f>IF(OR($A93="",$B93=""),"",'OddsRatio_working_2-way'!M92)</f>
        <v>1.8700628401410975</v>
      </c>
      <c r="I93" s="30">
        <f>IF(OR($A93="",$B93=""),"",'OddsRatio_working_2-way'!N92)</f>
        <v>2.1493422703098441</v>
      </c>
      <c r="J93" s="30">
        <f>IF('Log_working_2-way'!$D92="","",A93^('Log_working_2-way'!$D92))</f>
        <v>1.8681622223592078</v>
      </c>
      <c r="K93" s="32">
        <f>IF('Log_working_2-way'!$D92="","",B93^('Log_working_2-way'!$D92))</f>
        <v>2.1518584594506485</v>
      </c>
      <c r="L93" s="37">
        <f t="shared" si="18"/>
        <v>0.53350515463917525</v>
      </c>
      <c r="M93" s="37">
        <f t="shared" si="19"/>
        <v>0.46649484536082475</v>
      </c>
      <c r="N93" s="38">
        <v>189</v>
      </c>
      <c r="O93" s="38">
        <f t="shared" si="20"/>
        <v>84.580110497237598</v>
      </c>
      <c r="P93" s="38">
        <f t="shared" si="21"/>
        <v>97.695652173913032</v>
      </c>
      <c r="Q93" s="38">
        <f t="shared" si="22"/>
        <v>91.304347826086968</v>
      </c>
      <c r="R93" s="38">
        <f t="shared" si="23"/>
        <v>104.41988950276243</v>
      </c>
      <c r="S93" s="39">
        <f t="shared" si="24"/>
        <v>-6.7242373288493695</v>
      </c>
      <c r="T93" s="39">
        <f t="shared" si="25"/>
        <v>-6.724237328849398</v>
      </c>
      <c r="U93" t="s">
        <v>311</v>
      </c>
      <c r="V93" t="s">
        <v>312</v>
      </c>
      <c r="W93" t="s">
        <v>391</v>
      </c>
      <c r="X93" s="48" t="s">
        <v>384</v>
      </c>
      <c r="Y93" s="41"/>
    </row>
    <row r="94" spans="1:25" ht="15" x14ac:dyDescent="0.25">
      <c r="A94">
        <v>2.14</v>
      </c>
      <c r="B94">
        <v>1.76</v>
      </c>
      <c r="C94" s="29">
        <f t="shared" si="17"/>
        <v>3.5471537807986397E-2</v>
      </c>
      <c r="D94" s="30">
        <f>IF(OR($A94="",$B94=""),"",A94*'MPTO_working_2-way'!$G93)</f>
        <v>2.2159090909090908</v>
      </c>
      <c r="E94" s="32">
        <f>IF(OR($A94="",$B94=""),"",B94*'MPTO_working_2-way'!$G93)</f>
        <v>1.8224299065420562</v>
      </c>
      <c r="F94" s="30">
        <f>IF(OR($A94="",$B94=""),"",'MPTO_working_2-way'!D93)</f>
        <v>2.2244271202456889</v>
      </c>
      <c r="G94" s="32">
        <f>IF(OR($A94="",$B94=""),"",'MPTO_working_2-way'!E93)</f>
        <v>1.8167084699980707</v>
      </c>
      <c r="H94" s="30">
        <f>IF(OR($A94="",$B94=""),"",'OddsRatio_working_2-way'!M93)</f>
        <v>2.2247448713915889</v>
      </c>
      <c r="I94" s="30">
        <f>IF(OR($A94="",$B94=""),"",'OddsRatio_working_2-way'!N93)</f>
        <v>1.8164965809277254</v>
      </c>
      <c r="J94" s="30">
        <f>IF('Log_working_2-way'!$D93="","",A94^('Log_working_2-way'!$D93))</f>
        <v>2.2286583340561452</v>
      </c>
      <c r="K94" s="32">
        <f>IF('Log_working_2-way'!$D93="","",B94^('Log_working_2-way'!$D93))</f>
        <v>1.8138959157983681</v>
      </c>
      <c r="L94" s="37">
        <f t="shared" si="18"/>
        <v>0.45128205128205129</v>
      </c>
      <c r="M94" s="37">
        <f t="shared" si="19"/>
        <v>0.54871794871794866</v>
      </c>
      <c r="N94" s="38">
        <v>190</v>
      </c>
      <c r="O94" s="38">
        <f t="shared" si="20"/>
        <v>101.21495327102805</v>
      </c>
      <c r="P94" s="38">
        <f t="shared" si="21"/>
        <v>82.045454545454547</v>
      </c>
      <c r="Q94" s="38">
        <f t="shared" si="22"/>
        <v>107.95454545454547</v>
      </c>
      <c r="R94" s="38">
        <f t="shared" si="23"/>
        <v>88.785046728971963</v>
      </c>
      <c r="S94" s="39">
        <f t="shared" si="24"/>
        <v>-6.7395921835174164</v>
      </c>
      <c r="T94" s="39">
        <f t="shared" si="25"/>
        <v>-6.7395921835174164</v>
      </c>
      <c r="U94" t="s">
        <v>313</v>
      </c>
      <c r="V94" t="s">
        <v>314</v>
      </c>
      <c r="W94" t="s">
        <v>392</v>
      </c>
      <c r="X94" s="48" t="s">
        <v>384</v>
      </c>
      <c r="Y94" s="41"/>
    </row>
    <row r="95" spans="1:25" ht="15" x14ac:dyDescent="0.25">
      <c r="A95">
        <v>2.13</v>
      </c>
      <c r="B95">
        <v>1.77</v>
      </c>
      <c r="C95" s="29">
        <f t="shared" si="17"/>
        <v>3.4455319487546765E-2</v>
      </c>
      <c r="D95" s="30">
        <f>IF(OR($A95="",$B95=""),"",A95*'MPTO_working_2-way'!$G94)</f>
        <v>2.2033898305084745</v>
      </c>
      <c r="E95" s="32">
        <f>IF(OR($A95="",$B95=""),"",B95*'MPTO_working_2-way'!$G94)</f>
        <v>1.8309859154929577</v>
      </c>
      <c r="F95" s="30">
        <f>IF(OR($A95="",$B95=""),"",'MPTO_working_2-way'!D94)</f>
        <v>2.2111375032990233</v>
      </c>
      <c r="G95" s="32">
        <f>IF(OR($A95="",$B95=""),"",'MPTO_working_2-way'!E94)</f>
        <v>1.8256700806275876</v>
      </c>
      <c r="H95" s="30">
        <f>IF(OR($A95="",$B95=""),"",'OddsRatio_working_2-way'!M94)</f>
        <v>2.2114175446692466</v>
      </c>
      <c r="I95" s="30">
        <f>IF(OR($A95="",$B95=""),"",'OddsRatio_working_2-way'!N94)</f>
        <v>1.8254792118542653</v>
      </c>
      <c r="J95" s="30">
        <f>IF('Log_working_2-way'!$D94="","",A95^('Log_working_2-way'!$D94))</f>
        <v>2.2149715784230573</v>
      </c>
      <c r="K95" s="32">
        <f>IF('Log_working_2-way'!$D94="","",B95^('Log_working_2-way'!$D94))</f>
        <v>1.8230645208160881</v>
      </c>
      <c r="L95" s="37">
        <f t="shared" si="18"/>
        <v>0.45384615384615384</v>
      </c>
      <c r="M95" s="37">
        <f t="shared" si="19"/>
        <v>0.5461538461538461</v>
      </c>
      <c r="N95" s="38">
        <v>191</v>
      </c>
      <c r="O95" s="38">
        <f t="shared" si="20"/>
        <v>101.32863849765258</v>
      </c>
      <c r="P95" s="38">
        <f t="shared" si="21"/>
        <v>83.090395480225993</v>
      </c>
      <c r="Q95" s="38">
        <f t="shared" si="22"/>
        <v>107.90960451977401</v>
      </c>
      <c r="R95" s="38">
        <f t="shared" si="23"/>
        <v>89.671361502347423</v>
      </c>
      <c r="S95" s="39">
        <f t="shared" si="24"/>
        <v>-6.5809660221214301</v>
      </c>
      <c r="T95" s="39">
        <f t="shared" si="25"/>
        <v>-6.5809660221214301</v>
      </c>
      <c r="U95" t="s">
        <v>315</v>
      </c>
      <c r="V95" t="s">
        <v>316</v>
      </c>
      <c r="W95" t="s">
        <v>392</v>
      </c>
      <c r="X95" s="48" t="s">
        <v>384</v>
      </c>
      <c r="Y95" s="41"/>
    </row>
    <row r="96" spans="1:25" ht="15" x14ac:dyDescent="0.25">
      <c r="A96">
        <v>1.55</v>
      </c>
      <c r="B96">
        <v>2.5299999999999998</v>
      </c>
      <c r="C96" s="29">
        <f t="shared" si="17"/>
        <v>4.0418207318628108E-2</v>
      </c>
      <c r="D96" s="30">
        <f>IF(OR($A96="",$B96=""),"",A96*'MPTO_working_2-way'!$G95)</f>
        <v>1.6126482213438735</v>
      </c>
      <c r="E96" s="32">
        <f>IF(OR($A96="",$B96=""),"",B96*'MPTO_working_2-way'!$G95)</f>
        <v>2.6322580645161291</v>
      </c>
      <c r="F96" s="30">
        <f>IF(OR($A96="",$B96=""),"",'MPTO_working_2-way'!D95)</f>
        <v>1.6001224115066817</v>
      </c>
      <c r="G96" s="32">
        <f>IF(OR($A96="",$B96=""),"",'MPTO_working_2-way'!E95)</f>
        <v>2.6663267040625529</v>
      </c>
      <c r="H96" s="30">
        <f>IF(OR($A96="",$B96=""),"",'OddsRatio_working_2-way'!M95)</f>
        <v>1.5995641118204185</v>
      </c>
      <c r="I96" s="30">
        <f>IF(OR($A96="",$B96=""),"",'OddsRatio_working_2-way'!N95)</f>
        <v>2.6678783474277079</v>
      </c>
      <c r="J96" s="30">
        <f>IF('Log_working_2-way'!$D95="","",A96^('Log_working_2-way'!$D95))</f>
        <v>1.593839514594479</v>
      </c>
      <c r="K96" s="32">
        <f>IF('Log_working_2-way'!$D95="","",B96^('Log_working_2-way'!$D95))</f>
        <v>2.6839566506152583</v>
      </c>
      <c r="L96" s="37">
        <f t="shared" si="18"/>
        <v>0.62009803921568629</v>
      </c>
      <c r="M96" s="37">
        <f t="shared" si="19"/>
        <v>0.37990196078431371</v>
      </c>
      <c r="N96" s="38">
        <v>192</v>
      </c>
      <c r="O96" s="38">
        <f t="shared" si="20"/>
        <v>68.129032258064527</v>
      </c>
      <c r="P96" s="38">
        <f t="shared" si="21"/>
        <v>116.11067193675891</v>
      </c>
      <c r="Q96" s="38">
        <f t="shared" si="22"/>
        <v>75.889328063241123</v>
      </c>
      <c r="R96" s="38">
        <f t="shared" si="23"/>
        <v>123.87096774193549</v>
      </c>
      <c r="S96" s="39">
        <f t="shared" si="24"/>
        <v>-7.7602958051765967</v>
      </c>
      <c r="T96" s="39">
        <f t="shared" si="25"/>
        <v>-7.7602958051765825</v>
      </c>
      <c r="U96" t="s">
        <v>317</v>
      </c>
      <c r="V96" t="s">
        <v>318</v>
      </c>
      <c r="W96" t="s">
        <v>392</v>
      </c>
      <c r="X96" s="48" t="s">
        <v>384</v>
      </c>
      <c r="Y96" s="41"/>
    </row>
    <row r="97" spans="1:25" ht="15" x14ac:dyDescent="0.25">
      <c r="A97">
        <v>2.31</v>
      </c>
      <c r="B97">
        <v>1.66</v>
      </c>
      <c r="C97" s="29">
        <f t="shared" si="17"/>
        <v>3.5310071454649705E-2</v>
      </c>
      <c r="D97" s="30">
        <f>IF(OR($A97="",$B97=""),"",A97*'MPTO_working_2-way'!$G96)</f>
        <v>2.3915662650602409</v>
      </c>
      <c r="E97" s="32">
        <f>IF(OR($A97="",$B97=""),"",B97*'MPTO_working_2-way'!$G96)</f>
        <v>1.7186147186147185</v>
      </c>
      <c r="F97" s="30">
        <f>IF(OR($A97="",$B97=""),"",'MPTO_working_2-way'!D96)</f>
        <v>2.4082145324373547</v>
      </c>
      <c r="G97" s="32">
        <f>IF(OR($A97="",$B97=""),"",'MPTO_working_2-way'!E96)</f>
        <v>1.7101190741649199</v>
      </c>
      <c r="H97" s="30">
        <f>IF(OR($A97="",$B97=""),"",'OddsRatio_working_2-way'!M96)</f>
        <v>2.4088465086191913</v>
      </c>
      <c r="I97" s="30">
        <f>IF(OR($A97="",$B97=""),"",'OddsRatio_working_2-way'!N96)</f>
        <v>1.7098005310600506</v>
      </c>
      <c r="J97" s="30">
        <f>IF('Log_working_2-way'!$D96="","",A97^('Log_working_2-way'!$D96))</f>
        <v>2.4165541184191208</v>
      </c>
      <c r="K97" s="32">
        <f>IF('Log_working_2-way'!$D96="","",B97^('Log_working_2-way'!$D96))</f>
        <v>1.7059384368003565</v>
      </c>
      <c r="L97" s="37">
        <f t="shared" si="18"/>
        <v>0.41813602015113349</v>
      </c>
      <c r="M97" s="37">
        <f t="shared" si="19"/>
        <v>0.58186397984886651</v>
      </c>
      <c r="N97" s="38">
        <v>193</v>
      </c>
      <c r="O97" s="38">
        <f t="shared" si="20"/>
        <v>109.45021645021644</v>
      </c>
      <c r="P97" s="38">
        <f t="shared" si="21"/>
        <v>76.734939759036152</v>
      </c>
      <c r="Q97" s="38">
        <f t="shared" si="22"/>
        <v>116.26506024096386</v>
      </c>
      <c r="R97" s="38">
        <f t="shared" si="23"/>
        <v>83.549783549783555</v>
      </c>
      <c r="S97" s="39">
        <f t="shared" si="24"/>
        <v>-6.8148437907474175</v>
      </c>
      <c r="T97" s="39">
        <f t="shared" si="25"/>
        <v>-6.8148437907474033</v>
      </c>
      <c r="U97" t="s">
        <v>218</v>
      </c>
      <c r="V97" t="s">
        <v>219</v>
      </c>
      <c r="W97" t="s">
        <v>228</v>
      </c>
      <c r="X97" s="48" t="s">
        <v>384</v>
      </c>
      <c r="Y97" s="41"/>
    </row>
    <row r="98" spans="1:25" ht="15" x14ac:dyDescent="0.25">
      <c r="A98">
        <v>2.54</v>
      </c>
      <c r="B98">
        <v>1.56</v>
      </c>
      <c r="C98" s="29">
        <f t="shared" si="17"/>
        <v>3.4726428427215739E-2</v>
      </c>
      <c r="D98" s="30">
        <f>IF(OR($A98="",$B98=""),"",A98*'MPTO_working_2-way'!$G97)</f>
        <v>2.6282051282051282</v>
      </c>
      <c r="E98" s="32">
        <f>IF(OR($A98="",$B98=""),"",B98*'MPTO_working_2-way'!$G97)</f>
        <v>1.6141732283464567</v>
      </c>
      <c r="F98" s="30">
        <f>IF(OR($A98="",$B98=""),"",'MPTO_working_2-way'!D97)</f>
        <v>2.6571888412017164</v>
      </c>
      <c r="G98" s="32">
        <f>IF(OR($A98="",$B98=""),"",'MPTO_working_2-way'!E97)</f>
        <v>1.6034315312398835</v>
      </c>
      <c r="H98" s="30">
        <f>IF(OR($A98="",$B98=""),"",'OddsRatio_working_2-way'!M97)</f>
        <v>2.6583123951776999</v>
      </c>
      <c r="I98" s="30">
        <f>IF(OR($A98="",$B98=""),"",'OddsRatio_working_2-way'!N97)</f>
        <v>1.6030226891555273</v>
      </c>
      <c r="J98" s="30">
        <f>IF('Log_working_2-way'!$D97="","",A98^('Log_working_2-way'!$D97))</f>
        <v>2.6718812542297234</v>
      </c>
      <c r="K98" s="32">
        <f>IF('Log_working_2-way'!$D97="","",B98^('Log_working_2-way'!$D97))</f>
        <v>1.5981286036134053</v>
      </c>
      <c r="L98" s="37">
        <f t="shared" si="18"/>
        <v>0.38048780487804879</v>
      </c>
      <c r="M98" s="37">
        <f t="shared" si="19"/>
        <v>0.61951219512195121</v>
      </c>
      <c r="N98" s="38">
        <v>194</v>
      </c>
      <c r="O98" s="38">
        <f t="shared" si="20"/>
        <v>117.62204724409447</v>
      </c>
      <c r="P98" s="38">
        <f t="shared" si="21"/>
        <v>69.641025641025621</v>
      </c>
      <c r="Q98" s="38">
        <f t="shared" si="22"/>
        <v>124.35897435897435</v>
      </c>
      <c r="R98" s="38">
        <f t="shared" si="23"/>
        <v>76.377952755905511</v>
      </c>
      <c r="S98" s="39">
        <f t="shared" si="24"/>
        <v>-6.7369271148798759</v>
      </c>
      <c r="T98" s="39">
        <f t="shared" si="25"/>
        <v>-6.7369271148798902</v>
      </c>
      <c r="U98" t="s">
        <v>220</v>
      </c>
      <c r="V98" t="s">
        <v>213</v>
      </c>
      <c r="W98" t="s">
        <v>228</v>
      </c>
      <c r="X98" s="48" t="s">
        <v>384</v>
      </c>
      <c r="Y98" s="41"/>
    </row>
    <row r="99" spans="1:25" ht="15" x14ac:dyDescent="0.25">
      <c r="A99">
        <v>1.57</v>
      </c>
      <c r="B99">
        <v>2.4900000000000002</v>
      </c>
      <c r="C99" s="29">
        <f t="shared" si="17"/>
        <v>3.8549100862046881E-2</v>
      </c>
      <c r="D99" s="30">
        <f>IF(OR($A99="",$B99=""),"",A99*'MPTO_working_2-way'!$G98)</f>
        <v>1.6305220883534137</v>
      </c>
      <c r="E99" s="32">
        <f>IF(OR($A99="",$B99=""),"",B99*'MPTO_working_2-way'!$G98)</f>
        <v>2.5859872611464971</v>
      </c>
      <c r="F99" s="30">
        <f>IF(OR($A99="",$B99=""),"",'MPTO_working_2-way'!D98)</f>
        <v>1.6189924005549459</v>
      </c>
      <c r="G99" s="32">
        <f>IF(OR($A99="",$B99=""),"",'MPTO_working_2-way'!E98)</f>
        <v>2.6155287190981165</v>
      </c>
      <c r="H99" s="30">
        <f>IF(OR($A99="",$B99=""),"",'OddsRatio_working_2-way'!M98)</f>
        <v>1.6185065364007643</v>
      </c>
      <c r="I99" s="30">
        <f>IF(OR($A99="",$B99=""),"",'OddsRatio_working_2-way'!N98)</f>
        <v>2.6167977881353308</v>
      </c>
      <c r="J99" s="30">
        <f>IF('Log_working_2-way'!$D98="","",A99^('Log_working_2-way'!$D98))</f>
        <v>1.6132455721377705</v>
      </c>
      <c r="K99" s="32">
        <f>IF('Log_working_2-way'!$D98="","",B99^('Log_working_2-way'!$D98))</f>
        <v>2.6306681131242473</v>
      </c>
      <c r="L99" s="37">
        <f t="shared" si="18"/>
        <v>0.61330049261083741</v>
      </c>
      <c r="M99" s="37">
        <f t="shared" si="19"/>
        <v>0.38669950738916253</v>
      </c>
      <c r="N99" s="38">
        <v>195</v>
      </c>
      <c r="O99" s="38">
        <f t="shared" si="20"/>
        <v>70.796178343949066</v>
      </c>
      <c r="P99" s="38">
        <f t="shared" si="21"/>
        <v>116.68674698795182</v>
      </c>
      <c r="Q99" s="38">
        <f t="shared" si="22"/>
        <v>78.313253012048179</v>
      </c>
      <c r="R99" s="38">
        <f t="shared" si="23"/>
        <v>124.20382165605095</v>
      </c>
      <c r="S99" s="39">
        <f t="shared" si="24"/>
        <v>-7.517074668099113</v>
      </c>
      <c r="T99" s="39">
        <f t="shared" si="25"/>
        <v>-7.5170746680991272</v>
      </c>
      <c r="U99" t="s">
        <v>212</v>
      </c>
      <c r="V99" t="s">
        <v>209</v>
      </c>
      <c r="W99" t="s">
        <v>228</v>
      </c>
      <c r="X99" s="48" t="s">
        <v>384</v>
      </c>
      <c r="Y99" s="41"/>
    </row>
    <row r="100" spans="1:25" ht="15" x14ac:dyDescent="0.25">
      <c r="A100">
        <v>1.52</v>
      </c>
      <c r="B100">
        <v>2.62</v>
      </c>
      <c r="C100" s="29">
        <f t="shared" si="17"/>
        <v>3.9574126155082379E-2</v>
      </c>
      <c r="D100" s="30">
        <f>IF(OR($A100="",$B100=""),"",A100*'MPTO_working_2-way'!$G99)</f>
        <v>1.5801526717557253</v>
      </c>
      <c r="E100" s="32">
        <f>IF(OR($A100="",$B100=""),"",B100*'MPTO_working_2-way'!$G99)</f>
        <v>2.7236842105263159</v>
      </c>
      <c r="F100" s="30">
        <f>IF(OR($A100="",$B100=""),"",'MPTO_working_2-way'!D99)</f>
        <v>1.5671336376515033</v>
      </c>
      <c r="G100" s="32">
        <f>IF(OR($A100="",$B100=""),"",'MPTO_working_2-way'!E99)</f>
        <v>2.7632528448515128</v>
      </c>
      <c r="H100" s="30">
        <f>IF(OR($A100="",$B100=""),"",'OddsRatio_working_2-way'!M99)</f>
        <v>1.5665577237325312</v>
      </c>
      <c r="I100" s="30">
        <f>IF(OR($A100="",$B100=""),"",'OddsRatio_working_2-way'!N99)</f>
        <v>2.7650452162436565</v>
      </c>
      <c r="J100" s="30">
        <f>IF('Log_working_2-way'!$D99="","",A100^('Log_working_2-way'!$D99))</f>
        <v>1.560602588024171</v>
      </c>
      <c r="K100" s="32">
        <f>IF('Log_working_2-way'!$D99="","",B100^('Log_working_2-way'!$D99))</f>
        <v>2.7837948332060924</v>
      </c>
      <c r="L100" s="37">
        <f t="shared" si="18"/>
        <v>0.63285024154589364</v>
      </c>
      <c r="M100" s="37">
        <f t="shared" si="19"/>
        <v>0.36714975845410625</v>
      </c>
      <c r="N100" s="38">
        <v>196</v>
      </c>
      <c r="O100" s="38">
        <f t="shared" si="20"/>
        <v>67.052631578947384</v>
      </c>
      <c r="P100" s="38">
        <f t="shared" si="21"/>
        <v>121.19083969465647</v>
      </c>
      <c r="Q100" s="38">
        <f t="shared" si="22"/>
        <v>74.809160305343511</v>
      </c>
      <c r="R100" s="38">
        <f t="shared" si="23"/>
        <v>128.94736842105263</v>
      </c>
      <c r="S100" s="39">
        <f t="shared" si="24"/>
        <v>-7.7565287263961267</v>
      </c>
      <c r="T100" s="39">
        <f t="shared" si="25"/>
        <v>-7.7565287263961551</v>
      </c>
      <c r="U100" t="s">
        <v>208</v>
      </c>
      <c r="V100" t="s">
        <v>217</v>
      </c>
      <c r="W100" t="s">
        <v>228</v>
      </c>
      <c r="X100" s="48" t="s">
        <v>384</v>
      </c>
      <c r="Y100" s="41"/>
    </row>
    <row r="101" spans="1:25" s="35" customFormat="1" ht="15" x14ac:dyDescent="0.25">
      <c r="A101">
        <v>2.44</v>
      </c>
      <c r="B101">
        <v>1.57</v>
      </c>
      <c r="C101" s="29">
        <f t="shared" si="17"/>
        <v>4.6778740733006252E-2</v>
      </c>
      <c r="D101" s="30">
        <f>IF(OR($A101="",$B101=""),"",A101*'MPTO_working_2-way'!$G100)</f>
        <v>2.5541401273885351</v>
      </c>
      <c r="E101" s="32">
        <f>IF(OR($A101="",$B101=""),"",B101*'MPTO_working_2-way'!$G100)</f>
        <v>1.6434426229508199</v>
      </c>
      <c r="F101" s="30">
        <f>IF(OR($A101="",$B101=""),"",'MPTO_working_2-way'!D100)</f>
        <v>2.5876790056741421</v>
      </c>
      <c r="G101" s="32">
        <f>IF(OR($A101="",$B101=""),"",'MPTO_working_2-way'!E100)</f>
        <v>1.6298502382573181</v>
      </c>
      <c r="H101" s="30">
        <f>IF(OR($A101="",$B101=""),"",'OddsRatio_working_2-way'!M100)</f>
        <v>2.5894388284780527</v>
      </c>
      <c r="I101" s="30">
        <f>IF(OR($A101="",$B101=""),"",'OddsRatio_working_2-way'!N100)</f>
        <v>1.6291528696058957</v>
      </c>
      <c r="J101" s="30">
        <f>IF('Log_working_2-way'!$D100="","",A101^('Log_working_2-way'!$D100))</f>
        <v>2.6053313936761384</v>
      </c>
      <c r="K101" s="32">
        <f>IF('Log_working_2-way'!$D100="","",B101^('Log_working_2-way'!$D100))</f>
        <v>1.6229243406925202</v>
      </c>
      <c r="L101" s="37">
        <f t="shared" si="18"/>
        <v>0.39152119700748128</v>
      </c>
      <c r="M101" s="37">
        <f t="shared" si="19"/>
        <v>0.60847880299251866</v>
      </c>
      <c r="N101" s="38">
        <v>197</v>
      </c>
      <c r="O101" s="38">
        <f t="shared" si="20"/>
        <v>116.26229508196722</v>
      </c>
      <c r="P101" s="38">
        <f t="shared" si="21"/>
        <v>71.522292993630586</v>
      </c>
      <c r="Q101" s="38">
        <f t="shared" si="22"/>
        <v>125.47770700636941</v>
      </c>
      <c r="R101" s="38">
        <f t="shared" si="23"/>
        <v>80.73770491803279</v>
      </c>
      <c r="S101" s="39">
        <f t="shared" si="24"/>
        <v>-9.2154119244021899</v>
      </c>
      <c r="T101" s="39">
        <f t="shared" si="25"/>
        <v>-9.2154119244022041</v>
      </c>
      <c r="U101" t="s">
        <v>178</v>
      </c>
      <c r="V101" t="s">
        <v>185</v>
      </c>
      <c r="W101" t="s">
        <v>225</v>
      </c>
      <c r="X101" s="48" t="s">
        <v>384</v>
      </c>
      <c r="Y101" s="41"/>
    </row>
    <row r="102" spans="1:25" ht="15" x14ac:dyDescent="0.25">
      <c r="A102">
        <v>2.34</v>
      </c>
      <c r="B102">
        <v>1.61</v>
      </c>
      <c r="C102" s="29">
        <f t="shared" si="17"/>
        <v>4.8468439772787697E-2</v>
      </c>
      <c r="D102" s="30">
        <f>IF(OR($A102="",$B102=""),"",A102*'MPTO_working_2-way'!$G101)</f>
        <v>2.4534161490683233</v>
      </c>
      <c r="E102" s="32">
        <f>IF(OR($A102="",$B102=""),"",B102*'MPTO_working_2-way'!$G101)</f>
        <v>1.6880341880341883</v>
      </c>
      <c r="F102" s="30">
        <f>IF(OR($A102="",$B102=""),"",'MPTO_working_2-way'!D101)</f>
        <v>2.4806742608810168</v>
      </c>
      <c r="G102" s="32">
        <f>IF(OR($A102="",$B102=""),"",'MPTO_working_2-way'!E101)</f>
        <v>1.6753679903944503</v>
      </c>
      <c r="H102" s="30">
        <f>IF(OR($A102="",$B102=""),"",'OddsRatio_working_2-way'!M101)</f>
        <v>2.4821340396453389</v>
      </c>
      <c r="I102" s="30">
        <f>IF(OR($A102="",$B102=""),"",'OddsRatio_working_2-way'!N101)</f>
        <v>1.6747028090922811</v>
      </c>
      <c r="J102" s="30">
        <f>IF('Log_working_2-way'!$D101="","",A102^('Log_working_2-way'!$D101))</f>
        <v>2.4949997661274943</v>
      </c>
      <c r="K102" s="32">
        <f>IF('Log_working_2-way'!$D101="","",B102^('Log_working_2-way'!$D101))</f>
        <v>1.6688964257091188</v>
      </c>
      <c r="L102" s="37">
        <f t="shared" si="18"/>
        <v>0.40759493670886071</v>
      </c>
      <c r="M102" s="37">
        <f t="shared" si="19"/>
        <v>0.59240506329113918</v>
      </c>
      <c r="N102" s="38">
        <v>198</v>
      </c>
      <c r="O102" s="38">
        <f t="shared" si="20"/>
        <v>113.38461538461539</v>
      </c>
      <c r="P102" s="38">
        <f t="shared" si="21"/>
        <v>75.01863354037269</v>
      </c>
      <c r="Q102" s="38">
        <f t="shared" si="22"/>
        <v>122.98136645962732</v>
      </c>
      <c r="R102" s="38">
        <f t="shared" si="23"/>
        <v>84.615384615384627</v>
      </c>
      <c r="S102" s="39">
        <f t="shared" si="24"/>
        <v>-9.5967510750119374</v>
      </c>
      <c r="T102" s="39">
        <f t="shared" si="25"/>
        <v>-9.5967510750119374</v>
      </c>
      <c r="U102" t="s">
        <v>184</v>
      </c>
      <c r="V102" t="s">
        <v>179</v>
      </c>
      <c r="W102" t="s">
        <v>225</v>
      </c>
      <c r="X102" s="48" t="s">
        <v>384</v>
      </c>
      <c r="Y102" s="41"/>
    </row>
    <row r="103" spans="1:25" ht="15" x14ac:dyDescent="0.25">
      <c r="A103">
        <v>2.2200000000000002</v>
      </c>
      <c r="B103">
        <v>1.68</v>
      </c>
      <c r="C103" s="29">
        <f t="shared" si="17"/>
        <v>4.5688545688545634E-2</v>
      </c>
      <c r="D103" s="30">
        <f>IF(OR($A103="",$B103=""),"",A103*'MPTO_working_2-way'!$G102)</f>
        <v>2.3214285714285716</v>
      </c>
      <c r="E103" s="32">
        <f>IF(OR($A103="",$B103=""),"",B103*'MPTO_working_2-way'!$G102)</f>
        <v>1.7567567567567566</v>
      </c>
      <c r="F103" s="30">
        <f>IF(OR($A103="",$B103=""),"",'MPTO_working_2-way'!D102)</f>
        <v>2.3386004514672689</v>
      </c>
      <c r="G103" s="32">
        <f>IF(OR($A103="",$B103=""),"",'MPTO_working_2-way'!E102)</f>
        <v>1.7470489038785832</v>
      </c>
      <c r="H103" s="30">
        <f>IF(OR($A103="",$B103=""),"",'OddsRatio_working_2-way'!M102)</f>
        <v>2.3394467690277296</v>
      </c>
      <c r="I103" s="30">
        <f>IF(OR($A103="",$B103=""),"",'OddsRatio_working_2-way'!N102)</f>
        <v>1.7465768876547993</v>
      </c>
      <c r="J103" s="30">
        <f>IF('Log_working_2-way'!$D102="","",A103^('Log_working_2-way'!$D102))</f>
        <v>2.3474640771287958</v>
      </c>
      <c r="K103" s="32">
        <f>IF('Log_working_2-way'!$D102="","",B103^('Log_working_2-way'!$D102))</f>
        <v>1.7421348123284788</v>
      </c>
      <c r="L103" s="37">
        <f t="shared" si="18"/>
        <v>0.43076923076923074</v>
      </c>
      <c r="M103" s="37">
        <f t="shared" si="19"/>
        <v>0.56923076923076932</v>
      </c>
      <c r="N103" s="38">
        <v>199</v>
      </c>
      <c r="O103" s="38">
        <f t="shared" si="20"/>
        <v>109.36036036036036</v>
      </c>
      <c r="P103" s="38">
        <f t="shared" si="21"/>
        <v>80.547619047619037</v>
      </c>
      <c r="Q103" s="38">
        <f t="shared" si="22"/>
        <v>118.45238095238095</v>
      </c>
      <c r="R103" s="38">
        <f t="shared" si="23"/>
        <v>89.639639639639626</v>
      </c>
      <c r="S103" s="39">
        <f t="shared" si="24"/>
        <v>-9.0920205920205888</v>
      </c>
      <c r="T103" s="39">
        <f t="shared" si="25"/>
        <v>-9.0920205920205888</v>
      </c>
      <c r="U103" t="s">
        <v>182</v>
      </c>
      <c r="V103" t="s">
        <v>183</v>
      </c>
      <c r="W103" t="s">
        <v>225</v>
      </c>
      <c r="X103" s="48" t="s">
        <v>384</v>
      </c>
      <c r="Y103" s="41"/>
    </row>
    <row r="104" spans="1:25" ht="15" x14ac:dyDescent="0.25">
      <c r="A104">
        <v>2.2799999999999998</v>
      </c>
      <c r="B104">
        <v>1.65</v>
      </c>
      <c r="C104" s="29">
        <f t="shared" si="17"/>
        <v>4.4657097288676173E-2</v>
      </c>
      <c r="D104" s="30">
        <f>IF(OR($A104="",$B104=""),"",A104*'MPTO_working_2-way'!$G103)</f>
        <v>2.3818181818181814</v>
      </c>
      <c r="E104" s="32">
        <f>IF(OR($A104="",$B104=""),"",B104*'MPTO_working_2-way'!$G103)</f>
        <v>1.7236842105263155</v>
      </c>
      <c r="F104" s="30">
        <f>IF(OR($A104="",$B104=""),"",'MPTO_working_2-way'!D103)</f>
        <v>2.402298850574712</v>
      </c>
      <c r="G104" s="32">
        <f>IF(OR($A104="",$B104=""),"",'MPTO_working_2-way'!E103)</f>
        <v>1.7131147540983604</v>
      </c>
      <c r="H104" s="30">
        <f>IF(OR($A104="",$B104=""),"",'OddsRatio_working_2-way'!M103)</f>
        <v>2.4032928308912465</v>
      </c>
      <c r="I104" s="30">
        <f>IF(OR($A104="",$B104=""),"",'OddsRatio_working_2-way'!N103)</f>
        <v>1.7126096406869604</v>
      </c>
      <c r="J104" s="30">
        <f>IF('Log_working_2-way'!$D103="","",A104^('Log_working_2-way'!$D103))</f>
        <v>2.4128750224751347</v>
      </c>
      <c r="K104" s="32">
        <f>IF('Log_working_2-way'!$D103="","",B104^('Log_working_2-way'!$D103))</f>
        <v>1.7077766851929645</v>
      </c>
      <c r="L104" s="37">
        <f t="shared" si="18"/>
        <v>0.4198473282442749</v>
      </c>
      <c r="M104" s="37">
        <f t="shared" si="19"/>
        <v>0.58015267175572527</v>
      </c>
      <c r="N104" s="38">
        <v>200</v>
      </c>
      <c r="O104" s="38">
        <f t="shared" si="20"/>
        <v>112.28070175438594</v>
      </c>
      <c r="P104" s="38">
        <f t="shared" si="21"/>
        <v>78.787878787878796</v>
      </c>
      <c r="Q104" s="38">
        <f t="shared" si="22"/>
        <v>121.21212121212122</v>
      </c>
      <c r="R104" s="38">
        <f t="shared" si="23"/>
        <v>87.719298245614041</v>
      </c>
      <c r="S104" s="39">
        <f t="shared" si="24"/>
        <v>-8.9314194577352737</v>
      </c>
      <c r="T104" s="39">
        <f t="shared" si="25"/>
        <v>-8.9314194577352453</v>
      </c>
      <c r="U104" t="s">
        <v>180</v>
      </c>
      <c r="V104" t="s">
        <v>181</v>
      </c>
      <c r="W104" t="s">
        <v>225</v>
      </c>
      <c r="X104" s="48" t="s">
        <v>384</v>
      </c>
      <c r="Y104" s="41"/>
    </row>
    <row r="105" spans="1:25" ht="15" x14ac:dyDescent="0.25">
      <c r="A105">
        <v>1.77</v>
      </c>
      <c r="B105">
        <v>2.04</v>
      </c>
      <c r="C105" s="29">
        <f t="shared" si="17"/>
        <v>5.5167829843801863E-2</v>
      </c>
      <c r="D105" s="30">
        <f>IF(OR($A105="",$B105=""),"",A105*'MPTO_working_2-way'!$G104)</f>
        <v>1.8676470588235292</v>
      </c>
      <c r="E105" s="32">
        <f>IF(OR($A105="",$B105=""),"",B105*'MPTO_working_2-way'!$G104)</f>
        <v>2.152542372881356</v>
      </c>
      <c r="F105" s="30">
        <f>IF(OR($A105="",$B105=""),"",'MPTO_working_2-way'!D104)</f>
        <v>1.8608534322820036</v>
      </c>
      <c r="G105" s="32">
        <f>IF(OR($A105="",$B105=""),"",'MPTO_working_2-way'!E104)</f>
        <v>2.1616379310344827</v>
      </c>
      <c r="H105" s="30">
        <f>IF(OR($A105="",$B105=""),"",'OddsRatio_working_2-way'!M104)</f>
        <v>1.8604560508152725</v>
      </c>
      <c r="I105" s="30">
        <f>IF(OR($A105="",$B105=""),"",'OddsRatio_working_2-way'!N104)</f>
        <v>2.1621744062959527</v>
      </c>
      <c r="J105" s="30">
        <f>IF('Log_working_2-way'!$D104="","",A105^('Log_working_2-way'!$D104))</f>
        <v>1.8573202636406585</v>
      </c>
      <c r="K105" s="32">
        <f>IF('Log_working_2-way'!$D104="","",B105^('Log_working_2-way'!$D104))</f>
        <v>2.16642524667648</v>
      </c>
      <c r="L105" s="37">
        <f t="shared" si="18"/>
        <v>0.53543307086614178</v>
      </c>
      <c r="M105" s="37">
        <f t="shared" si="19"/>
        <v>0.46456692913385828</v>
      </c>
      <c r="N105" s="38">
        <v>201</v>
      </c>
      <c r="O105" s="38">
        <f t="shared" si="20"/>
        <v>87.440677966101688</v>
      </c>
      <c r="P105" s="38">
        <f t="shared" si="21"/>
        <v>102.47058823529413</v>
      </c>
      <c r="Q105" s="38">
        <f t="shared" si="22"/>
        <v>98.529411764705884</v>
      </c>
      <c r="R105" s="38">
        <f t="shared" si="23"/>
        <v>113.55932203389831</v>
      </c>
      <c r="S105" s="39">
        <f t="shared" si="24"/>
        <v>-11.088733798604196</v>
      </c>
      <c r="T105" s="39">
        <f t="shared" si="25"/>
        <v>-11.088733798604181</v>
      </c>
      <c r="U105" t="s">
        <v>194</v>
      </c>
      <c r="V105" t="s">
        <v>189</v>
      </c>
      <c r="W105" t="s">
        <v>226</v>
      </c>
      <c r="X105" s="48" t="s">
        <v>384</v>
      </c>
      <c r="Y105" s="41"/>
    </row>
    <row r="106" spans="1:25" ht="15" x14ac:dyDescent="0.25">
      <c r="A106">
        <v>1.91</v>
      </c>
      <c r="B106">
        <v>1.91</v>
      </c>
      <c r="C106" s="29">
        <f t="shared" si="17"/>
        <v>4.7120418848167533E-2</v>
      </c>
      <c r="D106" s="30">
        <f>IF(OR($A106="",$B106=""),"",A106*'MPTO_working_2-way'!$G105)</f>
        <v>2</v>
      </c>
      <c r="E106" s="32">
        <f>IF(OR($A106="",$B106=""),"",B106*'MPTO_working_2-way'!$G105)</f>
        <v>2</v>
      </c>
      <c r="F106" s="30">
        <f>IF(OR($A106="",$B106=""),"",'MPTO_working_2-way'!D105)</f>
        <v>2</v>
      </c>
      <c r="G106" s="32">
        <f>IF(OR($A106="",$B106=""),"",'MPTO_working_2-way'!E105)</f>
        <v>2</v>
      </c>
      <c r="H106" s="30">
        <f>IF(OR($A106="",$B106=""),"",'OddsRatio_working_2-way'!M105)</f>
        <v>1.9999999999999996</v>
      </c>
      <c r="I106" s="30">
        <f>IF(OR($A106="",$B106=""),"",'OddsRatio_working_2-way'!N105)</f>
        <v>1.9999999999999996</v>
      </c>
      <c r="J106" s="30">
        <f>IF('Log_working_2-way'!$D105="","",A106^('Log_working_2-way'!$D105))</f>
        <v>1.9999999999997029</v>
      </c>
      <c r="K106" s="32">
        <f>IF('Log_working_2-way'!$D105="","",B106^('Log_working_2-way'!$D105))</f>
        <v>1.9999999999997029</v>
      </c>
      <c r="L106" s="37">
        <f t="shared" si="18"/>
        <v>0.5</v>
      </c>
      <c r="M106" s="37">
        <f t="shared" si="19"/>
        <v>0.5</v>
      </c>
      <c r="N106" s="38">
        <v>202</v>
      </c>
      <c r="O106" s="38">
        <f t="shared" si="20"/>
        <v>96.240837696335078</v>
      </c>
      <c r="P106" s="38">
        <f t="shared" si="21"/>
        <v>96.240837696335078</v>
      </c>
      <c r="Q106" s="38">
        <f t="shared" si="22"/>
        <v>105.75916230366492</v>
      </c>
      <c r="R106" s="38">
        <f t="shared" si="23"/>
        <v>105.75916230366492</v>
      </c>
      <c r="S106" s="39">
        <f t="shared" si="24"/>
        <v>-9.5183246073298449</v>
      </c>
      <c r="T106" s="39">
        <f t="shared" si="25"/>
        <v>-9.5183246073298449</v>
      </c>
      <c r="U106" t="s">
        <v>188</v>
      </c>
      <c r="V106" t="s">
        <v>191</v>
      </c>
      <c r="W106" t="s">
        <v>226</v>
      </c>
      <c r="X106" s="48" t="s">
        <v>384</v>
      </c>
      <c r="Y106" s="41"/>
    </row>
    <row r="107" spans="1:25" ht="15" x14ac:dyDescent="0.25">
      <c r="A107">
        <v>1.92</v>
      </c>
      <c r="B107">
        <v>1.8</v>
      </c>
      <c r="C107" s="29">
        <f t="shared" si="17"/>
        <v>7.638888888888884E-2</v>
      </c>
      <c r="D107" s="30">
        <f>IF(OR($A107="",$B107=""),"",A107*'MPTO_working_2-way'!$G106)</f>
        <v>2.0666666666666664</v>
      </c>
      <c r="E107" s="32">
        <f>IF(OR($A107="",$B107=""),"",B107*'MPTO_working_2-way'!$G106)</f>
        <v>1.9375</v>
      </c>
      <c r="F107" s="30">
        <f>IF(OR($A107="",$B107=""),"",'MPTO_working_2-way'!D106)</f>
        <v>2.071942446043165</v>
      </c>
      <c r="G107" s="32">
        <f>IF(OR($A107="",$B107=""),"",'MPTO_working_2-way'!E106)</f>
        <v>1.9328859060402686</v>
      </c>
      <c r="H107" s="30">
        <f>IF(OR($A107="",$B107=""),"",'OddsRatio_working_2-way'!M106)</f>
        <v>2.0723805294763604</v>
      </c>
      <c r="I107" s="30">
        <f>IF(OR($A107="",$B107=""),"",'OddsRatio_working_2-way'!N106)</f>
        <v>1.9325048082403138</v>
      </c>
      <c r="J107" s="30">
        <f>IF('Log_working_2-way'!$D106="","",A107^('Log_working_2-way'!$D106))</f>
        <v>2.074885407701236</v>
      </c>
      <c r="K107" s="32">
        <f>IF('Log_working_2-way'!$D106="","",B107^('Log_working_2-way'!$D106))</f>
        <v>1.9303317291409989</v>
      </c>
      <c r="L107" s="37">
        <f t="shared" si="18"/>
        <v>0.48387096774193555</v>
      </c>
      <c r="M107" s="37">
        <f t="shared" si="19"/>
        <v>0.5161290322580645</v>
      </c>
      <c r="N107" s="38">
        <v>203</v>
      </c>
      <c r="O107" s="38">
        <f t="shared" si="20"/>
        <v>97.270833333333329</v>
      </c>
      <c r="P107" s="38">
        <f t="shared" si="21"/>
        <v>90.222222222222243</v>
      </c>
      <c r="Q107" s="38">
        <f t="shared" si="22"/>
        <v>112.77777777777779</v>
      </c>
      <c r="R107" s="38">
        <f t="shared" si="23"/>
        <v>105.72916666666667</v>
      </c>
      <c r="S107" s="39">
        <f t="shared" si="24"/>
        <v>-15.506944444444457</v>
      </c>
      <c r="T107" s="39">
        <f t="shared" si="25"/>
        <v>-15.506944444444429</v>
      </c>
      <c r="U107" t="s">
        <v>196</v>
      </c>
      <c r="V107" t="s">
        <v>193</v>
      </c>
      <c r="W107" t="s">
        <v>226</v>
      </c>
      <c r="X107" s="48" t="s">
        <v>384</v>
      </c>
      <c r="Y107" s="41"/>
    </row>
    <row r="108" spans="1:25" ht="15" x14ac:dyDescent="0.25">
      <c r="A108">
        <v>1.93</v>
      </c>
      <c r="B108">
        <v>1.88</v>
      </c>
      <c r="C108" s="29">
        <f t="shared" si="17"/>
        <v>5.0049608642928067E-2</v>
      </c>
      <c r="D108" s="30">
        <f>IF(OR($A108="",$B108=""),"",A108*'MPTO_working_2-way'!$G107)</f>
        <v>2.0265957446808511</v>
      </c>
      <c r="E108" s="32">
        <f>IF(OR($A108="",$B108=""),"",B108*'MPTO_working_2-way'!$G107)</f>
        <v>1.9740932642487046</v>
      </c>
      <c r="F108" s="30">
        <f>IF(OR($A108="",$B108=""),"",'MPTO_working_2-way'!D107)</f>
        <v>2.027945450480662</v>
      </c>
      <c r="G108" s="32">
        <f>IF(OR($A108="",$B108=""),"",'MPTO_working_2-way'!E107)</f>
        <v>1.9728142670726401</v>
      </c>
      <c r="H108" s="30">
        <f>IF(OR($A108="",$B108=""),"",'OddsRatio_working_2-way'!M107)</f>
        <v>2.0280166252635121</v>
      </c>
      <c r="I108" s="30">
        <f>IF(OR($A108="",$B108=""),"",'OddsRatio_working_2-way'!N107)</f>
        <v>1.97274691422784</v>
      </c>
      <c r="J108" s="30">
        <f>IF('Log_working_2-way'!$D107="","",A108^('Log_working_2-way'!$D107))</f>
        <v>2.0286405498267945</v>
      </c>
      <c r="K108" s="32">
        <f>IF('Log_working_2-way'!$D107="","",B108^('Log_working_2-way'!$D107))</f>
        <v>1.972156892091637</v>
      </c>
      <c r="L108" s="37">
        <f t="shared" si="18"/>
        <v>0.49343832020997375</v>
      </c>
      <c r="M108" s="37">
        <f t="shared" si="19"/>
        <v>0.50656167979002631</v>
      </c>
      <c r="N108" s="38">
        <v>204</v>
      </c>
      <c r="O108" s="38">
        <f t="shared" si="20"/>
        <v>98.30051813471502</v>
      </c>
      <c r="P108" s="38">
        <f t="shared" si="21"/>
        <v>95.489361702127653</v>
      </c>
      <c r="Q108" s="38">
        <f t="shared" si="22"/>
        <v>108.51063829787233</v>
      </c>
      <c r="R108" s="38">
        <f t="shared" si="23"/>
        <v>105.69948186528498</v>
      </c>
      <c r="S108" s="39">
        <f t="shared" si="24"/>
        <v>-10.210120163157313</v>
      </c>
      <c r="T108" s="39">
        <f t="shared" si="25"/>
        <v>-10.210120163157328</v>
      </c>
      <c r="U108" t="s">
        <v>192</v>
      </c>
      <c r="V108" t="s">
        <v>187</v>
      </c>
      <c r="W108" t="s">
        <v>226</v>
      </c>
      <c r="X108" s="48" t="s">
        <v>384</v>
      </c>
      <c r="Y108" s="41"/>
    </row>
    <row r="109" spans="1:25" ht="15" x14ac:dyDescent="0.25">
      <c r="A109">
        <v>1.81</v>
      </c>
      <c r="B109">
        <v>1.99</v>
      </c>
      <c r="C109" s="29">
        <f t="shared" si="17"/>
        <v>5.4998750659374096E-2</v>
      </c>
      <c r="D109" s="30">
        <f>IF(OR($A109="",$B109=""),"",A109*'MPTO_working_2-way'!$G108)</f>
        <v>1.9095477386934672</v>
      </c>
      <c r="E109" s="32">
        <f>IF(OR($A109="",$B109=""),"",B109*'MPTO_working_2-way'!$G108)</f>
        <v>2.0994475138121542</v>
      </c>
      <c r="F109" s="30">
        <f>IF(OR($A109="",$B109=""),"",'MPTO_working_2-way'!D108)</f>
        <v>1.9048097517121023</v>
      </c>
      <c r="G109" s="32">
        <f>IF(OR($A109="",$B109=""),"",'MPTO_working_2-way'!E108)</f>
        <v>2.1052047108331626</v>
      </c>
      <c r="H109" s="30">
        <f>IF(OR($A109="",$B109=""),"",'OddsRatio_working_2-way'!M108)</f>
        <v>1.9045340337332906</v>
      </c>
      <c r="I109" s="30">
        <f>IF(OR($A109="",$B109=""),"",'OddsRatio_working_2-way'!N108)</f>
        <v>2.1055415967851334</v>
      </c>
      <c r="J109" s="30">
        <f>IF('Log_working_2-way'!$D108="","",A109^('Log_working_2-way'!$D108))</f>
        <v>1.9023444282369457</v>
      </c>
      <c r="K109" s="32">
        <f>IF('Log_working_2-way'!$D108="","",B109^('Log_working_2-way'!$D108))</f>
        <v>2.1082242752380216</v>
      </c>
      <c r="L109" s="37">
        <f t="shared" si="18"/>
        <v>0.52368421052631586</v>
      </c>
      <c r="M109" s="37">
        <f t="shared" si="19"/>
        <v>0.4763157894736843</v>
      </c>
      <c r="N109" s="38">
        <v>205</v>
      </c>
      <c r="O109" s="38">
        <f t="shared" si="20"/>
        <v>91.740331491712723</v>
      </c>
      <c r="P109" s="38">
        <f t="shared" si="21"/>
        <v>101.98492462311556</v>
      </c>
      <c r="Q109" s="38">
        <f t="shared" si="22"/>
        <v>103.01507537688441</v>
      </c>
      <c r="R109" s="38">
        <f t="shared" si="23"/>
        <v>113.25966850828731</v>
      </c>
      <c r="S109" s="39">
        <f t="shared" si="24"/>
        <v>-11.274743885171688</v>
      </c>
      <c r="T109" s="39">
        <f t="shared" si="25"/>
        <v>-11.274743885171745</v>
      </c>
      <c r="U109" t="s">
        <v>190</v>
      </c>
      <c r="V109" t="s">
        <v>195</v>
      </c>
      <c r="W109" t="s">
        <v>226</v>
      </c>
      <c r="X109" s="48" t="s">
        <v>384</v>
      </c>
      <c r="Y109" s="41"/>
    </row>
    <row r="110" spans="1:25" ht="15" x14ac:dyDescent="0.25">
      <c r="A110">
        <v>1.91</v>
      </c>
      <c r="B110">
        <v>1.91</v>
      </c>
      <c r="C110" s="29">
        <f t="shared" si="17"/>
        <v>4.7120418848167533E-2</v>
      </c>
      <c r="D110" s="30">
        <f>IF(OR($A110="",$B110=""),"",A110*'MPTO_working_2-way'!$G109)</f>
        <v>2</v>
      </c>
      <c r="E110" s="32">
        <f>IF(OR($A110="",$B110=""),"",B110*'MPTO_working_2-way'!$G109)</f>
        <v>2</v>
      </c>
      <c r="F110" s="30">
        <f>IF(OR($A110="",$B110=""),"",'MPTO_working_2-way'!D109)</f>
        <v>2</v>
      </c>
      <c r="G110" s="32">
        <f>IF(OR($A110="",$B110=""),"",'MPTO_working_2-way'!E109)</f>
        <v>2</v>
      </c>
      <c r="H110" s="30">
        <f>IF(OR($A110="",$B110=""),"",'OddsRatio_working_2-way'!M109)</f>
        <v>1.9999999999999996</v>
      </c>
      <c r="I110" s="30">
        <f>IF(OR($A110="",$B110=""),"",'OddsRatio_working_2-way'!N109)</f>
        <v>1.9999999999999996</v>
      </c>
      <c r="J110" s="30">
        <f>IF('Log_working_2-way'!$D109="","",A110^('Log_working_2-way'!$D109))</f>
        <v>1.9999999999997029</v>
      </c>
      <c r="K110" s="32">
        <f>IF('Log_working_2-way'!$D109="","",B110^('Log_working_2-way'!$D109))</f>
        <v>1.9999999999997029</v>
      </c>
      <c r="L110" s="37">
        <f t="shared" si="18"/>
        <v>0.5</v>
      </c>
      <c r="M110" s="37">
        <f t="shared" si="19"/>
        <v>0.5</v>
      </c>
      <c r="N110" s="38">
        <v>206</v>
      </c>
      <c r="O110" s="38">
        <f t="shared" si="20"/>
        <v>98.146596858638731</v>
      </c>
      <c r="P110" s="38">
        <f t="shared" si="21"/>
        <v>98.146596858638731</v>
      </c>
      <c r="Q110" s="38">
        <f t="shared" si="22"/>
        <v>107.85340314136126</v>
      </c>
      <c r="R110" s="38">
        <f t="shared" si="23"/>
        <v>107.85340314136126</v>
      </c>
      <c r="S110" s="39">
        <f t="shared" si="24"/>
        <v>-9.7068062827225248</v>
      </c>
      <c r="T110" s="39">
        <f t="shared" si="25"/>
        <v>-9.7068062827225248</v>
      </c>
      <c r="U110" t="s">
        <v>204</v>
      </c>
      <c r="V110" t="s">
        <v>199</v>
      </c>
      <c r="W110" t="s">
        <v>227</v>
      </c>
      <c r="X110" s="48" t="s">
        <v>384</v>
      </c>
      <c r="Y110" s="41"/>
    </row>
    <row r="111" spans="1:25" ht="15" x14ac:dyDescent="0.25">
      <c r="A111">
        <v>1.85</v>
      </c>
      <c r="B111">
        <v>1.97</v>
      </c>
      <c r="C111" s="29">
        <f t="shared" si="17"/>
        <v>4.8154753738510081E-2</v>
      </c>
      <c r="D111" s="30">
        <f>IF(OR($A111="",$B111=""),"",A111*'MPTO_working_2-way'!$G110)</f>
        <v>1.9390862944162437</v>
      </c>
      <c r="E111" s="32">
        <f>IF(OR($A111="",$B111=""),"",B111*'MPTO_working_2-way'!$G110)</f>
        <v>2.0648648648648646</v>
      </c>
      <c r="F111" s="30">
        <f>IF(OR($A111="",$B111=""),"",'MPTO_working_2-way'!D110)</f>
        <v>1.9362465134812061</v>
      </c>
      <c r="G111" s="32">
        <f>IF(OR($A111="",$B111=""),"",'MPTO_working_2-way'!E110)</f>
        <v>2.0680947652149242</v>
      </c>
      <c r="H111" s="30">
        <f>IF(OR($A111="",$B111=""),"",'OddsRatio_working_2-way'!M110)</f>
        <v>1.936102910899125</v>
      </c>
      <c r="I111" s="30">
        <f>IF(OR($A111="",$B111=""),"",'OddsRatio_working_2-way'!N110)</f>
        <v>2.0682586159672365</v>
      </c>
      <c r="J111" s="30">
        <f>IF('Log_working_2-way'!$D110="","",A111^('Log_working_2-way'!$D110))</f>
        <v>1.9347965200176827</v>
      </c>
      <c r="K111" s="32">
        <f>IF('Log_working_2-way'!$D110="","",B111^('Log_working_2-way'!$D110))</f>
        <v>2.0697515219465816</v>
      </c>
      <c r="L111" s="37">
        <f t="shared" si="18"/>
        <v>0.51570680628272247</v>
      </c>
      <c r="M111" s="37">
        <f t="shared" si="19"/>
        <v>0.48429319371727753</v>
      </c>
      <c r="N111" s="38">
        <v>207</v>
      </c>
      <c r="O111" s="38">
        <f t="shared" si="20"/>
        <v>95.108108108108112</v>
      </c>
      <c r="P111" s="38">
        <f t="shared" si="21"/>
        <v>101.92385786802031</v>
      </c>
      <c r="Q111" s="38">
        <f t="shared" si="22"/>
        <v>105.07614213197969</v>
      </c>
      <c r="R111" s="38">
        <f t="shared" si="23"/>
        <v>111.89189189189187</v>
      </c>
      <c r="S111" s="39">
        <f t="shared" si="24"/>
        <v>-9.9680340238715814</v>
      </c>
      <c r="T111" s="39">
        <f t="shared" si="25"/>
        <v>-9.9680340238715672</v>
      </c>
      <c r="U111" t="s">
        <v>206</v>
      </c>
      <c r="V111" t="s">
        <v>203</v>
      </c>
      <c r="W111" t="s">
        <v>227</v>
      </c>
      <c r="X111" s="48" t="s">
        <v>384</v>
      </c>
      <c r="Y111" s="41"/>
    </row>
    <row r="112" spans="1:25" ht="15" x14ac:dyDescent="0.25">
      <c r="A112">
        <v>1.81</v>
      </c>
      <c r="B112">
        <v>2.02</v>
      </c>
      <c r="C112" s="29">
        <f t="shared" si="17"/>
        <v>4.7535692795798834E-2</v>
      </c>
      <c r="D112" s="30">
        <f>IF(OR($A112="",$B112=""),"",A112*'MPTO_working_2-way'!$G111)</f>
        <v>1.8960396039603959</v>
      </c>
      <c r="E112" s="32">
        <f>IF(OR($A112="",$B112=""),"",B112*'MPTO_working_2-way'!$G111)</f>
        <v>2.1160220994475138</v>
      </c>
      <c r="F112" s="30">
        <f>IF(OR($A112="",$B112=""),"",'MPTO_working_2-way'!D111)</f>
        <v>1.8913661993688893</v>
      </c>
      <c r="G112" s="32">
        <f>IF(OR($A112="",$B112=""),"",'MPTO_working_2-way'!E111)</f>
        <v>2.1218733677673955</v>
      </c>
      <c r="H112" s="30">
        <f>IF(OR($A112="",$B112=""),"",'OddsRatio_working_2-way'!M111)</f>
        <v>1.8911327886790064</v>
      </c>
      <c r="I112" s="30">
        <f>IF(OR($A112="",$B112=""),"",'OddsRatio_working_2-way'!N111)</f>
        <v>2.1221672153735645</v>
      </c>
      <c r="J112" s="30">
        <f>IF('Log_working_2-way'!$D111="","",A112^('Log_working_2-way'!$D111))</f>
        <v>1.8889866417645398</v>
      </c>
      <c r="K112" s="32">
        <f>IF('Log_working_2-way'!$D111="","",B112^('Log_working_2-way'!$D111))</f>
        <v>2.1248762951200719</v>
      </c>
      <c r="L112" s="37">
        <f t="shared" si="18"/>
        <v>0.52741514360313313</v>
      </c>
      <c r="M112" s="37">
        <f t="shared" si="19"/>
        <v>0.47258485639686681</v>
      </c>
      <c r="N112" s="38">
        <v>208</v>
      </c>
      <c r="O112" s="38">
        <f t="shared" si="20"/>
        <v>93.082872928176812</v>
      </c>
      <c r="P112" s="38">
        <f t="shared" si="21"/>
        <v>105.02970297029704</v>
      </c>
      <c r="Q112" s="38">
        <f t="shared" si="22"/>
        <v>102.97029702970298</v>
      </c>
      <c r="R112" s="38">
        <f t="shared" si="23"/>
        <v>114.91712707182322</v>
      </c>
      <c r="S112" s="39">
        <f t="shared" si="24"/>
        <v>-9.8874241015261646</v>
      </c>
      <c r="T112" s="39">
        <f t="shared" si="25"/>
        <v>-9.8874241015261788</v>
      </c>
      <c r="U112" t="s">
        <v>202</v>
      </c>
      <c r="V112" t="s">
        <v>197</v>
      </c>
      <c r="W112" t="s">
        <v>227</v>
      </c>
      <c r="X112" s="48" t="s">
        <v>384</v>
      </c>
      <c r="Y112" s="41"/>
    </row>
    <row r="113" spans="1:25" s="35" customFormat="1" ht="15" x14ac:dyDescent="0.25">
      <c r="A113">
        <v>1.92</v>
      </c>
      <c r="B113">
        <v>1.9</v>
      </c>
      <c r="C113" s="29">
        <f t="shared" si="17"/>
        <v>4.7149122807017552E-2</v>
      </c>
      <c r="D113" s="30">
        <f>IF(OR($A113="",$B113=""),"",A113*'MPTO_working_2-way'!$G112)</f>
        <v>2.0105263157894737</v>
      </c>
      <c r="E113" s="32">
        <f>IF(OR($A113="",$B113=""),"",B113*'MPTO_working_2-way'!$G112)</f>
        <v>1.9895833333333333</v>
      </c>
      <c r="F113" s="30">
        <f>IF(OR($A113="",$B113=""),"",'MPTO_working_2-way'!D112)</f>
        <v>2.0110253583241455</v>
      </c>
      <c r="G113" s="32">
        <f>IF(OR($A113="",$B113=""),"",'MPTO_working_2-way'!E112)</f>
        <v>1.9890948745910577</v>
      </c>
      <c r="H113" s="30">
        <f>IF(OR($A113="",$B113=""),"",'OddsRatio_working_2-way'!M112)</f>
        <v>2.0110500592068727</v>
      </c>
      <c r="I113" s="30">
        <f>IF(OR($A113="",$B113=""),"",'OddsRatio_working_2-way'!N112)</f>
        <v>1.9890707100936806</v>
      </c>
      <c r="J113" s="30">
        <f>IF('Log_working_2-way'!$D112="","",A113^('Log_working_2-way'!$D112))</f>
        <v>2.0112800109902316</v>
      </c>
      <c r="K113" s="32">
        <f>IF('Log_working_2-way'!$D112="","",B113^('Log_working_2-way'!$D112))</f>
        <v>1.9888458084128613</v>
      </c>
      <c r="L113" s="37">
        <f t="shared" si="18"/>
        <v>0.49738219895287955</v>
      </c>
      <c r="M113" s="37">
        <f t="shared" si="19"/>
        <v>0.50261780104712039</v>
      </c>
      <c r="N113" s="38">
        <v>209</v>
      </c>
      <c r="O113" s="38">
        <f t="shared" si="20"/>
        <v>100.14583333333333</v>
      </c>
      <c r="P113" s="38">
        <f t="shared" si="21"/>
        <v>98.999999999999972</v>
      </c>
      <c r="Q113" s="38">
        <f t="shared" si="22"/>
        <v>110</v>
      </c>
      <c r="R113" s="38">
        <f t="shared" si="23"/>
        <v>108.85416666666667</v>
      </c>
      <c r="S113" s="39">
        <f t="shared" si="24"/>
        <v>-9.8541666666666714</v>
      </c>
      <c r="T113" s="39">
        <f t="shared" si="25"/>
        <v>-9.8541666666666998</v>
      </c>
      <c r="U113" t="s">
        <v>198</v>
      </c>
      <c r="V113" t="s">
        <v>205</v>
      </c>
      <c r="W113" t="s">
        <v>227</v>
      </c>
      <c r="X113" s="48" t="s">
        <v>384</v>
      </c>
      <c r="Y113" s="41"/>
    </row>
    <row r="114" spans="1:25" ht="15" x14ac:dyDescent="0.25">
      <c r="A114">
        <v>2.02</v>
      </c>
      <c r="B114">
        <v>1.81</v>
      </c>
      <c r="C114" s="29">
        <f t="shared" si="17"/>
        <v>4.7535692795798834E-2</v>
      </c>
      <c r="D114" s="30">
        <f>IF(OR($A114="",$B114=""),"",A114*'MPTO_working_2-way'!$G113)</f>
        <v>2.1160220994475138</v>
      </c>
      <c r="E114" s="32">
        <f>IF(OR($A114="",$B114=""),"",B114*'MPTO_working_2-way'!$G113)</f>
        <v>1.8960396039603959</v>
      </c>
      <c r="F114" s="30">
        <f>IF(OR($A114="",$B114=""),"",'MPTO_working_2-way'!D113)</f>
        <v>2.1218733677673955</v>
      </c>
      <c r="G114" s="32">
        <f>IF(OR($A114="",$B114=""),"",'MPTO_working_2-way'!E113)</f>
        <v>1.8913661993688893</v>
      </c>
      <c r="H114" s="30">
        <f>IF(OR($A114="",$B114=""),"",'OddsRatio_working_2-way'!M113)</f>
        <v>2.1221672153735645</v>
      </c>
      <c r="I114" s="30">
        <f>IF(OR($A114="",$B114=""),"",'OddsRatio_working_2-way'!N113)</f>
        <v>1.8911327886790064</v>
      </c>
      <c r="J114" s="30">
        <f>IF('Log_working_2-way'!$D113="","",A114^('Log_working_2-way'!$D113))</f>
        <v>2.1248762951200719</v>
      </c>
      <c r="K114" s="32">
        <f>IF('Log_working_2-way'!$D113="","",B114^('Log_working_2-way'!$D113))</f>
        <v>1.8889866417645398</v>
      </c>
      <c r="L114" s="37">
        <f t="shared" si="18"/>
        <v>0.47258485639686681</v>
      </c>
      <c r="M114" s="37">
        <f t="shared" si="19"/>
        <v>0.52741514360313313</v>
      </c>
      <c r="N114" s="38">
        <v>210</v>
      </c>
      <c r="O114" s="38">
        <f t="shared" si="20"/>
        <v>106.03960396039604</v>
      </c>
      <c r="P114" s="38">
        <f t="shared" si="21"/>
        <v>93.977900552486204</v>
      </c>
      <c r="Q114" s="38">
        <f t="shared" si="22"/>
        <v>116.02209944751382</v>
      </c>
      <c r="R114" s="38">
        <f t="shared" si="23"/>
        <v>103.96039603960396</v>
      </c>
      <c r="S114" s="39">
        <f t="shared" si="24"/>
        <v>-9.982495487117788</v>
      </c>
      <c r="T114" s="39">
        <f t="shared" si="25"/>
        <v>-9.9824954871177596</v>
      </c>
      <c r="U114" t="s">
        <v>200</v>
      </c>
      <c r="V114" t="s">
        <v>201</v>
      </c>
      <c r="W114" t="s">
        <v>227</v>
      </c>
      <c r="X114" s="48" t="s">
        <v>384</v>
      </c>
      <c r="Y114" s="41"/>
    </row>
    <row r="115" spans="1:25" ht="15" x14ac:dyDescent="0.25">
      <c r="A115">
        <v>1.88</v>
      </c>
      <c r="B115">
        <v>2.0099999999999998</v>
      </c>
      <c r="C115" s="29">
        <f t="shared" si="17"/>
        <v>2.9427331427966497E-2</v>
      </c>
      <c r="D115" s="30">
        <f>IF(OR($A115="",$B115=""),"",A115*'MPTO_working_2-way'!$G114)</f>
        <v>1.9353233830845769</v>
      </c>
      <c r="E115" s="32">
        <f>IF(OR($A115="",$B115=""),"",B115*'MPTO_working_2-way'!$G114)</f>
        <v>2.0691489361702122</v>
      </c>
      <c r="F115" s="30">
        <f>IF(OR($A115="",$B115=""),"",'MPTO_working_2-way'!D114)</f>
        <v>1.9334834220221038</v>
      </c>
      <c r="G115" s="32">
        <f>IF(OR($A115="",$B115=""),"",'MPTO_working_2-way'!E114)</f>
        <v>2.0712563034422273</v>
      </c>
      <c r="H115" s="30">
        <f>IF(OR($A115="",$B115=""),"",'OddsRatio_working_2-way'!M114)</f>
        <v>1.9334276237142709</v>
      </c>
      <c r="I115" s="30">
        <f>IF(OR($A115="",$B115=""),"",'OddsRatio_working_2-way'!N114)</f>
        <v>2.0713203408538785</v>
      </c>
      <c r="J115" s="30">
        <f>IF('Log_working_2-way'!$D114="","",A115^('Log_working_2-way'!$D114))</f>
        <v>1.9325939690668699</v>
      </c>
      <c r="K115" s="32">
        <f>IF('Log_working_2-way'!$D114="","",B115^('Log_working_2-way'!$D114))</f>
        <v>2.0722780043286777</v>
      </c>
      <c r="L115" s="37">
        <f t="shared" si="18"/>
        <v>0.5167095115681235</v>
      </c>
      <c r="M115" s="37">
        <f t="shared" si="19"/>
        <v>0.48329048843187672</v>
      </c>
      <c r="N115" s="38">
        <v>211</v>
      </c>
      <c r="O115" s="38">
        <f t="shared" si="20"/>
        <v>98.765957446808486</v>
      </c>
      <c r="P115" s="38">
        <f t="shared" si="21"/>
        <v>106.02487562189054</v>
      </c>
      <c r="Q115" s="38">
        <f t="shared" si="22"/>
        <v>104.97512437810947</v>
      </c>
      <c r="R115" s="38">
        <f t="shared" si="23"/>
        <v>112.23404255319149</v>
      </c>
      <c r="S115" s="39">
        <f t="shared" si="24"/>
        <v>-6.2091669313009845</v>
      </c>
      <c r="T115" s="39">
        <f t="shared" si="25"/>
        <v>-6.2091669313009419</v>
      </c>
      <c r="U115" t="s">
        <v>319</v>
      </c>
      <c r="V115" t="s">
        <v>320</v>
      </c>
      <c r="W115" t="s">
        <v>393</v>
      </c>
      <c r="X115" s="48" t="s">
        <v>384</v>
      </c>
      <c r="Y115" s="41"/>
    </row>
    <row r="116" spans="1:25" ht="15" x14ac:dyDescent="0.25">
      <c r="A116">
        <v>1.71</v>
      </c>
      <c r="B116">
        <v>2.23</v>
      </c>
      <c r="C116" s="29">
        <f t="shared" si="17"/>
        <v>3.3225814910969431E-2</v>
      </c>
      <c r="D116" s="30">
        <f>IF(OR($A116="",$B116=""),"",A116*'MPTO_working_2-way'!$G115)</f>
        <v>1.7668161434977576</v>
      </c>
      <c r="E116" s="32">
        <f>IF(OR($A116="",$B116=""),"",B116*'MPTO_working_2-way'!$G115)</f>
        <v>2.3040935672514617</v>
      </c>
      <c r="F116" s="30">
        <f>IF(OR($A116="",$B116=""),"",'MPTO_working_2-way'!D115)</f>
        <v>1.7599981538319522</v>
      </c>
      <c r="G116" s="32">
        <f>IF(OR($A116="",$B116=""),"",'MPTO_working_2-way'!E115)</f>
        <v>2.315792669966295</v>
      </c>
      <c r="H116" s="30">
        <f>IF(OR($A116="",$B116=""),"",'OddsRatio_working_2-way'!M115)</f>
        <v>1.7597603387632996</v>
      </c>
      <c r="I116" s="30">
        <f>IF(OR($A116="",$B116=""),"",'OddsRatio_working_2-way'!N115)</f>
        <v>2.3162045305336028</v>
      </c>
      <c r="J116" s="30">
        <f>IF('Log_working_2-way'!$D115="","",A116^('Log_working_2-way'!$D115))</f>
        <v>1.7566662454529891</v>
      </c>
      <c r="K116" s="32">
        <f>IF('Log_working_2-way'!$D115="","",B116^('Log_working_2-way'!$D115))</f>
        <v>2.3215866387713424</v>
      </c>
      <c r="L116" s="37">
        <f t="shared" si="18"/>
        <v>0.56598984771573613</v>
      </c>
      <c r="M116" s="37">
        <f t="shared" si="19"/>
        <v>0.43401015228426398</v>
      </c>
      <c r="N116" s="38">
        <v>212</v>
      </c>
      <c r="O116" s="38">
        <f t="shared" si="20"/>
        <v>88.023391812865484</v>
      </c>
      <c r="P116" s="38">
        <f t="shared" si="21"/>
        <v>116.93273542600897</v>
      </c>
      <c r="Q116" s="38">
        <f t="shared" si="22"/>
        <v>95.067264573991039</v>
      </c>
      <c r="R116" s="38">
        <f t="shared" si="23"/>
        <v>123.9766081871345</v>
      </c>
      <c r="S116" s="39">
        <f t="shared" si="24"/>
        <v>-7.0438727611255558</v>
      </c>
      <c r="T116" s="39">
        <f t="shared" si="25"/>
        <v>-7.0438727611255274</v>
      </c>
      <c r="U116" t="s">
        <v>321</v>
      </c>
      <c r="V116" t="s">
        <v>322</v>
      </c>
      <c r="W116" t="s">
        <v>393</v>
      </c>
      <c r="X116" s="48" t="s">
        <v>384</v>
      </c>
      <c r="Y116" s="41"/>
    </row>
    <row r="117" spans="1:25" ht="15" x14ac:dyDescent="0.25">
      <c r="A117">
        <v>1.93</v>
      </c>
      <c r="B117">
        <v>1.93</v>
      </c>
      <c r="C117" s="29">
        <f t="shared" si="17"/>
        <v>3.62694300518136E-2</v>
      </c>
      <c r="D117" s="30">
        <f>IF(OR($A117="",$B117=""),"",A117*'MPTO_working_2-way'!$G116)</f>
        <v>2</v>
      </c>
      <c r="E117" s="32">
        <f>IF(OR($A117="",$B117=""),"",B117*'MPTO_working_2-way'!$G116)</f>
        <v>2</v>
      </c>
      <c r="F117" s="30">
        <f>IF(OR($A117="",$B117=""),"",'MPTO_working_2-way'!D116)</f>
        <v>2.0000000000000004</v>
      </c>
      <c r="G117" s="32">
        <f>IF(OR($A117="",$B117=""),"",'MPTO_working_2-way'!E116)</f>
        <v>2.0000000000000004</v>
      </c>
      <c r="H117" s="30">
        <f>IF(OR($A117="",$B117=""),"",'OddsRatio_working_2-way'!M116)</f>
        <v>2</v>
      </c>
      <c r="I117" s="30">
        <f>IF(OR($A117="",$B117=""),"",'OddsRatio_working_2-way'!N116)</f>
        <v>2</v>
      </c>
      <c r="J117" s="30">
        <f>IF('Log_working_2-way'!$D116="","",A117^('Log_working_2-way'!$D116))</f>
        <v>1.9999999999999618</v>
      </c>
      <c r="K117" s="32">
        <f>IF('Log_working_2-way'!$D116="","",B117^('Log_working_2-way'!$D116))</f>
        <v>1.9999999999999618</v>
      </c>
      <c r="L117" s="37">
        <f t="shared" si="18"/>
        <v>0.5</v>
      </c>
      <c r="M117" s="37">
        <f t="shared" si="19"/>
        <v>0.5</v>
      </c>
      <c r="N117" s="38">
        <v>213</v>
      </c>
      <c r="O117" s="38">
        <f t="shared" si="20"/>
        <v>102.63730569948187</v>
      </c>
      <c r="P117" s="38">
        <f t="shared" si="21"/>
        <v>102.63730569948187</v>
      </c>
      <c r="Q117" s="38">
        <f t="shared" si="22"/>
        <v>110.36269430051814</v>
      </c>
      <c r="R117" s="38">
        <f t="shared" si="23"/>
        <v>110.36269430051814</v>
      </c>
      <c r="S117" s="39">
        <f t="shared" si="24"/>
        <v>-7.725388601036272</v>
      </c>
      <c r="T117" s="39">
        <f t="shared" si="25"/>
        <v>-7.725388601036272</v>
      </c>
      <c r="U117" t="s">
        <v>68</v>
      </c>
      <c r="V117" t="s">
        <v>85</v>
      </c>
      <c r="W117" t="s">
        <v>86</v>
      </c>
      <c r="X117" s="48" t="s">
        <v>385</v>
      </c>
      <c r="Y117" s="41"/>
    </row>
    <row r="118" spans="1:25" ht="15" x14ac:dyDescent="0.25">
      <c r="A118">
        <v>1.79</v>
      </c>
      <c r="B118">
        <v>2.04</v>
      </c>
      <c r="C118" s="29">
        <f t="shared" si="17"/>
        <v>4.8855296308467411E-2</v>
      </c>
      <c r="D118" s="30">
        <f>IF(OR($A118="",$B118=""),"",A118*'MPTO_working_2-way'!$G117)</f>
        <v>1.8774509803921566</v>
      </c>
      <c r="E118" s="32">
        <f>IF(OR($A118="",$B118=""),"",B118*'MPTO_working_2-way'!$G117)</f>
        <v>2.1396648044692737</v>
      </c>
      <c r="F118" s="30">
        <f>IF(OR($A118="",$B118=""),"",'MPTO_working_2-way'!D117)</f>
        <v>1.8718474472011479</v>
      </c>
      <c r="G118" s="32">
        <f>IF(OR($A118="",$B118=""),"",'MPTO_working_2-way'!E117)</f>
        <v>2.1469896519285041</v>
      </c>
      <c r="H118" s="30">
        <f>IF(OR($A118="",$B118=""),"",'OddsRatio_working_2-way'!M117)</f>
        <v>1.8715591687403583</v>
      </c>
      <c r="I118" s="30">
        <f>IF(OR($A118="",$B118=""),"",'OddsRatio_working_2-way'!N117)</f>
        <v>2.1473690322657886</v>
      </c>
      <c r="J118" s="30">
        <f>IF('Log_working_2-way'!$D117="","",A118^('Log_working_2-way'!$D117))</f>
        <v>1.8689844941716391</v>
      </c>
      <c r="K118" s="32">
        <f>IF('Log_working_2-way'!$D117="","",B118^('Log_working_2-way'!$D117))</f>
        <v>2.1507685196988517</v>
      </c>
      <c r="L118" s="37">
        <f t="shared" si="18"/>
        <v>0.53263707571801577</v>
      </c>
      <c r="M118" s="37">
        <f t="shared" si="19"/>
        <v>0.46736292428198434</v>
      </c>
      <c r="N118" s="38">
        <v>214</v>
      </c>
      <c r="O118" s="38">
        <f t="shared" si="20"/>
        <v>94.446927374301666</v>
      </c>
      <c r="P118" s="38">
        <f t="shared" si="21"/>
        <v>109.09803921568627</v>
      </c>
      <c r="Q118" s="38">
        <f t="shared" si="22"/>
        <v>104.90196078431372</v>
      </c>
      <c r="R118" s="38">
        <f t="shared" si="23"/>
        <v>119.55307262569832</v>
      </c>
      <c r="S118" s="39">
        <f t="shared" si="24"/>
        <v>-10.455033410012049</v>
      </c>
      <c r="T118" s="39">
        <f t="shared" si="25"/>
        <v>-10.455033410012049</v>
      </c>
      <c r="U118" t="s">
        <v>69</v>
      </c>
      <c r="V118" t="s">
        <v>84</v>
      </c>
      <c r="W118" t="s">
        <v>86</v>
      </c>
      <c r="X118" s="48" t="s">
        <v>385</v>
      </c>
      <c r="Y118" s="41"/>
    </row>
    <row r="119" spans="1:25" ht="15" x14ac:dyDescent="0.25">
      <c r="A119">
        <v>1.53</v>
      </c>
      <c r="B119">
        <v>2.5099999999999998</v>
      </c>
      <c r="C119" s="29">
        <f t="shared" si="17"/>
        <v>5.2001145743822086E-2</v>
      </c>
      <c r="D119" s="30">
        <f>IF(OR($A119="",$B119=""),"",A119*'MPTO_working_2-way'!$G118)</f>
        <v>1.6095617529880477</v>
      </c>
      <c r="E119" s="32">
        <f>IF(OR($A119="",$B119=""),"",B119*'MPTO_working_2-way'!$G118)</f>
        <v>2.6405228758169934</v>
      </c>
      <c r="F119" s="30">
        <f>IF(OR($A119="",$B119=""),"",'MPTO_working_2-way'!D118)</f>
        <v>1.5933863037570277</v>
      </c>
      <c r="G119" s="32">
        <f>IF(OR($A119="",$B119=""),"",'MPTO_working_2-way'!E118)</f>
        <v>2.6852428066985978</v>
      </c>
      <c r="H119" s="30">
        <f>IF(OR($A119="",$B119=""),"",'OddsRatio_working_2-way'!M118)</f>
        <v>1.5924469406482267</v>
      </c>
      <c r="I119" s="30">
        <f>IF(OR($A119="",$B119=""),"",'OddsRatio_working_2-way'!N118)</f>
        <v>2.6879148686392877</v>
      </c>
      <c r="J119" s="30">
        <f>IF('Log_working_2-way'!$D118="","",A119^('Log_working_2-way'!$D118))</f>
        <v>1.5850079907888075</v>
      </c>
      <c r="K119" s="32">
        <f>IF('Log_working_2-way'!$D118="","",B119^('Log_working_2-way'!$D118))</f>
        <v>2.7093783601963768</v>
      </c>
      <c r="L119" s="37">
        <f t="shared" si="18"/>
        <v>0.62128712871287128</v>
      </c>
      <c r="M119" s="37">
        <f t="shared" si="19"/>
        <v>0.37871287128712872</v>
      </c>
      <c r="N119" s="38">
        <v>215</v>
      </c>
      <c r="O119" s="38">
        <f t="shared" si="20"/>
        <v>74.477124183006524</v>
      </c>
      <c r="P119" s="38">
        <f t="shared" si="21"/>
        <v>129.34262948207171</v>
      </c>
      <c r="Q119" s="38">
        <f t="shared" si="22"/>
        <v>85.6573705179283</v>
      </c>
      <c r="R119" s="38">
        <f t="shared" si="23"/>
        <v>140.52287581699346</v>
      </c>
      <c r="S119" s="39">
        <f t="shared" si="24"/>
        <v>-11.180246334921776</v>
      </c>
      <c r="T119" s="39">
        <f t="shared" si="25"/>
        <v>-11.180246334921748</v>
      </c>
      <c r="U119" t="s">
        <v>82</v>
      </c>
      <c r="V119" t="s">
        <v>75</v>
      </c>
      <c r="W119" t="s">
        <v>86</v>
      </c>
      <c r="X119" s="48" t="s">
        <v>385</v>
      </c>
      <c r="Y119" s="41"/>
    </row>
    <row r="120" spans="1:25" ht="15" x14ac:dyDescent="0.25">
      <c r="A120">
        <v>1.66</v>
      </c>
      <c r="B120">
        <v>2.25</v>
      </c>
      <c r="C120" s="29">
        <f t="shared" si="17"/>
        <v>4.685408299866145E-2</v>
      </c>
      <c r="D120" s="30">
        <f>IF(OR($A120="",$B120=""),"",A120*'MPTO_working_2-way'!$G119)</f>
        <v>1.7377777777777779</v>
      </c>
      <c r="E120" s="32">
        <f>IF(OR($A120="",$B120=""),"",B120*'MPTO_working_2-way'!$G119)</f>
        <v>2.3554216867469884</v>
      </c>
      <c r="F120" s="30">
        <f>IF(OR($A120="",$B120=""),"",'MPTO_working_2-way'!D119)</f>
        <v>1.7271676300578036</v>
      </c>
      <c r="G120" s="32">
        <f>IF(OR($A120="",$B120=""),"",'MPTO_working_2-way'!E119)</f>
        <v>2.375198728139905</v>
      </c>
      <c r="H120" s="30">
        <f>IF(OR($A120="",$B120=""),"",'OddsRatio_working_2-way'!M119)</f>
        <v>1.7266360849833982</v>
      </c>
      <c r="I120" s="30">
        <f>IF(OR($A120="",$B120=""),"",'OddsRatio_working_2-way'!N119)</f>
        <v>2.3762047064079508</v>
      </c>
      <c r="J120" s="30">
        <f>IF('Log_working_2-way'!$D119="","",A120^('Log_working_2-way'!$D119))</f>
        <v>1.7217777333058093</v>
      </c>
      <c r="K120" s="32">
        <f>IF('Log_working_2-way'!$D119="","",B120^('Log_working_2-way'!$D119))</f>
        <v>2.3854680656592984</v>
      </c>
      <c r="L120" s="37">
        <f t="shared" si="18"/>
        <v>0.57544757033248084</v>
      </c>
      <c r="M120" s="37">
        <f t="shared" si="19"/>
        <v>0.4245524296675191</v>
      </c>
      <c r="N120" s="38">
        <v>216</v>
      </c>
      <c r="O120" s="38">
        <f t="shared" si="20"/>
        <v>85.879518072289159</v>
      </c>
      <c r="P120" s="38">
        <f t="shared" si="21"/>
        <v>120</v>
      </c>
      <c r="Q120" s="38">
        <f t="shared" si="22"/>
        <v>96</v>
      </c>
      <c r="R120" s="38">
        <f t="shared" si="23"/>
        <v>130.12048192771084</v>
      </c>
      <c r="S120" s="39">
        <f t="shared" si="24"/>
        <v>-10.120481927710841</v>
      </c>
      <c r="T120" s="39">
        <f t="shared" si="25"/>
        <v>-10.120481927710841</v>
      </c>
      <c r="U120" t="s">
        <v>81</v>
      </c>
      <c r="V120" t="s">
        <v>73</v>
      </c>
      <c r="W120" t="s">
        <v>86</v>
      </c>
      <c r="X120" s="48" t="s">
        <v>385</v>
      </c>
      <c r="Y120" s="41"/>
    </row>
    <row r="121" spans="1:25" ht="15" x14ac:dyDescent="0.25">
      <c r="A121">
        <v>1.78</v>
      </c>
      <c r="B121">
        <v>2.15</v>
      </c>
      <c r="C121" s="29">
        <f t="shared" si="17"/>
        <v>2.6914031878756184E-2</v>
      </c>
      <c r="D121" s="30">
        <f>IF(OR($A121="",$B121=""),"",A121*'MPTO_working_2-way'!$G120)</f>
        <v>1.827906976744186</v>
      </c>
      <c r="E121" s="32">
        <f>IF(OR($A121="",$B121=""),"",B121*'MPTO_working_2-way'!$G120)</f>
        <v>2.2078651685393256</v>
      </c>
      <c r="F121" s="30">
        <f>IF(OR($A121="",$B121=""),"",'MPTO_working_2-way'!D120)</f>
        <v>1.8236835835120324</v>
      </c>
      <c r="G121" s="32">
        <f>IF(OR($A121="",$B121=""),"",'MPTO_working_2-way'!E120)</f>
        <v>2.2140584321666186</v>
      </c>
      <c r="H121" s="30">
        <f>IF(OR($A121="",$B121=""),"",'OddsRatio_working_2-way'!M120)</f>
        <v>1.8235659473079355</v>
      </c>
      <c r="I121" s="30">
        <f>IF(OR($A121="",$B121=""),"",'OddsRatio_working_2-way'!N120)</f>
        <v>2.214231845389905</v>
      </c>
      <c r="J121" s="30">
        <f>IF('Log_working_2-way'!$D120="","",A121^('Log_working_2-way'!$D120))</f>
        <v>1.821657795971604</v>
      </c>
      <c r="K121" s="32">
        <f>IF('Log_working_2-way'!$D120="","",B121^('Log_working_2-way'!$D120))</f>
        <v>2.2170516788166044</v>
      </c>
      <c r="L121" s="37">
        <f t="shared" si="18"/>
        <v>0.54707379134860057</v>
      </c>
      <c r="M121" s="37">
        <f t="shared" si="19"/>
        <v>0.45292620865139954</v>
      </c>
      <c r="N121" s="38">
        <v>217</v>
      </c>
      <c r="O121" s="38">
        <f t="shared" si="20"/>
        <v>95.089887640449433</v>
      </c>
      <c r="P121" s="38">
        <f t="shared" si="21"/>
        <v>116.06976744186045</v>
      </c>
      <c r="Q121" s="38">
        <f t="shared" si="22"/>
        <v>100.93023255813954</v>
      </c>
      <c r="R121" s="38">
        <f t="shared" si="23"/>
        <v>121.91011235955057</v>
      </c>
      <c r="S121" s="39">
        <f t="shared" si="24"/>
        <v>-5.8403449176901034</v>
      </c>
      <c r="T121" s="39">
        <f t="shared" si="25"/>
        <v>-5.8403449176901177</v>
      </c>
      <c r="U121" t="s">
        <v>323</v>
      </c>
      <c r="V121" t="s">
        <v>324</v>
      </c>
      <c r="W121" t="s">
        <v>387</v>
      </c>
      <c r="X121" s="48" t="s">
        <v>385</v>
      </c>
      <c r="Y121" s="41"/>
    </row>
    <row r="122" spans="1:25" ht="15" x14ac:dyDescent="0.25">
      <c r="A122">
        <v>1.57</v>
      </c>
      <c r="B122">
        <v>2.5499999999999998</v>
      </c>
      <c r="C122" s="29">
        <f t="shared" si="17"/>
        <v>2.9099537904333728E-2</v>
      </c>
      <c r="D122" s="30">
        <f>IF(OR($A122="",$B122=""),"",A122*'MPTO_working_2-way'!$G121)</f>
        <v>1.615686274509804</v>
      </c>
      <c r="E122" s="32">
        <f>IF(OR($A122="",$B122=""),"",B122*'MPTO_working_2-way'!$G121)</f>
        <v>2.6242038216560508</v>
      </c>
      <c r="F122" s="30">
        <f>IF(OR($A122="",$B122=""),"",'MPTO_working_2-way'!D121)</f>
        <v>1.606702116986054</v>
      </c>
      <c r="G122" s="32">
        <f>IF(OR($A122="",$B122=""),"",'MPTO_working_2-way'!E121)</f>
        <v>2.6482553332230858</v>
      </c>
      <c r="H122" s="30">
        <f>IF(OR($A122="",$B122=""),"",'OddsRatio_working_2-way'!M121)</f>
        <v>1.6064172948423148</v>
      </c>
      <c r="I122" s="30">
        <f>IF(OR($A122="",$B122=""),"",'OddsRatio_working_2-way'!N121)</f>
        <v>2.6490294859747152</v>
      </c>
      <c r="J122" s="30">
        <f>IF('Log_working_2-way'!$D121="","",A122^('Log_working_2-way'!$D121))</f>
        <v>1.602336474827694</v>
      </c>
      <c r="K122" s="32">
        <f>IF('Log_working_2-way'!$D121="","",B122^('Log_working_2-way'!$D121))</f>
        <v>2.6602016344536126</v>
      </c>
      <c r="L122" s="37">
        <f t="shared" si="18"/>
        <v>0.6189320388349514</v>
      </c>
      <c r="M122" s="37">
        <f t="shared" si="19"/>
        <v>0.38106796116504854</v>
      </c>
      <c r="N122" s="38">
        <v>218</v>
      </c>
      <c r="O122" s="38">
        <f t="shared" si="20"/>
        <v>79.146496815286611</v>
      </c>
      <c r="P122" s="38">
        <f t="shared" si="21"/>
        <v>132.50980392156865</v>
      </c>
      <c r="Q122" s="38">
        <f t="shared" si="22"/>
        <v>85.490196078431381</v>
      </c>
      <c r="R122" s="38">
        <f t="shared" si="23"/>
        <v>138.85350318471336</v>
      </c>
      <c r="S122" s="39">
        <f t="shared" si="24"/>
        <v>-6.3436992631447708</v>
      </c>
      <c r="T122" s="39">
        <f t="shared" si="25"/>
        <v>-6.343699263144714</v>
      </c>
      <c r="U122" t="s">
        <v>325</v>
      </c>
      <c r="V122" t="s">
        <v>326</v>
      </c>
      <c r="W122" t="s">
        <v>387</v>
      </c>
      <c r="X122" s="48" t="s">
        <v>385</v>
      </c>
      <c r="Y122" s="41"/>
    </row>
    <row r="123" spans="1:25" ht="15" x14ac:dyDescent="0.25">
      <c r="A123">
        <v>1.72</v>
      </c>
      <c r="B123">
        <v>2.21</v>
      </c>
      <c r="C123" s="29">
        <f t="shared" si="17"/>
        <v>3.3884036620014824E-2</v>
      </c>
      <c r="D123" s="30">
        <f>IF(OR($A123="",$B123=""),"",A123*'MPTO_working_2-way'!$G122)</f>
        <v>1.7782805429864255</v>
      </c>
      <c r="E123" s="32">
        <f>IF(OR($A123="",$B123=""),"",B123*'MPTO_working_2-way'!$G122)</f>
        <v>2.2848837209302326</v>
      </c>
      <c r="F123" s="30">
        <f>IF(OR($A123="",$B123=""),"",'MPTO_working_2-way'!D122)</f>
        <v>1.7716256524981358</v>
      </c>
      <c r="G123" s="32">
        <f>IF(OR($A123="",$B123=""),"",'MPTO_working_2-way'!E122)</f>
        <v>2.2959652089876781</v>
      </c>
      <c r="H123" s="30">
        <f>IF(OR($A123="",$B123=""),"",'OddsRatio_working_2-way'!M122)</f>
        <v>1.7713892158398703</v>
      </c>
      <c r="I123" s="30">
        <f>IF(OR($A123="",$B123=""),"",'OddsRatio_working_2-way'!N122)</f>
        <v>2.2963624321753371</v>
      </c>
      <c r="J123" s="30">
        <f>IF('Log_working_2-way'!$D122="","",A123^('Log_working_2-way'!$D122))</f>
        <v>1.7683679149287428</v>
      </c>
      <c r="K123" s="32">
        <f>IF('Log_working_2-way'!$D122="","",B123^('Log_working_2-way'!$D122))</f>
        <v>2.3014598613122459</v>
      </c>
      <c r="L123" s="37">
        <f t="shared" si="18"/>
        <v>0.56234096692111957</v>
      </c>
      <c r="M123" s="37">
        <f t="shared" si="19"/>
        <v>0.43765903307888038</v>
      </c>
      <c r="N123" s="38">
        <v>219</v>
      </c>
      <c r="O123" s="38">
        <f t="shared" si="20"/>
        <v>91.674418604651166</v>
      </c>
      <c r="P123" s="38">
        <f t="shared" si="21"/>
        <v>119.90497737556562</v>
      </c>
      <c r="Q123" s="38">
        <f t="shared" si="22"/>
        <v>99.095022624434392</v>
      </c>
      <c r="R123" s="38">
        <f t="shared" si="23"/>
        <v>127.32558139534885</v>
      </c>
      <c r="S123" s="39">
        <f t="shared" si="24"/>
        <v>-7.4206040197832266</v>
      </c>
      <c r="T123" s="39">
        <f t="shared" si="25"/>
        <v>-7.4206040197832266</v>
      </c>
      <c r="U123" t="s">
        <v>327</v>
      </c>
      <c r="V123" t="s">
        <v>328</v>
      </c>
      <c r="W123" t="s">
        <v>388</v>
      </c>
      <c r="X123" s="48" t="s">
        <v>385</v>
      </c>
      <c r="Y123" s="41"/>
    </row>
    <row r="124" spans="1:25" ht="15" x14ac:dyDescent="0.25">
      <c r="A124">
        <v>1.78</v>
      </c>
      <c r="B124">
        <v>2.12</v>
      </c>
      <c r="C124" s="29">
        <f t="shared" si="17"/>
        <v>3.3495866016535869E-2</v>
      </c>
      <c r="D124" s="30">
        <f>IF(OR($A124="",$B124=""),"",A124*'MPTO_working_2-way'!$G123)</f>
        <v>1.8396226415094339</v>
      </c>
      <c r="E124" s="32">
        <f>IF(OR($A124="",$B124=""),"",B124*'MPTO_working_2-way'!$G123)</f>
        <v>2.191011235955056</v>
      </c>
      <c r="F124" s="30">
        <f>IF(OR($A124="",$B124=""),"",'MPTO_working_2-way'!D123)</f>
        <v>1.8346946713341112</v>
      </c>
      <c r="G124" s="32">
        <f>IF(OR($A124="",$B124=""),"",'MPTO_working_2-way'!E123)</f>
        <v>2.1980428704566637</v>
      </c>
      <c r="H124" s="30">
        <f>IF(OR($A124="",$B124=""),"",'OddsRatio_working_2-way'!M123)</f>
        <v>1.83452296039628</v>
      </c>
      <c r="I124" s="30">
        <f>IF(OR($A124="",$B124=""),"",'OddsRatio_working_2-way'!N123)</f>
        <v>2.1982893790305562</v>
      </c>
      <c r="J124" s="30">
        <f>IF('Log_working_2-way'!$D123="","",A124^('Log_working_2-way'!$D123))</f>
        <v>1.8322858584832242</v>
      </c>
      <c r="K124" s="32">
        <f>IF('Log_working_2-way'!$D123="","",B124^('Log_working_2-way'!$D123))</f>
        <v>2.2015102621380289</v>
      </c>
      <c r="L124" s="37">
        <f t="shared" si="18"/>
        <v>0.54358974358974366</v>
      </c>
      <c r="M124" s="37">
        <f t="shared" si="19"/>
        <v>0.45641025641025645</v>
      </c>
      <c r="N124" s="38">
        <v>220</v>
      </c>
      <c r="O124" s="38">
        <f t="shared" si="20"/>
        <v>96.404494382022492</v>
      </c>
      <c r="P124" s="38">
        <f t="shared" si="21"/>
        <v>116.22641509433963</v>
      </c>
      <c r="Q124" s="38">
        <f t="shared" si="22"/>
        <v>103.77358490566037</v>
      </c>
      <c r="R124" s="38">
        <f t="shared" si="23"/>
        <v>123.59550561797754</v>
      </c>
      <c r="S124" s="39">
        <f t="shared" si="24"/>
        <v>-7.3690905236378796</v>
      </c>
      <c r="T124" s="39">
        <f t="shared" si="25"/>
        <v>-7.3690905236379081</v>
      </c>
      <c r="U124" t="s">
        <v>329</v>
      </c>
      <c r="V124" t="s">
        <v>330</v>
      </c>
      <c r="W124" t="s">
        <v>388</v>
      </c>
      <c r="X124" s="48" t="s">
        <v>385</v>
      </c>
      <c r="Y124" s="41"/>
    </row>
    <row r="125" spans="1:25" ht="15" x14ac:dyDescent="0.25">
      <c r="A125">
        <v>1.63</v>
      </c>
      <c r="B125">
        <v>2.38</v>
      </c>
      <c r="C125" s="29">
        <f t="shared" si="17"/>
        <v>3.3664999742228252E-2</v>
      </c>
      <c r="D125" s="30">
        <f>IF(OR($A125="",$B125=""),"",A125*'MPTO_working_2-way'!$G124)</f>
        <v>1.6848739495798319</v>
      </c>
      <c r="E125" s="32">
        <f>IF(OR($A125="",$B125=""),"",B125*'MPTO_working_2-way'!$G124)</f>
        <v>2.4601226993865031</v>
      </c>
      <c r="F125" s="30">
        <f>IF(OR($A125="",$B125=""),"",'MPTO_working_2-way'!D124)</f>
        <v>1.6759839288028686</v>
      </c>
      <c r="G125" s="32">
        <f>IF(OR($A125="",$B125=""),"",'MPTO_working_2-way'!E124)</f>
        <v>2.4793251102447753</v>
      </c>
      <c r="H125" s="30">
        <f>IF(OR($A125="",$B125=""),"",'OddsRatio_working_2-way'!M124)</f>
        <v>1.6756639246921761</v>
      </c>
      <c r="I125" s="30">
        <f>IF(OR($A125="",$B125=""),"",'OddsRatio_working_2-way'!N124)</f>
        <v>2.4800257398019103</v>
      </c>
      <c r="J125" s="30">
        <f>IF('Log_working_2-way'!$D124="","",A125^('Log_working_2-way'!$D124))</f>
        <v>1.6716243688761041</v>
      </c>
      <c r="K125" s="32">
        <f>IF('Log_working_2-way'!$D124="","",B125^('Log_working_2-way'!$D124))</f>
        <v>2.4889275111820632</v>
      </c>
      <c r="L125" s="37">
        <f t="shared" si="18"/>
        <v>0.59351620947630923</v>
      </c>
      <c r="M125" s="37">
        <f t="shared" si="19"/>
        <v>0.40648379052369077</v>
      </c>
      <c r="N125" s="38">
        <v>221</v>
      </c>
      <c r="O125" s="38">
        <f t="shared" si="20"/>
        <v>85.417177914110411</v>
      </c>
      <c r="P125" s="38">
        <f t="shared" si="21"/>
        <v>128.14285714285714</v>
      </c>
      <c r="Q125" s="38">
        <f t="shared" si="22"/>
        <v>92.857142857142861</v>
      </c>
      <c r="R125" s="38">
        <f t="shared" si="23"/>
        <v>135.58282208588957</v>
      </c>
      <c r="S125" s="39">
        <f t="shared" si="24"/>
        <v>-7.4399649430324502</v>
      </c>
      <c r="T125" s="39">
        <f t="shared" si="25"/>
        <v>-7.4399649430324359</v>
      </c>
      <c r="U125" t="s">
        <v>331</v>
      </c>
      <c r="V125" t="s">
        <v>332</v>
      </c>
      <c r="W125" t="s">
        <v>388</v>
      </c>
      <c r="X125" s="48" t="s">
        <v>385</v>
      </c>
      <c r="Y125" s="41"/>
    </row>
    <row r="126" spans="1:25" ht="15" x14ac:dyDescent="0.25">
      <c r="A126">
        <v>1.79</v>
      </c>
      <c r="B126">
        <v>2.12</v>
      </c>
      <c r="C126" s="29">
        <f t="shared" si="17"/>
        <v>3.0357331084642114E-2</v>
      </c>
      <c r="D126" s="30">
        <f>IF(OR($A126="",$B126=""),"",A126*'MPTO_working_2-way'!$G125)</f>
        <v>1.8443396226415094</v>
      </c>
      <c r="E126" s="32">
        <f>IF(OR($A126="",$B126=""),"",B126*'MPTO_working_2-way'!$G125)</f>
        <v>2.1843575418994412</v>
      </c>
      <c r="F126" s="30">
        <f>IF(OR($A126="",$B126=""),"",'MPTO_working_2-way'!D125)</f>
        <v>1.8399922420480992</v>
      </c>
      <c r="G126" s="32">
        <f>IF(OR($A126="",$B126=""),"",'MPTO_working_2-way'!E125)</f>
        <v>2.1904871854075272</v>
      </c>
      <c r="H126" s="30">
        <f>IF(OR($A126="",$B126=""),"",'OddsRatio_working_2-way'!M125)</f>
        <v>1.8398554297360612</v>
      </c>
      <c r="I126" s="30">
        <f>IF(OR($A126="",$B126=""),"",'OddsRatio_working_2-way'!N125)</f>
        <v>2.1906811155751749</v>
      </c>
      <c r="J126" s="30">
        <f>IF('Log_working_2-way'!$D125="","",A126^('Log_working_2-way'!$D125))</f>
        <v>1.8378863083703576</v>
      </c>
      <c r="K126" s="32">
        <f>IF('Log_working_2-way'!$D125="","",B126^('Log_working_2-way'!$D125))</f>
        <v>2.1934793420182777</v>
      </c>
      <c r="L126" s="37">
        <f t="shared" si="18"/>
        <v>0.5421994884910486</v>
      </c>
      <c r="M126" s="37">
        <f t="shared" si="19"/>
        <v>0.45780051150895146</v>
      </c>
      <c r="N126" s="38">
        <v>222</v>
      </c>
      <c r="O126" s="38">
        <f t="shared" si="20"/>
        <v>97.977653631284909</v>
      </c>
      <c r="P126" s="38">
        <f t="shared" si="21"/>
        <v>117.28301886792454</v>
      </c>
      <c r="Q126" s="38">
        <f t="shared" si="22"/>
        <v>104.71698113207546</v>
      </c>
      <c r="R126" s="38">
        <f t="shared" si="23"/>
        <v>124.02234636871508</v>
      </c>
      <c r="S126" s="39">
        <f t="shared" si="24"/>
        <v>-6.7393275007905515</v>
      </c>
      <c r="T126" s="39">
        <f t="shared" si="25"/>
        <v>-6.7393275007905373</v>
      </c>
      <c r="U126" t="s">
        <v>333</v>
      </c>
      <c r="V126" t="s">
        <v>334</v>
      </c>
      <c r="W126" t="s">
        <v>389</v>
      </c>
      <c r="X126" s="48" t="s">
        <v>385</v>
      </c>
      <c r="Y126" s="41"/>
    </row>
    <row r="127" spans="1:25" ht="15" x14ac:dyDescent="0.25">
      <c r="A127">
        <v>1.9</v>
      </c>
      <c r="B127">
        <v>2</v>
      </c>
      <c r="C127" s="29">
        <f t="shared" si="17"/>
        <v>2.631578947368407E-2</v>
      </c>
      <c r="D127" s="30">
        <f>IF(OR($A127="",$B127=""),"",A127*'MPTO_working_2-way'!$G126)</f>
        <v>1.9499999999999997</v>
      </c>
      <c r="E127" s="32">
        <f>IF(OR($A127="",$B127=""),"",B127*'MPTO_working_2-way'!$G126)</f>
        <v>2.0526315789473681</v>
      </c>
      <c r="F127" s="30">
        <f>IF(OR($A127="",$B127=""),"",'MPTO_working_2-way'!D126)</f>
        <v>1.9487179487179485</v>
      </c>
      <c r="G127" s="32">
        <f>IF(OR($A127="",$B127=""),"",'MPTO_working_2-way'!E126)</f>
        <v>2.0540540540540539</v>
      </c>
      <c r="H127" s="30">
        <f>IF(OR($A127="",$B127=""),"",'OddsRatio_working_2-way'!M126)</f>
        <v>1.9486832980505142</v>
      </c>
      <c r="I127" s="30">
        <f>IF(OR($A127="",$B127=""),"",'OddsRatio_working_2-way'!N126)</f>
        <v>2.0540925533894594</v>
      </c>
      <c r="J127" s="30">
        <f>IF('Log_working_2-way'!$D126="","",A127^('Log_working_2-way'!$D126))</f>
        <v>1.9481037356763915</v>
      </c>
      <c r="K127" s="32">
        <f>IF('Log_working_2-way'!$D126="","",B127^('Log_working_2-way'!$D126))</f>
        <v>2.0547369052254369</v>
      </c>
      <c r="L127" s="37">
        <f t="shared" si="18"/>
        <v>0.51282051282051289</v>
      </c>
      <c r="M127" s="37">
        <f t="shared" si="19"/>
        <v>0.48717948717948723</v>
      </c>
      <c r="N127" s="38">
        <v>223</v>
      </c>
      <c r="O127" s="38">
        <f t="shared" si="20"/>
        <v>105.63157894736841</v>
      </c>
      <c r="P127" s="38">
        <f t="shared" si="21"/>
        <v>111.5</v>
      </c>
      <c r="Q127" s="38">
        <f t="shared" si="22"/>
        <v>111.5</v>
      </c>
      <c r="R127" s="38">
        <f t="shared" si="23"/>
        <v>117.36842105263158</v>
      </c>
      <c r="S127" s="39">
        <f t="shared" si="24"/>
        <v>-5.8684210526315894</v>
      </c>
      <c r="T127" s="39">
        <f t="shared" si="25"/>
        <v>-5.8684210526315752</v>
      </c>
      <c r="U127" t="s">
        <v>335</v>
      </c>
      <c r="V127" t="s">
        <v>336</v>
      </c>
      <c r="W127" t="s">
        <v>389</v>
      </c>
      <c r="X127" s="48" t="s">
        <v>385</v>
      </c>
      <c r="Y127" s="41"/>
    </row>
    <row r="128" spans="1:25" ht="15" x14ac:dyDescent="0.25">
      <c r="A128">
        <v>1.56</v>
      </c>
      <c r="B128">
        <v>2.59</v>
      </c>
      <c r="C128" s="29">
        <f t="shared" si="17"/>
        <v>2.7126027126027186E-2</v>
      </c>
      <c r="D128" s="30">
        <f>IF(OR($A128="",$B128=""),"",A128*'MPTO_working_2-way'!$G127)</f>
        <v>1.6023166023166024</v>
      </c>
      <c r="E128" s="32">
        <f>IF(OR($A128="",$B128=""),"",B128*'MPTO_working_2-way'!$G127)</f>
        <v>2.6602564102564101</v>
      </c>
      <c r="F128" s="30">
        <f>IF(OR($A128="",$B128=""),"",'MPTO_working_2-way'!D127)</f>
        <v>1.5937204165351848</v>
      </c>
      <c r="G128" s="32">
        <f>IF(OR($A128="",$B128=""),"",'MPTO_working_2-way'!E127)</f>
        <v>2.6842944459208082</v>
      </c>
      <c r="H128" s="30">
        <f>IF(OR($A128="",$B128=""),"",'OddsRatio_working_2-way'!M127)</f>
        <v>1.5934654647590165</v>
      </c>
      <c r="I128" s="30">
        <f>IF(OR($A128="",$B128=""),"",'OddsRatio_working_2-way'!N127)</f>
        <v>2.685018016012207</v>
      </c>
      <c r="J128" s="30">
        <f>IF('Log_working_2-way'!$D127="","",A128^('Log_working_2-way'!$D127))</f>
        <v>1.5895624969182185</v>
      </c>
      <c r="K128" s="32">
        <f>IF('Log_working_2-way'!$D127="","",B128^('Log_working_2-way'!$D127))</f>
        <v>2.6961730185132402</v>
      </c>
      <c r="L128" s="37">
        <f t="shared" si="18"/>
        <v>0.62409638554216862</v>
      </c>
      <c r="M128" s="37">
        <f t="shared" si="19"/>
        <v>0.37590361445783133</v>
      </c>
      <c r="N128" s="38">
        <v>224</v>
      </c>
      <c r="O128" s="38">
        <f t="shared" si="20"/>
        <v>80.410256410256395</v>
      </c>
      <c r="P128" s="38">
        <f t="shared" si="21"/>
        <v>137.51351351351352</v>
      </c>
      <c r="Q128" s="38">
        <f t="shared" si="22"/>
        <v>86.486486486486484</v>
      </c>
      <c r="R128" s="38">
        <f t="shared" si="23"/>
        <v>143.58974358974359</v>
      </c>
      <c r="S128" s="39">
        <f t="shared" si="24"/>
        <v>-6.0762300762300896</v>
      </c>
      <c r="T128" s="39">
        <f t="shared" si="25"/>
        <v>-6.0762300762300754</v>
      </c>
      <c r="U128" t="s">
        <v>337</v>
      </c>
      <c r="V128" t="s">
        <v>338</v>
      </c>
      <c r="W128" t="s">
        <v>389</v>
      </c>
      <c r="X128" s="48" t="s">
        <v>385</v>
      </c>
      <c r="Y128" s="41"/>
    </row>
    <row r="129" spans="1:25" s="35" customFormat="1" ht="15" x14ac:dyDescent="0.25">
      <c r="A129">
        <v>2.14</v>
      </c>
      <c r="B129">
        <v>1.77</v>
      </c>
      <c r="C129" s="29">
        <f t="shared" si="17"/>
        <v>3.2261471038597556E-2</v>
      </c>
      <c r="D129" s="30">
        <f>IF(OR($A129="",$B129=""),"",A129*'MPTO_working_2-way'!$G128)</f>
        <v>2.2090395480225991</v>
      </c>
      <c r="E129" s="32">
        <f>IF(OR($A129="",$B129=""),"",B129*'MPTO_working_2-way'!$G128)</f>
        <v>1.8271028037383177</v>
      </c>
      <c r="F129" s="30">
        <f>IF(OR($A129="",$B129=""),"",'MPTO_working_2-way'!D128)</f>
        <v>2.216513546725964</v>
      </c>
      <c r="G129" s="32">
        <f>IF(OR($A129="",$B129=""),"",'MPTO_working_2-way'!E128)</f>
        <v>1.822021261243927</v>
      </c>
      <c r="H129" s="30">
        <f>IF(OR($A129="",$B129=""),"",'OddsRatio_working_2-way'!M128)</f>
        <v>2.2167659925061516</v>
      </c>
      <c r="I129" s="30">
        <f>IF(OR($A129="",$B129=""),"",'OddsRatio_working_2-way'!N128)</f>
        <v>1.8218507142366114</v>
      </c>
      <c r="J129" s="30">
        <f>IF('Log_working_2-way'!$D128="","",A129^('Log_working_2-way'!$D128))</f>
        <v>2.2201875884465903</v>
      </c>
      <c r="K129" s="32">
        <f>IF('Log_working_2-way'!$D128="","",B129^('Log_working_2-way'!$D128))</f>
        <v>1.8195461168991689</v>
      </c>
      <c r="L129" s="37">
        <f t="shared" si="18"/>
        <v>0.45268542199488487</v>
      </c>
      <c r="M129" s="37">
        <f t="shared" si="19"/>
        <v>0.54731457800511507</v>
      </c>
      <c r="N129" s="38">
        <v>225</v>
      </c>
      <c r="O129" s="38">
        <f t="shared" si="20"/>
        <v>119.85981308411215</v>
      </c>
      <c r="P129" s="38">
        <f t="shared" si="21"/>
        <v>97.881355932203391</v>
      </c>
      <c r="Q129" s="38">
        <f t="shared" si="22"/>
        <v>127.11864406779661</v>
      </c>
      <c r="R129" s="38">
        <f t="shared" si="23"/>
        <v>105.14018691588785</v>
      </c>
      <c r="S129" s="39">
        <f t="shared" si="24"/>
        <v>-7.2588309836844616</v>
      </c>
      <c r="T129" s="39">
        <f t="shared" si="25"/>
        <v>-7.2588309836844616</v>
      </c>
      <c r="U129" t="s">
        <v>216</v>
      </c>
      <c r="V129" t="s">
        <v>107</v>
      </c>
      <c r="W129" t="s">
        <v>221</v>
      </c>
      <c r="X129" s="48" t="s">
        <v>385</v>
      </c>
      <c r="Y129" s="41"/>
    </row>
    <row r="130" spans="1:25" ht="15" x14ac:dyDescent="0.25">
      <c r="A130">
        <v>1.89</v>
      </c>
      <c r="B130">
        <v>2.0099999999999998</v>
      </c>
      <c r="C130" s="29">
        <f t="shared" si="17"/>
        <v>2.6612966911474523E-2</v>
      </c>
      <c r="D130" s="30">
        <f>IF(OR($A130="",$B130=""),"",A130*'MPTO_working_2-way'!$G129)</f>
        <v>1.9402985074626868</v>
      </c>
      <c r="E130" s="32">
        <f>IF(OR($A130="",$B130=""),"",B130*'MPTO_working_2-way'!$G129)</f>
        <v>2.0634920634920637</v>
      </c>
      <c r="F130" s="30">
        <f>IF(OR($A130="",$B130=""),"",'MPTO_working_2-way'!D129)</f>
        <v>1.9387583250401901</v>
      </c>
      <c r="G130" s="32">
        <f>IF(OR($A130="",$B130=""),"",'MPTO_working_2-way'!E129)</f>
        <v>2.065236891462122</v>
      </c>
      <c r="H130" s="30">
        <f>IF(OR($A130="",$B130=""),"",'OddsRatio_working_2-way'!M129)</f>
        <v>1.9387162078135651</v>
      </c>
      <c r="I130" s="30">
        <f>IF(OR($A130="",$B130=""),"",'OddsRatio_working_2-way'!N129)</f>
        <v>2.0652846852715743</v>
      </c>
      <c r="J130" s="30">
        <f>IF('Log_working_2-way'!$D129="","",A130^('Log_working_2-way'!$D129))</f>
        <v>1.9380198887252209</v>
      </c>
      <c r="K130" s="32">
        <f>IF('Log_working_2-way'!$D129="","",B130^('Log_working_2-way'!$D129))</f>
        <v>2.0660754766713998</v>
      </c>
      <c r="L130" s="37">
        <f t="shared" si="18"/>
        <v>0.51538461538461533</v>
      </c>
      <c r="M130" s="37">
        <f t="shared" si="19"/>
        <v>0.48461538461538456</v>
      </c>
      <c r="N130" s="38">
        <v>226</v>
      </c>
      <c r="O130" s="38">
        <f t="shared" si="20"/>
        <v>106.42328042328043</v>
      </c>
      <c r="P130" s="38">
        <f t="shared" si="21"/>
        <v>113.56218905472635</v>
      </c>
      <c r="Q130" s="38">
        <f t="shared" si="22"/>
        <v>112.43781094527365</v>
      </c>
      <c r="R130" s="38">
        <f t="shared" si="23"/>
        <v>119.5767195767196</v>
      </c>
      <c r="S130" s="39">
        <f t="shared" si="24"/>
        <v>-6.0145305219932226</v>
      </c>
      <c r="T130" s="39">
        <f t="shared" si="25"/>
        <v>-6.014530521993251</v>
      </c>
      <c r="U130" t="s">
        <v>339</v>
      </c>
      <c r="V130" t="s">
        <v>340</v>
      </c>
      <c r="W130" t="s">
        <v>390</v>
      </c>
      <c r="X130" s="48" t="s">
        <v>385</v>
      </c>
      <c r="Y130" s="41"/>
    </row>
    <row r="131" spans="1:25" s="35" customFormat="1" ht="15" x14ac:dyDescent="0.25">
      <c r="A131">
        <v>2.23</v>
      </c>
      <c r="B131">
        <v>1.72</v>
      </c>
      <c r="C131" s="29">
        <f t="shared" ref="C131:C155" si="26">IF(OR($A131="",$B131=""),"",(1/A131)+(1/B131)-1)</f>
        <v>2.982584211075201E-2</v>
      </c>
      <c r="D131" s="30">
        <f>IF(OR($A131="",$B131=""),"",A131*'MPTO_working_2-way'!$G130)</f>
        <v>2.2965116279069768</v>
      </c>
      <c r="E131" s="32">
        <f>IF(OR($A131="",$B131=""),"",B131*'MPTO_working_2-way'!$G130)</f>
        <v>1.7713004484304935</v>
      </c>
      <c r="F131" s="30">
        <f>IF(OR($A131="",$B131=""),"",'MPTO_working_2-way'!D130)</f>
        <v>2.3067115708443593</v>
      </c>
      <c r="G131" s="32">
        <f>IF(OR($A131="",$B131=""),"",'MPTO_working_2-way'!E130)</f>
        <v>1.7652798232695142</v>
      </c>
      <c r="H131" s="30">
        <f>IF(OR($A131="",$B131=""),"",'OddsRatio_working_2-way'!M130)</f>
        <v>2.3070322617798436</v>
      </c>
      <c r="I131" s="30">
        <f>IF(OR($A131="",$B131=""),"",'OddsRatio_working_2-way'!N130)</f>
        <v>1.7650920556760061</v>
      </c>
      <c r="J131" s="30">
        <f>IF('Log_working_2-way'!$D130="","",A131^('Log_working_2-way'!$D130))</f>
        <v>2.3117058576345526</v>
      </c>
      <c r="K131" s="32">
        <f>IF('Log_working_2-way'!$D130="","",B131^('Log_working_2-way'!$D130))</f>
        <v>1.7623660397486636</v>
      </c>
      <c r="L131" s="37">
        <f t="shared" si="18"/>
        <v>0.43544303797468353</v>
      </c>
      <c r="M131" s="37">
        <f t="shared" si="19"/>
        <v>0.56455696202531636</v>
      </c>
      <c r="N131" s="38">
        <v>227</v>
      </c>
      <c r="O131" s="38">
        <f t="shared" si="20"/>
        <v>125.20627802690582</v>
      </c>
      <c r="P131" s="38">
        <f t="shared" si="21"/>
        <v>95.023255813953497</v>
      </c>
      <c r="Q131" s="38">
        <f t="shared" si="22"/>
        <v>131.97674418604652</v>
      </c>
      <c r="R131" s="38">
        <f t="shared" si="23"/>
        <v>101.79372197309418</v>
      </c>
      <c r="S131" s="39">
        <f t="shared" si="24"/>
        <v>-6.770466159140696</v>
      </c>
      <c r="T131" s="39">
        <f t="shared" si="25"/>
        <v>-6.7704661591406818</v>
      </c>
      <c r="U131" t="s">
        <v>341</v>
      </c>
      <c r="V131" t="s">
        <v>342</v>
      </c>
      <c r="W131" t="s">
        <v>390</v>
      </c>
      <c r="X131" s="48" t="s">
        <v>385</v>
      </c>
      <c r="Y131" s="41"/>
    </row>
    <row r="132" spans="1:25" ht="15" x14ac:dyDescent="0.25">
      <c r="A132">
        <v>1.69</v>
      </c>
      <c r="B132">
        <v>2.2799999999999998</v>
      </c>
      <c r="C132" s="29">
        <f t="shared" si="26"/>
        <v>3.0312467559431067E-2</v>
      </c>
      <c r="D132" s="30">
        <f>IF(OR($A132="",$B132=""),"",A132*'MPTO_working_2-way'!$G131)</f>
        <v>1.7412280701754383</v>
      </c>
      <c r="E132" s="32">
        <f>IF(OR($A132="",$B132=""),"",B132*'MPTO_working_2-way'!$G131)</f>
        <v>2.3491124260355027</v>
      </c>
      <c r="F132" s="30">
        <f>IF(OR($A132="",$B132=""),"",'MPTO_working_2-way'!D131)</f>
        <v>1.7344256391789699</v>
      </c>
      <c r="G132" s="32">
        <f>IF(OR($A132="",$B132=""),"",'MPTO_working_2-way'!E131)</f>
        <v>2.3616082373130669</v>
      </c>
      <c r="H132" s="30">
        <f>IF(OR($A132="",$B132=""),"",'OddsRatio_working_2-way'!M131)</f>
        <v>1.7342087577794201</v>
      </c>
      <c r="I132" s="30">
        <f>IF(OR($A132="",$B132=""),"",'OddsRatio_working_2-way'!N131)</f>
        <v>2.3620104492139973</v>
      </c>
      <c r="J132" s="30">
        <f>IF('Log_working_2-way'!$D131="","",A132^('Log_working_2-way'!$D131))</f>
        <v>1.7311269576388733</v>
      </c>
      <c r="K132" s="32">
        <f>IF('Log_working_2-way'!$D131="","",B132^('Log_working_2-way'!$D131))</f>
        <v>2.3677515095728476</v>
      </c>
      <c r="L132" s="37">
        <f t="shared" si="18"/>
        <v>0.57430730478589431</v>
      </c>
      <c r="M132" s="37">
        <f t="shared" si="19"/>
        <v>0.42569269521410585</v>
      </c>
      <c r="N132" s="38">
        <v>228</v>
      </c>
      <c r="O132" s="38">
        <f t="shared" si="20"/>
        <v>93.088757396449708</v>
      </c>
      <c r="P132" s="38">
        <f t="shared" si="21"/>
        <v>127.99999999999997</v>
      </c>
      <c r="Q132" s="38">
        <f t="shared" si="22"/>
        <v>100</v>
      </c>
      <c r="R132" s="38">
        <f t="shared" si="23"/>
        <v>134.91124260355031</v>
      </c>
      <c r="S132" s="39">
        <f t="shared" si="24"/>
        <v>-6.9112426035502921</v>
      </c>
      <c r="T132" s="39">
        <f t="shared" si="25"/>
        <v>-6.9112426035503347</v>
      </c>
      <c r="U132" t="s">
        <v>343</v>
      </c>
      <c r="V132" t="s">
        <v>344</v>
      </c>
      <c r="W132" t="s">
        <v>390</v>
      </c>
      <c r="X132" s="48" t="s">
        <v>385</v>
      </c>
      <c r="Y132" s="41"/>
    </row>
    <row r="133" spans="1:25" ht="15" x14ac:dyDescent="0.25">
      <c r="A133">
        <v>1.85</v>
      </c>
      <c r="B133">
        <v>2.0699999999999998</v>
      </c>
      <c r="C133" s="29">
        <f t="shared" si="26"/>
        <v>2.3632327980154022E-2</v>
      </c>
      <c r="D133" s="30">
        <f>IF(OR($A133="",$B133=""),"",A133*'MPTO_working_2-way'!$G132)</f>
        <v>1.893719806763285</v>
      </c>
      <c r="E133" s="32">
        <f>IF(OR($A133="",$B133=""),"",B133*'MPTO_working_2-way'!$G132)</f>
        <v>2.1189189189189186</v>
      </c>
      <c r="F133" s="30">
        <f>IF(OR($A133="",$B133=""),"",'MPTO_working_2-way'!D132)</f>
        <v>1.8913446104457341</v>
      </c>
      <c r="G133" s="32">
        <f>IF(OR($A133="",$B133=""),"",'MPTO_working_2-way'!E132)</f>
        <v>2.1219005402410303</v>
      </c>
      <c r="H133" s="30">
        <f>IF(OR($A133="",$B133=""),"",'OddsRatio_working_2-way'!M132)</f>
        <v>1.8912870039243732</v>
      </c>
      <c r="I133" s="30">
        <f>IF(OR($A133="",$B133=""),"",'OddsRatio_working_2-way'!N132)</f>
        <v>2.1219730519989164</v>
      </c>
      <c r="J133" s="30">
        <f>IF('Log_working_2-way'!$D132="","",A133^('Log_working_2-way'!$D132))</f>
        <v>1.8902161893692622</v>
      </c>
      <c r="K133" s="32">
        <f>IF('Log_working_2-way'!$D132="","",B133^('Log_working_2-way'!$D132))</f>
        <v>2.1233226399853709</v>
      </c>
      <c r="L133" s="37">
        <f t="shared" ref="L133:L155" si="27">(1/D133)</f>
        <v>0.52806122448979598</v>
      </c>
      <c r="M133" s="37">
        <f t="shared" ref="M133:M155" si="28">(1/E133)</f>
        <v>0.47193877551020413</v>
      </c>
      <c r="N133" s="38">
        <v>229</v>
      </c>
      <c r="O133" s="38">
        <f t="shared" ref="O133:O155" si="29">(1/A133)*((N133*A133)-N133)</f>
        <v>105.21621621621622</v>
      </c>
      <c r="P133" s="38">
        <f t="shared" ref="P133:P155" si="30">(1/B133)*((N133*B133)-N133)</f>
        <v>118.3719806763285</v>
      </c>
      <c r="Q133" s="38">
        <f t="shared" ref="Q133:Q155" si="31">(1/B133)*N133</f>
        <v>110.62801932367151</v>
      </c>
      <c r="R133" s="38">
        <f t="shared" ref="R133:R155" si="32">(1/A133)*N133</f>
        <v>123.78378378378376</v>
      </c>
      <c r="S133" s="39">
        <f t="shared" ref="S133:S155" si="33">O133-Q133</f>
        <v>-5.4118031074552846</v>
      </c>
      <c r="T133" s="39">
        <f t="shared" ref="T133:T155" si="34">P133-R133</f>
        <v>-5.4118031074552562</v>
      </c>
      <c r="U133" t="s">
        <v>345</v>
      </c>
      <c r="V133" t="s">
        <v>346</v>
      </c>
      <c r="W133" t="s">
        <v>390</v>
      </c>
      <c r="X133" s="48" t="s">
        <v>385</v>
      </c>
      <c r="Y133" s="41"/>
    </row>
    <row r="134" spans="1:25" s="35" customFormat="1" ht="15" x14ac:dyDescent="0.25">
      <c r="A134">
        <v>1.96</v>
      </c>
      <c r="B134">
        <v>1.94</v>
      </c>
      <c r="C134" s="29">
        <f t="shared" si="26"/>
        <v>2.5667999158426325E-2</v>
      </c>
      <c r="D134" s="30">
        <f>IF(OR($A134="",$B134=""),"",A134*'MPTO_working_2-way'!$G133)</f>
        <v>2.0103092783505154</v>
      </c>
      <c r="E134" s="32">
        <f>IF(OR($A134="",$B134=""),"",B134*'MPTO_working_2-way'!$G133)</f>
        <v>1.989795918367347</v>
      </c>
      <c r="F134" s="30">
        <f>IF(OR($A134="",$B134=""),"",'MPTO_working_2-way'!D133)</f>
        <v>2.0105752961082914</v>
      </c>
      <c r="G134" s="32">
        <f>IF(OR($A134="",$B134=""),"",'MPTO_working_2-way'!E133)</f>
        <v>1.9895353704478862</v>
      </c>
      <c r="H134" s="30">
        <f>IF(OR($A134="",$B134=""),"",'OddsRatio_working_2-way'!M133)</f>
        <v>2.0105823052798226</v>
      </c>
      <c r="I134" s="30">
        <f>IF(OR($A134="",$B134=""),"",'OddsRatio_working_2-way'!N133)</f>
        <v>1.9895285072531594</v>
      </c>
      <c r="J134" s="30">
        <f>IF('Log_working_2-way'!$D133="","",A134^('Log_working_2-way'!$D133))</f>
        <v>2.0107026250536491</v>
      </c>
      <c r="K134" s="32">
        <f>IF('Log_working_2-way'!$D133="","",B134^('Log_working_2-way'!$D133))</f>
        <v>1.9894107081664238</v>
      </c>
      <c r="L134" s="37">
        <f t="shared" si="27"/>
        <v>0.49743589743589745</v>
      </c>
      <c r="M134" s="37">
        <f t="shared" si="28"/>
        <v>0.50256410256410255</v>
      </c>
      <c r="N134" s="38">
        <v>230</v>
      </c>
      <c r="O134" s="38">
        <f t="shared" si="29"/>
        <v>112.6530612244898</v>
      </c>
      <c r="P134" s="38">
        <f t="shared" si="30"/>
        <v>111.44329896907217</v>
      </c>
      <c r="Q134" s="38">
        <f t="shared" si="31"/>
        <v>118.55670103092785</v>
      </c>
      <c r="R134" s="38">
        <f t="shared" si="32"/>
        <v>117.34693877551021</v>
      </c>
      <c r="S134" s="39">
        <f t="shared" si="33"/>
        <v>-5.9036398064380506</v>
      </c>
      <c r="T134" s="39">
        <f t="shared" si="34"/>
        <v>-5.9036398064380364</v>
      </c>
      <c r="U134" t="s">
        <v>347</v>
      </c>
      <c r="V134" t="s">
        <v>348</v>
      </c>
      <c r="W134" t="s">
        <v>390</v>
      </c>
      <c r="X134" s="48" t="s">
        <v>385</v>
      </c>
      <c r="Y134" s="41"/>
    </row>
    <row r="135" spans="1:25" s="35" customFormat="1" ht="15" x14ac:dyDescent="0.25">
      <c r="A135">
        <v>1.65</v>
      </c>
      <c r="B135">
        <v>2.37</v>
      </c>
      <c r="C135" s="29">
        <f t="shared" si="26"/>
        <v>2.8001534330648337E-2</v>
      </c>
      <c r="D135" s="30">
        <f>IF(OR($A135="",$B135=""),"",A135*'MPTO_working_2-way'!$G134)</f>
        <v>1.6962025316455696</v>
      </c>
      <c r="E135" s="32">
        <f>IF(OR($A135="",$B135=""),"",B135*'MPTO_working_2-way'!$G134)</f>
        <v>2.4363636363636365</v>
      </c>
      <c r="F135" s="30">
        <f>IF(OR($A135="",$B135=""),"",'MPTO_working_2-way'!D134)</f>
        <v>1.6890184645286688</v>
      </c>
      <c r="G135" s="32">
        <f>IF(OR($A135="",$B135=""),"",'MPTO_working_2-way'!E134)</f>
        <v>2.4513399153737665</v>
      </c>
      <c r="H135" s="30">
        <f>IF(OR($A135="",$B135=""),"",'OddsRatio_working_2-way'!M134)</f>
        <v>1.6888051645745159</v>
      </c>
      <c r="I135" s="30">
        <f>IF(OR($A135="",$B135=""),"",'OddsRatio_working_2-way'!N134)</f>
        <v>2.4517893468724408</v>
      </c>
      <c r="J135" s="30">
        <f>IF('Log_working_2-way'!$D134="","",A135^('Log_working_2-way'!$D134))</f>
        <v>1.685552620448002</v>
      </c>
      <c r="K135" s="32">
        <f>IF('Log_working_2-way'!$D134="","",B135^('Log_working_2-way'!$D134))</f>
        <v>2.4586772337716281</v>
      </c>
      <c r="L135" s="37">
        <f t="shared" si="27"/>
        <v>0.58955223880597019</v>
      </c>
      <c r="M135" s="37">
        <f t="shared" si="28"/>
        <v>0.41044776119402981</v>
      </c>
      <c r="N135" s="38">
        <v>231</v>
      </c>
      <c r="O135" s="38">
        <f t="shared" si="29"/>
        <v>90.999999999999986</v>
      </c>
      <c r="P135" s="38">
        <f t="shared" si="30"/>
        <v>133.53164556962025</v>
      </c>
      <c r="Q135" s="38">
        <f t="shared" si="31"/>
        <v>97.468354430379733</v>
      </c>
      <c r="R135" s="38">
        <f t="shared" si="32"/>
        <v>140</v>
      </c>
      <c r="S135" s="39">
        <f t="shared" si="33"/>
        <v>-6.4683544303797476</v>
      </c>
      <c r="T135" s="39">
        <f t="shared" si="34"/>
        <v>-6.4683544303797476</v>
      </c>
      <c r="U135" t="s">
        <v>349</v>
      </c>
      <c r="V135" t="s">
        <v>350</v>
      </c>
      <c r="W135" t="s">
        <v>390</v>
      </c>
      <c r="X135" s="48" t="s">
        <v>385</v>
      </c>
      <c r="Y135" s="41"/>
    </row>
    <row r="136" spans="1:25" ht="15" x14ac:dyDescent="0.25">
      <c r="A136">
        <v>1.99</v>
      </c>
      <c r="B136">
        <v>1.92</v>
      </c>
      <c r="C136" s="29">
        <f t="shared" si="26"/>
        <v>2.3345896147403788E-2</v>
      </c>
      <c r="D136" s="30">
        <f>IF(OR($A136="",$B136=""),"",A136*'MPTO_working_2-way'!$G135)</f>
        <v>2.0364583333333335</v>
      </c>
      <c r="E136" s="32">
        <f>IF(OR($A136="",$B136=""),"",B136*'MPTO_working_2-way'!$G135)</f>
        <v>1.9648241206030153</v>
      </c>
      <c r="F136" s="30">
        <f>IF(OR($A136="",$B136=""),"",'MPTO_working_2-way'!D135)</f>
        <v>2.0373253705876082</v>
      </c>
      <c r="G136" s="32">
        <f>IF(OR($A136="",$B136=""),"",'MPTO_working_2-way'!E135)</f>
        <v>1.9640176827387685</v>
      </c>
      <c r="H136" s="30">
        <f>IF(OR($A136="",$B136=""),"",'OddsRatio_working_2-way'!M135)</f>
        <v>2.0373461122121879</v>
      </c>
      <c r="I136" s="30">
        <f>IF(OR($A136="",$B136=""),"",'OddsRatio_working_2-way'!N135)</f>
        <v>1.9639984073082948</v>
      </c>
      <c r="J136" s="30">
        <f>IF('Log_working_2-way'!$D135="","",A136^('Log_working_2-way'!$D135))</f>
        <v>2.0377376988644484</v>
      </c>
      <c r="K136" s="32">
        <f>IF('Log_working_2-way'!$D135="","",B136^('Log_working_2-way'!$D135))</f>
        <v>1.9636346459170313</v>
      </c>
      <c r="L136" s="37">
        <f t="shared" si="27"/>
        <v>0.49104859335038359</v>
      </c>
      <c r="M136" s="37">
        <f t="shared" si="28"/>
        <v>0.50895140664961636</v>
      </c>
      <c r="N136" s="38">
        <v>232</v>
      </c>
      <c r="O136" s="38">
        <f t="shared" si="29"/>
        <v>115.41708542713567</v>
      </c>
      <c r="P136" s="38">
        <f t="shared" si="30"/>
        <v>111.16666666666667</v>
      </c>
      <c r="Q136" s="38">
        <f t="shared" si="31"/>
        <v>120.83333333333334</v>
      </c>
      <c r="R136" s="38">
        <f t="shared" si="32"/>
        <v>116.58291457286431</v>
      </c>
      <c r="S136" s="39">
        <f t="shared" si="33"/>
        <v>-5.4162479061976683</v>
      </c>
      <c r="T136" s="39">
        <f t="shared" si="34"/>
        <v>-5.4162479061976398</v>
      </c>
      <c r="U136" t="s">
        <v>351</v>
      </c>
      <c r="V136" t="s">
        <v>352</v>
      </c>
      <c r="W136" t="s">
        <v>390</v>
      </c>
      <c r="X136" s="48" t="s">
        <v>385</v>
      </c>
      <c r="Y136" s="41"/>
    </row>
    <row r="137" spans="1:25" s="35" customFormat="1" ht="15" x14ac:dyDescent="0.25">
      <c r="A137">
        <v>1.77</v>
      </c>
      <c r="B137">
        <v>2.13</v>
      </c>
      <c r="C137" s="29">
        <f t="shared" si="26"/>
        <v>3.4455319487546765E-2</v>
      </c>
      <c r="D137" s="30">
        <f>IF(OR($A137="",$B137=""),"",A137*'MPTO_working_2-way'!$G136)</f>
        <v>1.8309859154929577</v>
      </c>
      <c r="E137" s="32">
        <f>IF(OR($A137="",$B137=""),"",B137*'MPTO_working_2-way'!$G136)</f>
        <v>2.2033898305084745</v>
      </c>
      <c r="F137" s="30">
        <f>IF(OR($A137="",$B137=""),"",'MPTO_working_2-way'!D136)</f>
        <v>1.8256700806275876</v>
      </c>
      <c r="G137" s="32">
        <f>IF(OR($A137="",$B137=""),"",'MPTO_working_2-way'!E136)</f>
        <v>2.2111375032990233</v>
      </c>
      <c r="H137" s="30">
        <f>IF(OR($A137="",$B137=""),"",'OddsRatio_working_2-way'!M136)</f>
        <v>1.8254792118542653</v>
      </c>
      <c r="I137" s="30">
        <f>IF(OR($A137="",$B137=""),"",'OddsRatio_working_2-way'!N136)</f>
        <v>2.2114175446692466</v>
      </c>
      <c r="J137" s="30">
        <f>IF('Log_working_2-way'!$D136="","",A137^('Log_working_2-way'!$D136))</f>
        <v>1.8230645208160881</v>
      </c>
      <c r="K137" s="32">
        <f>IF('Log_working_2-way'!$D136="","",B137^('Log_working_2-way'!$D136))</f>
        <v>2.2149715784230573</v>
      </c>
      <c r="L137" s="37">
        <f t="shared" si="27"/>
        <v>0.5461538461538461</v>
      </c>
      <c r="M137" s="37">
        <f t="shared" si="28"/>
        <v>0.45384615384615384</v>
      </c>
      <c r="N137" s="38">
        <v>233</v>
      </c>
      <c r="O137" s="38">
        <f t="shared" si="29"/>
        <v>101.36158192090397</v>
      </c>
      <c r="P137" s="38">
        <f t="shared" si="30"/>
        <v>123.61032863849763</v>
      </c>
      <c r="Q137" s="38">
        <f t="shared" si="31"/>
        <v>109.38967136150235</v>
      </c>
      <c r="R137" s="38">
        <f t="shared" si="32"/>
        <v>131.63841807909606</v>
      </c>
      <c r="S137" s="39">
        <f t="shared" si="33"/>
        <v>-8.0280894405983787</v>
      </c>
      <c r="T137" s="39">
        <f t="shared" si="34"/>
        <v>-8.0280894405984213</v>
      </c>
      <c r="U137" t="s">
        <v>353</v>
      </c>
      <c r="V137" t="s">
        <v>354</v>
      </c>
      <c r="W137" t="s">
        <v>391</v>
      </c>
      <c r="X137" s="48" t="s">
        <v>385</v>
      </c>
      <c r="Y137" s="41"/>
    </row>
    <row r="138" spans="1:25" ht="15" x14ac:dyDescent="0.25">
      <c r="A138">
        <v>1.87</v>
      </c>
      <c r="B138">
        <v>2.02</v>
      </c>
      <c r="C138" s="29">
        <f t="shared" si="26"/>
        <v>2.9808863239265015E-2</v>
      </c>
      <c r="D138" s="30">
        <f>IF(OR($A138="",$B138=""),"",A138*'MPTO_working_2-way'!$G137)</f>
        <v>1.9257425742574257</v>
      </c>
      <c r="E138" s="32">
        <f>IF(OR($A138="",$B138=""),"",B138*'MPTO_working_2-way'!$G137)</f>
        <v>2.0802139037433154</v>
      </c>
      <c r="F138" s="30">
        <f>IF(OR($A138="",$B138=""),"",'MPTO_working_2-way'!D137)</f>
        <v>1.9236135865967305</v>
      </c>
      <c r="G138" s="32">
        <f>IF(OR($A138="",$B138=""),"",'MPTO_working_2-way'!E137)</f>
        <v>2.082703865027292</v>
      </c>
      <c r="H138" s="30">
        <f>IF(OR($A138="",$B138=""),"",'OddsRatio_working_2-way'!M137)</f>
        <v>1.9235481451827992</v>
      </c>
      <c r="I138" s="30">
        <f>IF(OR($A138="",$B138=""),"",'OddsRatio_working_2-way'!N137)</f>
        <v>2.0827805840074194</v>
      </c>
      <c r="J138" s="30">
        <f>IF('Log_working_2-way'!$D137="","",A138^('Log_working_2-way'!$D137))</f>
        <v>1.9225833907877643</v>
      </c>
      <c r="K138" s="32">
        <f>IF('Log_working_2-way'!$D137="","",B138^('Log_working_2-way'!$D137))</f>
        <v>2.0839128581602959</v>
      </c>
      <c r="L138" s="37">
        <f t="shared" si="27"/>
        <v>0.51928020565552702</v>
      </c>
      <c r="M138" s="37">
        <f t="shared" si="28"/>
        <v>0.48071979434447304</v>
      </c>
      <c r="N138" s="38">
        <v>234</v>
      </c>
      <c r="O138" s="38">
        <f t="shared" si="29"/>
        <v>108.86631016042782</v>
      </c>
      <c r="P138" s="38">
        <f t="shared" si="30"/>
        <v>118.15841584158416</v>
      </c>
      <c r="Q138" s="38">
        <f t="shared" si="31"/>
        <v>115.84158415841584</v>
      </c>
      <c r="R138" s="38">
        <f t="shared" si="32"/>
        <v>125.13368983957217</v>
      </c>
      <c r="S138" s="39">
        <f t="shared" si="33"/>
        <v>-6.9752739979880261</v>
      </c>
      <c r="T138" s="39">
        <f t="shared" si="34"/>
        <v>-6.9752739979880118</v>
      </c>
      <c r="U138" t="s">
        <v>355</v>
      </c>
      <c r="V138" t="s">
        <v>356</v>
      </c>
      <c r="W138" t="s">
        <v>391</v>
      </c>
      <c r="X138" s="48" t="s">
        <v>385</v>
      </c>
      <c r="Y138" s="41"/>
    </row>
    <row r="139" spans="1:25" ht="15" x14ac:dyDescent="0.25">
      <c r="A139">
        <v>1.67</v>
      </c>
      <c r="B139">
        <v>2.2999999999999998</v>
      </c>
      <c r="C139" s="29">
        <f t="shared" si="26"/>
        <v>3.3585003905233002E-2</v>
      </c>
      <c r="D139" s="30">
        <f>IF(OR($A139="",$B139=""),"",A139*'MPTO_working_2-way'!$G138)</f>
        <v>1.7260869565217389</v>
      </c>
      <c r="E139" s="32">
        <f>IF(OR($A139="",$B139=""),"",B139*'MPTO_working_2-way'!$G138)</f>
        <v>2.3772455089820359</v>
      </c>
      <c r="F139" s="30">
        <f>IF(OR($A139="",$B139=""),"",'MPTO_working_2-way'!D138)</f>
        <v>1.7181838514873629</v>
      </c>
      <c r="G139" s="32">
        <f>IF(OR($A139="",$B139=""),"",'MPTO_working_2-way'!E138)</f>
        <v>2.3924011211460603</v>
      </c>
      <c r="H139" s="30">
        <f>IF(OR($A139="",$B139=""),"",'OddsRatio_working_2-way'!M138)</f>
        <v>1.7179029289427752</v>
      </c>
      <c r="I139" s="30">
        <f>IF(OR($A139="",$B139=""),"",'OddsRatio_working_2-way'!N138)</f>
        <v>2.3929459815307572</v>
      </c>
      <c r="J139" s="30">
        <f>IF('Log_working_2-way'!$D138="","",A139^('Log_working_2-way'!$D138))</f>
        <v>1.7143143993241288</v>
      </c>
      <c r="K139" s="32">
        <f>IF('Log_working_2-way'!$D138="","",B139^('Log_working_2-way'!$D138))</f>
        <v>2.399943779582375</v>
      </c>
      <c r="L139" s="37">
        <f t="shared" si="27"/>
        <v>0.57934508816120911</v>
      </c>
      <c r="M139" s="37">
        <f t="shared" si="28"/>
        <v>0.42065491183879095</v>
      </c>
      <c r="N139" s="38">
        <v>235</v>
      </c>
      <c r="O139" s="38">
        <f t="shared" si="29"/>
        <v>94.281437125748511</v>
      </c>
      <c r="P139" s="38">
        <f t="shared" si="30"/>
        <v>132.82608695652175</v>
      </c>
      <c r="Q139" s="38">
        <f t="shared" si="31"/>
        <v>102.17391304347827</v>
      </c>
      <c r="R139" s="38">
        <f t="shared" si="32"/>
        <v>140.71856287425152</v>
      </c>
      <c r="S139" s="39">
        <f t="shared" si="33"/>
        <v>-7.8924759177297545</v>
      </c>
      <c r="T139" s="39">
        <f t="shared" si="34"/>
        <v>-7.8924759177297688</v>
      </c>
      <c r="U139" t="s">
        <v>357</v>
      </c>
      <c r="V139" t="s">
        <v>358</v>
      </c>
      <c r="W139" t="s">
        <v>391</v>
      </c>
      <c r="X139" s="48" t="s">
        <v>385</v>
      </c>
      <c r="Y139" s="41"/>
    </row>
    <row r="140" spans="1:25" ht="15" x14ac:dyDescent="0.25">
      <c r="A140">
        <v>1.68</v>
      </c>
      <c r="B140">
        <v>2.2799999999999998</v>
      </c>
      <c r="C140" s="29">
        <f t="shared" si="26"/>
        <v>3.383458646616555E-2</v>
      </c>
      <c r="D140" s="30">
        <f>IF(OR($A140="",$B140=""),"",A140*'MPTO_working_2-way'!$G139)</f>
        <v>1.736842105263158</v>
      </c>
      <c r="E140" s="32">
        <f>IF(OR($A140="",$B140=""),"",B140*'MPTO_working_2-way'!$G139)</f>
        <v>2.3571428571428572</v>
      </c>
      <c r="F140" s="30">
        <f>IF(OR($A140="",$B140=""),"",'MPTO_working_2-way'!D139)</f>
        <v>1.7291440953412784</v>
      </c>
      <c r="G140" s="32">
        <f>IF(OR($A140="",$B140=""),"",'MPTO_working_2-way'!E139)</f>
        <v>2.3714710252600297</v>
      </c>
      <c r="H140" s="30">
        <f>IF(OR($A140="",$B140=""),"",'OddsRatio_working_2-way'!M139)</f>
        <v>1.728868986855663</v>
      </c>
      <c r="I140" s="30">
        <f>IF(OR($A140="",$B140=""),"",'OddsRatio_working_2-way'!N139)</f>
        <v>2.3719886811400706</v>
      </c>
      <c r="J140" s="30">
        <f>IF('Log_working_2-way'!$D139="","",A140^('Log_working_2-way'!$D139))</f>
        <v>1.7253734306956654</v>
      </c>
      <c r="K140" s="32">
        <f>IF('Log_working_2-way'!$D139="","",B140^('Log_working_2-way'!$D139))</f>
        <v>2.3786002597874161</v>
      </c>
      <c r="L140" s="37">
        <f t="shared" si="27"/>
        <v>0.57575757575757569</v>
      </c>
      <c r="M140" s="37">
        <f t="shared" si="28"/>
        <v>0.42424242424242425</v>
      </c>
      <c r="N140" s="38">
        <v>236</v>
      </c>
      <c r="O140" s="38">
        <f t="shared" si="29"/>
        <v>95.523809523809504</v>
      </c>
      <c r="P140" s="38">
        <f t="shared" si="30"/>
        <v>132.49122807017542</v>
      </c>
      <c r="Q140" s="38">
        <f t="shared" si="31"/>
        <v>103.50877192982458</v>
      </c>
      <c r="R140" s="38">
        <f t="shared" si="32"/>
        <v>140.47619047619048</v>
      </c>
      <c r="S140" s="39">
        <f t="shared" si="33"/>
        <v>-7.9849624060150717</v>
      </c>
      <c r="T140" s="39">
        <f t="shared" si="34"/>
        <v>-7.9849624060150575</v>
      </c>
      <c r="U140" t="s">
        <v>359</v>
      </c>
      <c r="V140" t="s">
        <v>360</v>
      </c>
      <c r="W140" t="s">
        <v>391</v>
      </c>
      <c r="X140" s="48" t="s">
        <v>385</v>
      </c>
      <c r="Y140" s="41"/>
    </row>
    <row r="141" spans="1:25" ht="15" x14ac:dyDescent="0.25">
      <c r="A141">
        <v>2.25</v>
      </c>
      <c r="B141">
        <v>1.69</v>
      </c>
      <c r="C141" s="29">
        <f t="shared" si="26"/>
        <v>3.6160420775805502E-2</v>
      </c>
      <c r="D141" s="30">
        <f>IF(OR($A141="",$B141=""),"",A141*'MPTO_working_2-way'!$G140)</f>
        <v>2.3313609467455625</v>
      </c>
      <c r="E141" s="32">
        <f>IF(OR($A141="",$B141=""),"",B141*'MPTO_working_2-way'!$G140)</f>
        <v>1.7511111111111113</v>
      </c>
      <c r="F141" s="30">
        <f>IF(OR($A141="",$B141=""),"",'MPTO_working_2-way'!D140)</f>
        <v>2.3454124903623752</v>
      </c>
      <c r="G141" s="32">
        <f>IF(OR($A141="",$B141=""),"",'MPTO_working_2-way'!E140)</f>
        <v>1.7432664756446994</v>
      </c>
      <c r="H141" s="30">
        <f>IF(OR($A141="",$B141=""),"",'OddsRatio_working_2-way'!M140)</f>
        <v>2.3459547551454145</v>
      </c>
      <c r="I141" s="30">
        <f>IF(OR($A141="",$B141=""),"",'OddsRatio_working_2-way'!N140)</f>
        <v>1.7429670248402687</v>
      </c>
      <c r="J141" s="30">
        <f>IF('Log_working_2-way'!$D140="","",A141^('Log_working_2-way'!$D140))</f>
        <v>2.3524481110664444</v>
      </c>
      <c r="K141" s="32">
        <f>IF('Log_working_2-way'!$D140="","",B141^('Log_working_2-way'!$D140))</f>
        <v>1.7393999014212567</v>
      </c>
      <c r="L141" s="37">
        <f t="shared" si="27"/>
        <v>0.42893401015228422</v>
      </c>
      <c r="M141" s="37">
        <f t="shared" si="28"/>
        <v>0.57106598984771573</v>
      </c>
      <c r="N141" s="38">
        <v>237</v>
      </c>
      <c r="O141" s="38">
        <f t="shared" si="29"/>
        <v>131.66666666666666</v>
      </c>
      <c r="P141" s="38">
        <f t="shared" si="30"/>
        <v>96.763313609467446</v>
      </c>
      <c r="Q141" s="38">
        <f t="shared" si="31"/>
        <v>140.23668639053255</v>
      </c>
      <c r="R141" s="38">
        <f t="shared" si="32"/>
        <v>105.33333333333333</v>
      </c>
      <c r="S141" s="39">
        <f t="shared" si="33"/>
        <v>-8.5700197238658973</v>
      </c>
      <c r="T141" s="39">
        <f t="shared" si="34"/>
        <v>-8.5700197238658831</v>
      </c>
      <c r="U141" t="s">
        <v>361</v>
      </c>
      <c r="V141" t="s">
        <v>362</v>
      </c>
      <c r="W141" t="s">
        <v>392</v>
      </c>
      <c r="X141" s="48" t="s">
        <v>385</v>
      </c>
      <c r="Y141" s="41"/>
    </row>
    <row r="142" spans="1:25" ht="15" x14ac:dyDescent="0.25">
      <c r="A142">
        <v>2.02</v>
      </c>
      <c r="B142">
        <v>1.87</v>
      </c>
      <c r="C142" s="29">
        <f t="shared" si="26"/>
        <v>2.9808863239265015E-2</v>
      </c>
      <c r="D142" s="30">
        <f>IF(OR($A142="",$B142=""),"",A142*'MPTO_working_2-way'!$G141)</f>
        <v>2.0802139037433154</v>
      </c>
      <c r="E142" s="32">
        <f>IF(OR($A142="",$B142=""),"",B142*'MPTO_working_2-way'!$G141)</f>
        <v>1.9257425742574257</v>
      </c>
      <c r="F142" s="30">
        <f>IF(OR($A142="",$B142=""),"",'MPTO_working_2-way'!D141)</f>
        <v>2.082703865027292</v>
      </c>
      <c r="G142" s="32">
        <f>IF(OR($A142="",$B142=""),"",'MPTO_working_2-way'!E141)</f>
        <v>1.9236135865967305</v>
      </c>
      <c r="H142" s="30">
        <f>IF(OR($A142="",$B142=""),"",'OddsRatio_working_2-way'!M141)</f>
        <v>2.0827805840074194</v>
      </c>
      <c r="I142" s="30">
        <f>IF(OR($A142="",$B142=""),"",'OddsRatio_working_2-way'!N141)</f>
        <v>1.9235481451827992</v>
      </c>
      <c r="J142" s="30">
        <f>IF('Log_working_2-way'!$D141="","",A142^('Log_working_2-way'!$D141))</f>
        <v>2.0839128581602959</v>
      </c>
      <c r="K142" s="32">
        <f>IF('Log_working_2-way'!$D141="","",B142^('Log_working_2-way'!$D141))</f>
        <v>1.9225833907877643</v>
      </c>
      <c r="L142" s="37">
        <f t="shared" si="27"/>
        <v>0.48071979434447304</v>
      </c>
      <c r="M142" s="37">
        <f t="shared" si="28"/>
        <v>0.51928020565552702</v>
      </c>
      <c r="N142" s="38">
        <v>238</v>
      </c>
      <c r="O142" s="38">
        <f t="shared" si="29"/>
        <v>120.17821782178217</v>
      </c>
      <c r="P142" s="38">
        <f t="shared" si="30"/>
        <v>110.72727272727271</v>
      </c>
      <c r="Q142" s="38">
        <f t="shared" si="31"/>
        <v>127.27272727272725</v>
      </c>
      <c r="R142" s="38">
        <f t="shared" si="32"/>
        <v>117.82178217821782</v>
      </c>
      <c r="S142" s="39">
        <f t="shared" si="33"/>
        <v>-7.0945094509450826</v>
      </c>
      <c r="T142" s="39">
        <f t="shared" si="34"/>
        <v>-7.094509450945111</v>
      </c>
      <c r="U142" t="s">
        <v>363</v>
      </c>
      <c r="V142" t="s">
        <v>364</v>
      </c>
      <c r="W142" t="s">
        <v>392</v>
      </c>
      <c r="X142" s="48" t="s">
        <v>385</v>
      </c>
      <c r="Y142" s="41"/>
    </row>
    <row r="143" spans="1:25" ht="15" x14ac:dyDescent="0.25">
      <c r="A143">
        <v>2.12</v>
      </c>
      <c r="B143">
        <v>1.78</v>
      </c>
      <c r="C143" s="29">
        <f t="shared" si="26"/>
        <v>3.3495866016535869E-2</v>
      </c>
      <c r="D143" s="30">
        <f>IF(OR($A143="",$B143=""),"",A143*'MPTO_working_2-way'!$G142)</f>
        <v>2.191011235955056</v>
      </c>
      <c r="E143" s="32">
        <f>IF(OR($A143="",$B143=""),"",B143*'MPTO_working_2-way'!$G142)</f>
        <v>1.8396226415094339</v>
      </c>
      <c r="F143" s="30">
        <f>IF(OR($A143="",$B143=""),"",'MPTO_working_2-way'!D142)</f>
        <v>2.1980428704566637</v>
      </c>
      <c r="G143" s="32">
        <f>IF(OR($A143="",$B143=""),"",'MPTO_working_2-way'!E142)</f>
        <v>1.8346946713341112</v>
      </c>
      <c r="H143" s="30">
        <f>IF(OR($A143="",$B143=""),"",'OddsRatio_working_2-way'!M142)</f>
        <v>2.1982893790305562</v>
      </c>
      <c r="I143" s="30">
        <f>IF(OR($A143="",$B143=""),"",'OddsRatio_working_2-way'!N142)</f>
        <v>1.83452296039628</v>
      </c>
      <c r="J143" s="30">
        <f>IF('Log_working_2-way'!$D142="","",A143^('Log_working_2-way'!$D142))</f>
        <v>2.2015102621380289</v>
      </c>
      <c r="K143" s="32">
        <f>IF('Log_working_2-way'!$D142="","",B143^('Log_working_2-way'!$D142))</f>
        <v>1.8322858584832242</v>
      </c>
      <c r="L143" s="37">
        <f t="shared" si="27"/>
        <v>0.45641025641025645</v>
      </c>
      <c r="M143" s="37">
        <f t="shared" si="28"/>
        <v>0.54358974358974366</v>
      </c>
      <c r="N143" s="38">
        <v>239</v>
      </c>
      <c r="O143" s="38">
        <f t="shared" si="29"/>
        <v>126.26415094339622</v>
      </c>
      <c r="P143" s="38">
        <f t="shared" si="30"/>
        <v>104.7303370786517</v>
      </c>
      <c r="Q143" s="38">
        <f t="shared" si="31"/>
        <v>134.26966292134833</v>
      </c>
      <c r="R143" s="38">
        <f t="shared" si="32"/>
        <v>112.73584905660377</v>
      </c>
      <c r="S143" s="39">
        <f t="shared" si="33"/>
        <v>-8.0055119779521107</v>
      </c>
      <c r="T143" s="39">
        <f t="shared" si="34"/>
        <v>-8.005511977952068</v>
      </c>
      <c r="U143" t="s">
        <v>365</v>
      </c>
      <c r="V143" t="s">
        <v>366</v>
      </c>
      <c r="W143" t="s">
        <v>392</v>
      </c>
      <c r="X143" s="48" t="s">
        <v>385</v>
      </c>
      <c r="Y143" s="41"/>
    </row>
    <row r="144" spans="1:25" ht="15" x14ac:dyDescent="0.25">
      <c r="A144">
        <v>2.3199999999999998</v>
      </c>
      <c r="B144">
        <v>1.65</v>
      </c>
      <c r="C144" s="29">
        <f t="shared" si="26"/>
        <v>3.709508881922674E-2</v>
      </c>
      <c r="D144" s="30">
        <f>IF(OR($A144="",$B144=""),"",A144*'MPTO_working_2-way'!$G143)</f>
        <v>2.4060606060606058</v>
      </c>
      <c r="E144" s="32">
        <f>IF(OR($A144="",$B144=""),"",B144*'MPTO_working_2-way'!$G143)</f>
        <v>1.711206896551724</v>
      </c>
      <c r="F144" s="30">
        <f>IF(OR($A144="",$B144=""),"",'MPTO_working_2-way'!D143)</f>
        <v>2.4243191893603542</v>
      </c>
      <c r="G144" s="32">
        <f>IF(OR($A144="",$B144=""),"",'MPTO_working_2-way'!E143)</f>
        <v>1.702089817696754</v>
      </c>
      <c r="H144" s="30">
        <f>IF(OR($A144="",$B144=""),"",'OddsRatio_working_2-way'!M143)</f>
        <v>2.4250506063888508</v>
      </c>
      <c r="I144" s="30">
        <f>IF(OR($A144="",$B144=""),"",'OddsRatio_working_2-way'!N143)</f>
        <v>1.7017294652672368</v>
      </c>
      <c r="J144" s="30">
        <f>IF('Log_working_2-way'!$D143="","",A144^('Log_working_2-way'!$D143))</f>
        <v>2.4335275315726488</v>
      </c>
      <c r="K144" s="32">
        <f>IF('Log_working_2-way'!$D143="","",B144^('Log_working_2-way'!$D143))</f>
        <v>1.6975799054956422</v>
      </c>
      <c r="L144" s="37">
        <f t="shared" si="27"/>
        <v>0.41561712846347609</v>
      </c>
      <c r="M144" s="37">
        <f t="shared" si="28"/>
        <v>0.58438287153652402</v>
      </c>
      <c r="N144" s="38">
        <v>240</v>
      </c>
      <c r="O144" s="38">
        <f t="shared" si="29"/>
        <v>136.55172413793102</v>
      </c>
      <c r="P144" s="38">
        <f t="shared" si="30"/>
        <v>94.545454545454547</v>
      </c>
      <c r="Q144" s="38">
        <f t="shared" si="31"/>
        <v>145.45454545454547</v>
      </c>
      <c r="R144" s="38">
        <f t="shared" si="32"/>
        <v>103.44827586206897</v>
      </c>
      <c r="S144" s="39">
        <f t="shared" si="33"/>
        <v>-8.9028213166144496</v>
      </c>
      <c r="T144" s="39">
        <f t="shared" si="34"/>
        <v>-8.9028213166144212</v>
      </c>
      <c r="U144" t="s">
        <v>367</v>
      </c>
      <c r="V144" t="s">
        <v>368</v>
      </c>
      <c r="W144" t="s">
        <v>392</v>
      </c>
      <c r="X144" s="48" t="s">
        <v>385</v>
      </c>
      <c r="Y144" s="41"/>
    </row>
    <row r="145" spans="1:25" ht="15" x14ac:dyDescent="0.25">
      <c r="A145">
        <v>2.25</v>
      </c>
      <c r="B145">
        <v>1.7</v>
      </c>
      <c r="C145" s="29">
        <f t="shared" si="26"/>
        <v>3.2679738562091387E-2</v>
      </c>
      <c r="D145" s="30">
        <f>IF(OR($A145="",$B145=""),"",A145*'MPTO_working_2-way'!$G144)</f>
        <v>2.3235294117647056</v>
      </c>
      <c r="E145" s="32">
        <f>IF(OR($A145="",$B145=""),"",B145*'MPTO_working_2-way'!$G144)</f>
        <v>1.7555555555555553</v>
      </c>
      <c r="F145" s="30">
        <f>IF(OR($A145="",$B145=""),"",'MPTO_working_2-way'!D144)</f>
        <v>2.3358778625954195</v>
      </c>
      <c r="G145" s="32">
        <f>IF(OR($A145="",$B145=""),"",'MPTO_working_2-way'!E144)</f>
        <v>1.7485714285714284</v>
      </c>
      <c r="H145" s="30">
        <f>IF(OR($A145="",$B145=""),"",'OddsRatio_working_2-way'!M144)</f>
        <v>2.3363062095621219</v>
      </c>
      <c r="I145" s="30">
        <f>IF(OR($A145="",$B145=""),"",'OddsRatio_working_2-way'!N144)</f>
        <v>1.7483314773547878</v>
      </c>
      <c r="J145" s="30">
        <f>IF('Log_working_2-way'!$D144="","",A145^('Log_working_2-way'!$D144))</f>
        <v>2.3419883892799152</v>
      </c>
      <c r="K145" s="32">
        <f>IF('Log_working_2-way'!$D144="","",B145^('Log_working_2-way'!$D144))</f>
        <v>1.7451629298644922</v>
      </c>
      <c r="L145" s="37">
        <f t="shared" si="27"/>
        <v>0.43037974683544311</v>
      </c>
      <c r="M145" s="37">
        <f t="shared" si="28"/>
        <v>0.569620253164557</v>
      </c>
      <c r="N145" s="38">
        <v>241</v>
      </c>
      <c r="O145" s="38">
        <f t="shared" si="29"/>
        <v>133.88888888888889</v>
      </c>
      <c r="P145" s="38">
        <f t="shared" si="30"/>
        <v>99.235294117647058</v>
      </c>
      <c r="Q145" s="38">
        <f t="shared" si="31"/>
        <v>141.76470588235296</v>
      </c>
      <c r="R145" s="38">
        <f t="shared" si="32"/>
        <v>107.1111111111111</v>
      </c>
      <c r="S145" s="39">
        <f t="shared" si="33"/>
        <v>-7.8758169934640705</v>
      </c>
      <c r="T145" s="39">
        <f t="shared" si="34"/>
        <v>-7.8758169934640421</v>
      </c>
      <c r="U145" t="s">
        <v>214</v>
      </c>
      <c r="V145" t="s">
        <v>207</v>
      </c>
      <c r="W145" t="s">
        <v>228</v>
      </c>
      <c r="X145" s="48" t="s">
        <v>385</v>
      </c>
      <c r="Y145" s="41"/>
    </row>
    <row r="146" spans="1:25" s="35" customFormat="1" ht="15" x14ac:dyDescent="0.25">
      <c r="A146">
        <v>2.4</v>
      </c>
      <c r="B146">
        <v>1.62</v>
      </c>
      <c r="C146" s="29">
        <f t="shared" si="26"/>
        <v>3.3950617283950546E-2</v>
      </c>
      <c r="D146" s="30">
        <f>IF(OR($A146="",$B146=""),"",A146*'MPTO_working_2-way'!$G145)</f>
        <v>2.4814814814814814</v>
      </c>
      <c r="E146" s="32">
        <f>IF(OR($A146="",$B146=""),"",B146*'MPTO_working_2-way'!$G145)</f>
        <v>1.675</v>
      </c>
      <c r="F146" s="30">
        <f>IF(OR($A146="",$B146=""),"",'MPTO_working_2-way'!D145)</f>
        <v>2.5019305019305014</v>
      </c>
      <c r="G146" s="32">
        <f>IF(OR($A146="",$B146=""),"",'MPTO_working_2-way'!E145)</f>
        <v>1.6658097686375322</v>
      </c>
      <c r="H146" s="30">
        <f>IF(OR($A146="",$B146=""),"",'OddsRatio_working_2-way'!M145)</f>
        <v>2.502685767593821</v>
      </c>
      <c r="I146" s="30">
        <f>IF(OR($A146="",$B146=""),"",'OddsRatio_working_2-way'!N145)</f>
        <v>1.6654751256486924</v>
      </c>
      <c r="J146" s="30">
        <f>IF('Log_working_2-way'!$D145="","",A146^('Log_working_2-way'!$D145))</f>
        <v>2.5121786003771214</v>
      </c>
      <c r="K146" s="32">
        <f>IF('Log_working_2-way'!$D145="","",B146^('Log_working_2-way'!$D145))</f>
        <v>1.6612975476246807</v>
      </c>
      <c r="L146" s="37">
        <f t="shared" si="27"/>
        <v>0.40298507462686567</v>
      </c>
      <c r="M146" s="37">
        <f t="shared" si="28"/>
        <v>0.59701492537313428</v>
      </c>
      <c r="N146" s="38">
        <v>242</v>
      </c>
      <c r="O146" s="38">
        <f t="shared" si="29"/>
        <v>141.16666666666666</v>
      </c>
      <c r="P146" s="38">
        <f t="shared" si="30"/>
        <v>92.617283950617292</v>
      </c>
      <c r="Q146" s="38">
        <f t="shared" si="31"/>
        <v>149.38271604938271</v>
      </c>
      <c r="R146" s="38">
        <f t="shared" si="32"/>
        <v>100.83333333333334</v>
      </c>
      <c r="S146" s="39">
        <f t="shared" si="33"/>
        <v>-8.2160493827160508</v>
      </c>
      <c r="T146" s="39">
        <f t="shared" si="34"/>
        <v>-8.2160493827160508</v>
      </c>
      <c r="U146" t="s">
        <v>210</v>
      </c>
      <c r="V146" t="s">
        <v>211</v>
      </c>
      <c r="W146" t="s">
        <v>228</v>
      </c>
      <c r="X146" s="48" t="s">
        <v>385</v>
      </c>
      <c r="Y146" s="41"/>
    </row>
    <row r="147" spans="1:25" ht="15" x14ac:dyDescent="0.25">
      <c r="A147">
        <v>1.82</v>
      </c>
      <c r="B147">
        <v>2.0699999999999998</v>
      </c>
      <c r="C147" s="29">
        <f t="shared" si="26"/>
        <v>3.2542336890162948E-2</v>
      </c>
      <c r="D147" s="30">
        <f>IF(OR($A147="",$B147=""),"",A147*'MPTO_working_2-way'!$G146)</f>
        <v>1.8792270531400965</v>
      </c>
      <c r="E147" s="32">
        <f>IF(OR($A147="",$B147=""),"",B147*'MPTO_working_2-way'!$G146)</f>
        <v>2.1373626373626373</v>
      </c>
      <c r="F147" s="30">
        <f>IF(OR($A147="",$B147=""),"",'MPTO_working_2-way'!D146)</f>
        <v>1.8755413949320454</v>
      </c>
      <c r="G147" s="32">
        <f>IF(OR($A147="",$B147=""),"",'MPTO_working_2-way'!E146)</f>
        <v>2.1421504520384373</v>
      </c>
      <c r="H147" s="30">
        <f>IF(OR($A147="",$B147=""),"",'OddsRatio_working_2-way'!M146)</f>
        <v>1.8754171235399244</v>
      </c>
      <c r="I147" s="30">
        <f>IF(OR($A147="",$B147=""),"",'OddsRatio_working_2-way'!N146)</f>
        <v>2.1423125880338039</v>
      </c>
      <c r="J147" s="30">
        <f>IF('Log_working_2-way'!$D146="","",A147^('Log_working_2-way'!$D146))</f>
        <v>1.8737445050186454</v>
      </c>
      <c r="K147" s="32">
        <f>IF('Log_working_2-way'!$D146="","",B147^('Log_working_2-way'!$D146))</f>
        <v>2.1444993293304022</v>
      </c>
      <c r="L147" s="37">
        <f t="shared" si="27"/>
        <v>0.53213367609254503</v>
      </c>
      <c r="M147" s="37">
        <f t="shared" si="28"/>
        <v>0.46786632390745503</v>
      </c>
      <c r="N147" s="38">
        <v>243</v>
      </c>
      <c r="O147" s="38">
        <f t="shared" si="29"/>
        <v>109.48351648351647</v>
      </c>
      <c r="P147" s="38">
        <f t="shared" si="30"/>
        <v>125.60869565217389</v>
      </c>
      <c r="Q147" s="38">
        <f t="shared" si="31"/>
        <v>117.39130434782609</v>
      </c>
      <c r="R147" s="38">
        <f t="shared" si="32"/>
        <v>133.5164835164835</v>
      </c>
      <c r="S147" s="39">
        <f t="shared" si="33"/>
        <v>-7.9077878643096255</v>
      </c>
      <c r="T147" s="39">
        <f t="shared" si="34"/>
        <v>-7.9077878643096113</v>
      </c>
      <c r="U147" t="s">
        <v>369</v>
      </c>
      <c r="V147" t="s">
        <v>370</v>
      </c>
      <c r="W147" t="s">
        <v>393</v>
      </c>
      <c r="X147" s="48" t="s">
        <v>385</v>
      </c>
      <c r="Y147" s="41"/>
    </row>
    <row r="148" spans="1:25" ht="15" x14ac:dyDescent="0.25">
      <c r="A148">
        <v>1.8</v>
      </c>
      <c r="B148">
        <v>2.09</v>
      </c>
      <c r="C148" s="29">
        <f t="shared" si="26"/>
        <v>3.4024455077086735E-2</v>
      </c>
      <c r="D148" s="30">
        <f>IF(OR($A148="",$B148=""),"",A148*'MPTO_working_2-way'!$G147)</f>
        <v>1.8612440191387563</v>
      </c>
      <c r="E148" s="32">
        <f>IF(OR($A148="",$B148=""),"",B148*'MPTO_working_2-way'!$G147)</f>
        <v>2.161111111111111</v>
      </c>
      <c r="F148" s="30">
        <f>IF(OR($A148="",$B148=""),"",'MPTO_working_2-way'!D147)</f>
        <v>1.8568608094768018</v>
      </c>
      <c r="G148" s="32">
        <f>IF(OR($A148="",$B148=""),"",'MPTO_working_2-way'!E147)</f>
        <v>2.1670506912442398</v>
      </c>
      <c r="H148" s="30">
        <f>IF(OR($A148="",$B148=""),"",'OddsRatio_working_2-way'!M147)</f>
        <v>1.8567058737562385</v>
      </c>
      <c r="I148" s="30">
        <f>IF(OR($A148="",$B148=""),"",'OddsRatio_working_2-way'!N147)</f>
        <v>2.1672617529928755</v>
      </c>
      <c r="J148" s="30">
        <f>IF('Log_working_2-way'!$D147="","",A148^('Log_working_2-way'!$D147))</f>
        <v>1.8547149010332622</v>
      </c>
      <c r="K148" s="32">
        <f>IF('Log_working_2-way'!$D147="","",B148^('Log_working_2-way'!$D147))</f>
        <v>2.1699807722915003</v>
      </c>
      <c r="L148" s="37">
        <f t="shared" si="27"/>
        <v>0.53727506426735205</v>
      </c>
      <c r="M148" s="37">
        <f t="shared" si="28"/>
        <v>0.46272493573264784</v>
      </c>
      <c r="N148" s="38">
        <v>244</v>
      </c>
      <c r="O148" s="38">
        <f t="shared" si="29"/>
        <v>108.44444444444444</v>
      </c>
      <c r="P148" s="38">
        <f t="shared" si="30"/>
        <v>127.25358851674642</v>
      </c>
      <c r="Q148" s="38">
        <f t="shared" si="31"/>
        <v>116.7464114832536</v>
      </c>
      <c r="R148" s="38">
        <f t="shared" si="32"/>
        <v>135.55555555555557</v>
      </c>
      <c r="S148" s="39">
        <f t="shared" si="33"/>
        <v>-8.3019670388091527</v>
      </c>
      <c r="T148" s="39">
        <f t="shared" si="34"/>
        <v>-8.3019670388091527</v>
      </c>
      <c r="U148" t="s">
        <v>371</v>
      </c>
      <c r="V148" t="s">
        <v>372</v>
      </c>
      <c r="W148" t="s">
        <v>393</v>
      </c>
      <c r="X148" s="48" t="s">
        <v>385</v>
      </c>
      <c r="Y148" s="41"/>
    </row>
    <row r="149" spans="1:25" ht="15" x14ac:dyDescent="0.25">
      <c r="A149">
        <v>1.74</v>
      </c>
      <c r="B149">
        <v>2.1800000000000002</v>
      </c>
      <c r="C149" s="29">
        <f t="shared" si="26"/>
        <v>3.3428240008436028E-2</v>
      </c>
      <c r="D149" s="30">
        <f>IF(OR($A149="",$B149=""),"",A149*'MPTO_working_2-way'!$G148)</f>
        <v>1.7981651376146788</v>
      </c>
      <c r="E149" s="32">
        <f>IF(OR($A149="",$B149=""),"",B149*'MPTO_working_2-way'!$G148)</f>
        <v>2.2528735632183907</v>
      </c>
      <c r="F149" s="30">
        <f>IF(OR($A149="",$B149=""),"",'MPTO_working_2-way'!D148)</f>
        <v>1.7921194368326561</v>
      </c>
      <c r="G149" s="32">
        <f>IF(OR($A149="",$B149=""),"",'MPTO_working_2-way'!E148)</f>
        <v>2.2624358821424311</v>
      </c>
      <c r="H149" s="30">
        <f>IF(OR($A149="",$B149=""),"",'OddsRatio_working_2-way'!M148)</f>
        <v>1.7919082295744857</v>
      </c>
      <c r="I149" s="30">
        <f>IF(OR($A149="",$B149=""),"",'OddsRatio_working_2-way'!N148)</f>
        <v>2.26277258229445</v>
      </c>
      <c r="J149" s="30">
        <f>IF('Log_working_2-way'!$D148="","",A149^('Log_working_2-way'!$D148))</f>
        <v>1.7891643629660847</v>
      </c>
      <c r="K149" s="32">
        <f>IF('Log_working_2-way'!$D148="","",B149^('Log_working_2-way'!$D148))</f>
        <v>2.2671631499443738</v>
      </c>
      <c r="L149" s="37">
        <f t="shared" si="27"/>
        <v>0.55612244897959184</v>
      </c>
      <c r="M149" s="37">
        <f t="shared" si="28"/>
        <v>0.44387755102040816</v>
      </c>
      <c r="N149" s="38">
        <v>245</v>
      </c>
      <c r="O149" s="38">
        <f t="shared" si="29"/>
        <v>104.19540229885058</v>
      </c>
      <c r="P149" s="38">
        <f t="shared" si="30"/>
        <v>132.61467889908258</v>
      </c>
      <c r="Q149" s="38">
        <f t="shared" si="31"/>
        <v>112.38532110091742</v>
      </c>
      <c r="R149" s="38">
        <f t="shared" si="32"/>
        <v>140.80459770114942</v>
      </c>
      <c r="S149" s="39">
        <f t="shared" si="33"/>
        <v>-8.1899188020668419</v>
      </c>
      <c r="T149" s="39">
        <f t="shared" si="34"/>
        <v>-8.1899188020668419</v>
      </c>
      <c r="U149" t="s">
        <v>373</v>
      </c>
      <c r="V149" t="s">
        <v>374</v>
      </c>
      <c r="W149" t="s">
        <v>393</v>
      </c>
      <c r="X149" s="48" t="s">
        <v>385</v>
      </c>
      <c r="Y149" s="41"/>
    </row>
    <row r="150" spans="1:25" ht="15" x14ac:dyDescent="0.25">
      <c r="A150">
        <v>2.2400000000000002</v>
      </c>
      <c r="B150">
        <v>1.69</v>
      </c>
      <c r="C150" s="29">
        <f t="shared" si="26"/>
        <v>3.8144547759932479E-2</v>
      </c>
      <c r="D150" s="30">
        <f>IF(OR($A150="",$B150=""),"",A150*'MPTO_working_2-way'!$G149)</f>
        <v>2.3254437869822491</v>
      </c>
      <c r="E150" s="32">
        <f>IF(OR($A150="",$B150=""),"",B150*'MPTO_working_2-way'!$G149)</f>
        <v>1.7544642857142858</v>
      </c>
      <c r="F150" s="30">
        <f>IF(OR($A150="",$B150=""),"",'MPTO_working_2-way'!D149)</f>
        <v>2.3399678575843743</v>
      </c>
      <c r="G150" s="32">
        <f>IF(OR($A150="",$B150=""),"",'MPTO_working_2-way'!E149)</f>
        <v>1.7462865578005351</v>
      </c>
      <c r="H150" s="30">
        <f>IF(OR($A150="",$B150=""),"",'OddsRatio_working_2-way'!M149)</f>
        <v>2.3405601251996737</v>
      </c>
      <c r="I150" s="30">
        <f>IF(OR($A150="",$B150=""),"",'OddsRatio_working_2-way'!N149)</f>
        <v>1.7459568438611086</v>
      </c>
      <c r="J150" s="30">
        <f>IF('Log_working_2-way'!$D149="","",A150^('Log_working_2-way'!$D149))</f>
        <v>2.347284961783934</v>
      </c>
      <c r="K150" s="32">
        <f>IF('Log_working_2-way'!$D149="","",B150^('Log_working_2-way'!$D149))</f>
        <v>1.7422334757420166</v>
      </c>
      <c r="L150" s="37">
        <f t="shared" si="27"/>
        <v>0.43002544529262077</v>
      </c>
      <c r="M150" s="37">
        <f t="shared" si="28"/>
        <v>0.56997455470737912</v>
      </c>
      <c r="N150" s="38">
        <v>246</v>
      </c>
      <c r="O150" s="38">
        <f t="shared" si="29"/>
        <v>136.17857142857144</v>
      </c>
      <c r="P150" s="38">
        <f t="shared" si="30"/>
        <v>100.43786982248521</v>
      </c>
      <c r="Q150" s="38">
        <f t="shared" si="31"/>
        <v>145.5621301775148</v>
      </c>
      <c r="R150" s="38">
        <f t="shared" si="32"/>
        <v>109.82142857142857</v>
      </c>
      <c r="S150" s="39">
        <f t="shared" si="33"/>
        <v>-9.3835587489433578</v>
      </c>
      <c r="T150" s="39">
        <f t="shared" si="34"/>
        <v>-9.3835587489433578</v>
      </c>
      <c r="U150" t="s">
        <v>104</v>
      </c>
      <c r="V150" t="s">
        <v>87</v>
      </c>
      <c r="W150" t="s">
        <v>221</v>
      </c>
      <c r="X150" s="48" t="s">
        <v>386</v>
      </c>
      <c r="Y150" s="41"/>
    </row>
    <row r="151" spans="1:25" ht="15" x14ac:dyDescent="0.25">
      <c r="A151">
        <v>2.2200000000000002</v>
      </c>
      <c r="B151">
        <v>1.68</v>
      </c>
      <c r="C151" s="29">
        <f t="shared" si="26"/>
        <v>4.5688545688545634E-2</v>
      </c>
      <c r="D151" s="30">
        <f>IF(OR($A151="",$B151=""),"",A151*'MPTO_working_2-way'!$G150)</f>
        <v>2.3214285714285716</v>
      </c>
      <c r="E151" s="32">
        <f>IF(OR($A151="",$B151=""),"",B151*'MPTO_working_2-way'!$G150)</f>
        <v>1.7567567567567566</v>
      </c>
      <c r="F151" s="30">
        <f>IF(OR($A151="",$B151=""),"",'MPTO_working_2-way'!D150)</f>
        <v>2.3386004514672689</v>
      </c>
      <c r="G151" s="32">
        <f>IF(OR($A151="",$B151=""),"",'MPTO_working_2-way'!E150)</f>
        <v>1.7470489038785832</v>
      </c>
      <c r="H151" s="30">
        <f>IF(OR($A151="",$B151=""),"",'OddsRatio_working_2-way'!M150)</f>
        <v>2.3394467690277296</v>
      </c>
      <c r="I151" s="30">
        <f>IF(OR($A151="",$B151=""),"",'OddsRatio_working_2-way'!N150)</f>
        <v>1.7465768876547993</v>
      </c>
      <c r="J151" s="30">
        <f>IF('Log_working_2-way'!$D150="","",A151^('Log_working_2-way'!$D150))</f>
        <v>2.3474640771287958</v>
      </c>
      <c r="K151" s="32">
        <f>IF('Log_working_2-way'!$D150="","",B151^('Log_working_2-way'!$D150))</f>
        <v>1.7421348123284788</v>
      </c>
      <c r="L151" s="37">
        <f t="shared" si="27"/>
        <v>0.43076923076923074</v>
      </c>
      <c r="M151" s="37">
        <f t="shared" si="28"/>
        <v>0.56923076923076932</v>
      </c>
      <c r="N151" s="38">
        <v>247</v>
      </c>
      <c r="O151" s="38">
        <f t="shared" si="29"/>
        <v>135.73873873873873</v>
      </c>
      <c r="P151" s="38">
        <f t="shared" si="30"/>
        <v>99.976190476190467</v>
      </c>
      <c r="Q151" s="38">
        <f t="shared" si="31"/>
        <v>147.02380952380952</v>
      </c>
      <c r="R151" s="38">
        <f t="shared" si="32"/>
        <v>111.26126126126125</v>
      </c>
      <c r="S151" s="39">
        <f t="shared" si="33"/>
        <v>-11.285070785070786</v>
      </c>
      <c r="T151" s="39">
        <f t="shared" si="34"/>
        <v>-11.285070785070786</v>
      </c>
      <c r="U151" t="s">
        <v>174</v>
      </c>
      <c r="V151" t="s">
        <v>171</v>
      </c>
      <c r="W151" t="s">
        <v>222</v>
      </c>
      <c r="X151" s="48" t="s">
        <v>386</v>
      </c>
      <c r="Y151" s="41"/>
    </row>
    <row r="152" spans="1:25" ht="15" x14ac:dyDescent="0.25">
      <c r="A152">
        <v>2.17</v>
      </c>
      <c r="B152">
        <v>1.73</v>
      </c>
      <c r="C152" s="29">
        <f t="shared" si="26"/>
        <v>3.8864175168482618E-2</v>
      </c>
      <c r="D152" s="30">
        <f>IF(OR($A152="",$B152=""),"",A152*'MPTO_working_2-way'!$G151)</f>
        <v>2.254335260115607</v>
      </c>
      <c r="E152" s="32">
        <f>IF(OR($A152="",$B152=""),"",B152*'MPTO_working_2-way'!$G151)</f>
        <v>1.7972350230414749</v>
      </c>
      <c r="F152" s="30">
        <f>IF(OR($A152="",$B152=""),"",'MPTO_working_2-way'!D151)</f>
        <v>2.2655321203343295</v>
      </c>
      <c r="G152" s="32">
        <f>IF(OR($A152="",$B152=""),"",'MPTO_working_2-way'!E151)</f>
        <v>1.7901814453637255</v>
      </c>
      <c r="H152" s="30">
        <f>IF(OR($A152="",$B152=""),"",'OddsRatio_working_2-way'!M151)</f>
        <v>2.2659935726643319</v>
      </c>
      <c r="I152" s="30">
        <f>IF(OR($A152="",$B152=""),"",'OddsRatio_working_2-way'!N151)</f>
        <v>1.789893425679455</v>
      </c>
      <c r="J152" s="30">
        <f>IF('Log_working_2-way'!$D151="","",A152^('Log_working_2-way'!$D151))</f>
        <v>2.2711647318744981</v>
      </c>
      <c r="K152" s="32">
        <f>IF('Log_working_2-way'!$D151="","",B152^('Log_working_2-way'!$D151))</f>
        <v>1.7866801012683895</v>
      </c>
      <c r="L152" s="37">
        <f t="shared" si="27"/>
        <v>0.44358974358974357</v>
      </c>
      <c r="M152" s="37">
        <f t="shared" si="28"/>
        <v>0.55641025641025632</v>
      </c>
      <c r="N152" s="38">
        <v>248</v>
      </c>
      <c r="O152" s="38">
        <f t="shared" si="29"/>
        <v>133.71428571428569</v>
      </c>
      <c r="P152" s="38">
        <f t="shared" si="30"/>
        <v>104.64739884393066</v>
      </c>
      <c r="Q152" s="38">
        <f t="shared" si="31"/>
        <v>143.35260115606937</v>
      </c>
      <c r="R152" s="38">
        <f t="shared" si="32"/>
        <v>114.28571428571429</v>
      </c>
      <c r="S152" s="39">
        <f t="shared" si="33"/>
        <v>-9.6383154417836749</v>
      </c>
      <c r="T152" s="39">
        <f t="shared" si="34"/>
        <v>-9.6383154417836323</v>
      </c>
      <c r="U152" t="s">
        <v>375</v>
      </c>
      <c r="V152" t="s">
        <v>376</v>
      </c>
      <c r="W152" t="s">
        <v>392</v>
      </c>
      <c r="X152" s="48" t="s">
        <v>386</v>
      </c>
      <c r="Y152" s="41"/>
    </row>
    <row r="153" spans="1:25" ht="15" x14ac:dyDescent="0.25">
      <c r="A153">
        <v>1.81</v>
      </c>
      <c r="B153">
        <v>2.06</v>
      </c>
      <c r="C153" s="29">
        <f t="shared" si="26"/>
        <v>3.7923081049187513E-2</v>
      </c>
      <c r="D153" s="30">
        <f>IF(OR($A153="",$B153=""),"",A153*'MPTO_working_2-way'!$G152)</f>
        <v>1.8786407766990294</v>
      </c>
      <c r="E153" s="32">
        <f>IF(OR($A153="",$B153=""),"",B153*'MPTO_working_2-way'!$G152)</f>
        <v>2.1381215469613264</v>
      </c>
      <c r="F153" s="30">
        <f>IF(OR($A153="",$B153=""),"",'MPTO_working_2-way'!D152)</f>
        <v>1.8743276529432467</v>
      </c>
      <c r="G153" s="32">
        <f>IF(OR($A153="",$B153=""),"",'MPTO_working_2-way'!E152)</f>
        <v>2.1437359857413907</v>
      </c>
      <c r="H153" s="30">
        <f>IF(OR($A153="",$B153=""),"",'OddsRatio_working_2-way'!M152)</f>
        <v>1.8741572761215382</v>
      </c>
      <c r="I153" s="30">
        <f>IF(OR($A153="",$B153=""),"",'OddsRatio_working_2-way'!N152)</f>
        <v>2.1439589045541121</v>
      </c>
      <c r="J153" s="30">
        <f>IF('Log_working_2-way'!$D152="","",A153^('Log_working_2-way'!$D152))</f>
        <v>1.8721919326638379</v>
      </c>
      <c r="K153" s="32">
        <f>IF('Log_working_2-way'!$D152="","",B153^('Log_working_2-way'!$D152))</f>
        <v>2.1465366309290381</v>
      </c>
      <c r="L153" s="37">
        <f t="shared" si="27"/>
        <v>0.53229974160206706</v>
      </c>
      <c r="M153" s="37">
        <f t="shared" si="28"/>
        <v>0.46770025839793272</v>
      </c>
      <c r="N153" s="38">
        <v>249</v>
      </c>
      <c r="O153" s="38">
        <f t="shared" si="29"/>
        <v>111.43093922651934</v>
      </c>
      <c r="P153" s="38">
        <f t="shared" si="30"/>
        <v>128.12621359223303</v>
      </c>
      <c r="Q153" s="38">
        <f t="shared" si="31"/>
        <v>120.87378640776699</v>
      </c>
      <c r="R153" s="38">
        <f t="shared" si="32"/>
        <v>137.56906077348066</v>
      </c>
      <c r="S153" s="39">
        <f t="shared" si="33"/>
        <v>-9.4428471812476431</v>
      </c>
      <c r="T153" s="39">
        <f t="shared" si="34"/>
        <v>-9.4428471812476289</v>
      </c>
      <c r="U153" t="s">
        <v>377</v>
      </c>
      <c r="V153" t="s">
        <v>378</v>
      </c>
      <c r="W153" t="s">
        <v>393</v>
      </c>
      <c r="X153" s="48" t="s">
        <v>386</v>
      </c>
      <c r="Y153" s="41"/>
    </row>
    <row r="154" spans="1:25" s="35" customFormat="1" ht="15" x14ac:dyDescent="0.25">
      <c r="A154">
        <v>1.88</v>
      </c>
      <c r="B154">
        <v>1.99</v>
      </c>
      <c r="C154" s="29">
        <f t="shared" si="26"/>
        <v>3.4427456431091574E-2</v>
      </c>
      <c r="D154" s="30">
        <f>IF(OR($A154="",$B154=""),"",A154*'MPTO_working_2-way'!$G153)</f>
        <v>1.9447236180904521</v>
      </c>
      <c r="E154" s="32">
        <f>IF(OR($A154="",$B154=""),"",B154*'MPTO_working_2-way'!$G153)</f>
        <v>2.0585106382978724</v>
      </c>
      <c r="F154" s="30">
        <f>IF(OR($A154="",$B154=""),"",'MPTO_working_2-way'!D153)</f>
        <v>1.9428749480681344</v>
      </c>
      <c r="G154" s="32">
        <f>IF(OR($A154="",$B154=""),"",'MPTO_working_2-way'!E153)</f>
        <v>2.0605860321656753</v>
      </c>
      <c r="H154" s="30">
        <f>IF(OR($A154="",$B154=""),"",'OddsRatio_working_2-way'!M153)</f>
        <v>1.9428090415820634</v>
      </c>
      <c r="I154" s="30">
        <f>IF(OR($A154="",$B154=""),"",'OddsRatio_working_2-way'!N153)</f>
        <v>2.0606601717798219</v>
      </c>
      <c r="J154" s="30">
        <f>IF('Log_working_2-way'!$D153="","",A154^('Log_working_2-way'!$D153))</f>
        <v>1.9419679246135251</v>
      </c>
      <c r="K154" s="32">
        <f>IF('Log_working_2-way'!$D153="","",B154^('Log_working_2-way'!$D153))</f>
        <v>2.0616072733158419</v>
      </c>
      <c r="L154" s="37">
        <f t="shared" si="27"/>
        <v>0.51421188630490955</v>
      </c>
      <c r="M154" s="37">
        <f t="shared" si="28"/>
        <v>0.48578811369509045</v>
      </c>
      <c r="N154" s="38">
        <v>250</v>
      </c>
      <c r="O154" s="38">
        <f t="shared" si="29"/>
        <v>117.02127659574468</v>
      </c>
      <c r="P154" s="38">
        <f t="shared" si="30"/>
        <v>124.3718592964824</v>
      </c>
      <c r="Q154" s="38">
        <f t="shared" si="31"/>
        <v>125.62814070351757</v>
      </c>
      <c r="R154" s="38">
        <f t="shared" si="32"/>
        <v>132.97872340425531</v>
      </c>
      <c r="S154" s="39">
        <f t="shared" si="33"/>
        <v>-8.6068641077728927</v>
      </c>
      <c r="T154" s="39">
        <f t="shared" si="34"/>
        <v>-8.6068641077729069</v>
      </c>
      <c r="U154" t="s">
        <v>379</v>
      </c>
      <c r="V154" t="s">
        <v>380</v>
      </c>
      <c r="W154" t="s">
        <v>393</v>
      </c>
      <c r="X154" s="48" t="s">
        <v>386</v>
      </c>
      <c r="Y154" s="41"/>
    </row>
    <row r="155" spans="1:25" ht="15" x14ac:dyDescent="0.25">
      <c r="A155">
        <v>1.59</v>
      </c>
      <c r="B155">
        <v>2.4500000000000002</v>
      </c>
      <c r="C155" s="29">
        <f t="shared" si="26"/>
        <v>3.7094082916185211E-2</v>
      </c>
      <c r="D155" s="30">
        <f>IF(OR($A155="",$B155=""),"",A155*'MPTO_working_2-way'!$G154)</f>
        <v>1.6489795918367345</v>
      </c>
      <c r="E155" s="32">
        <f>IF(OR($A155="",$B155=""),"",B155*'MPTO_working_2-way'!$G154)</f>
        <v>2.540880503144654</v>
      </c>
      <c r="F155" s="30">
        <f>IF(OR($A155="",$B155=""),"",'MPTO_working_2-way'!D154)</f>
        <v>1.6383135317001365</v>
      </c>
      <c r="G155" s="32">
        <f>IF(OR($A155="",$B155=""),"",'MPTO_working_2-way'!E154)</f>
        <v>2.5666282325811234</v>
      </c>
      <c r="H155" s="30">
        <f>IF(OR($A155="",$B155=""),"",'OddsRatio_working_2-way'!M154)</f>
        <v>1.6378844344582628</v>
      </c>
      <c r="I155" s="30">
        <f>IF(OR($A155="",$B155=""),"",'OddsRatio_working_2-way'!N154)</f>
        <v>2.5676820846855613</v>
      </c>
      <c r="J155" s="30">
        <f>IF('Log_working_2-way'!$D154="","",A155^('Log_working_2-way'!$D154))</f>
        <v>1.6330240672116592</v>
      </c>
      <c r="K155" s="32">
        <f>IF('Log_working_2-way'!$D154="","",B155^('Log_working_2-way'!$D154))</f>
        <v>2.5797187686790384</v>
      </c>
      <c r="L155" s="37">
        <f t="shared" si="27"/>
        <v>0.60643564356435653</v>
      </c>
      <c r="M155" s="37">
        <f t="shared" si="28"/>
        <v>0.39356435643564358</v>
      </c>
      <c r="N155" s="38">
        <v>251</v>
      </c>
      <c r="O155" s="38">
        <f t="shared" si="29"/>
        <v>93.138364779874223</v>
      </c>
      <c r="P155" s="38">
        <f t="shared" si="30"/>
        <v>148.55102040816325</v>
      </c>
      <c r="Q155" s="38">
        <f t="shared" si="31"/>
        <v>102.44897959183672</v>
      </c>
      <c r="R155" s="38">
        <f t="shared" si="32"/>
        <v>157.86163522012578</v>
      </c>
      <c r="S155" s="39">
        <f t="shared" si="33"/>
        <v>-9.3106148119624947</v>
      </c>
      <c r="T155" s="39">
        <f t="shared" si="34"/>
        <v>-9.3106148119625232</v>
      </c>
      <c r="U155" t="s">
        <v>381</v>
      </c>
      <c r="V155" t="s">
        <v>382</v>
      </c>
      <c r="W155" t="s">
        <v>393</v>
      </c>
      <c r="X155" s="48" t="s">
        <v>386</v>
      </c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 s="28"/>
      <c r="B178" s="2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 s="28"/>
      <c r="V178" s="28"/>
      <c r="W178" s="28"/>
      <c r="X178" s="2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 s="28"/>
      <c r="B194" s="28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 s="28"/>
      <c r="V194" s="28"/>
      <c r="W194" s="28"/>
      <c r="X194" s="2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113" activePane="bottomLeft" state="frozen"/>
      <selection pane="bottomLeft" activeCell="S3" sqref="S3:S15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1.27</v>
      </c>
      <c r="B3">
        <v>6.84</v>
      </c>
      <c r="C3">
        <v>9.3000000000000007</v>
      </c>
      <c r="D3" s="20">
        <f>IF(OR($A3="",$B3="",$C3=""),"",(1/A3)+(1/B3)+(1/C3)-1)</f>
        <v>4.1127286932936213E-2</v>
      </c>
      <c r="E3" s="17">
        <f>IF(OR($A3="",$B3="",$C3=""),"",A3*'MPTO_working_3-way'!$I2)</f>
        <v>1.3222316544048289</v>
      </c>
      <c r="F3" s="21">
        <f>IF(OR($A3="",$B3="",$C3=""),"",B3*'MPTO_working_3-way'!$I2)</f>
        <v>7.1213106426212835</v>
      </c>
      <c r="G3" s="22">
        <f>IF(OR($A3="",$B3="",$C3=""),"",C3*'MPTO_working_3-way'!$I2)</f>
        <v>9.6824837684763079</v>
      </c>
      <c r="H3" s="17">
        <f>IF(OR($A3="",$B3="",$C3=""),"",'MPTO_working_3-way'!E2)</f>
        <v>1.2925031933710991</v>
      </c>
      <c r="I3" s="21">
        <f>IF(OR($A3="",$B3="",$C3=""),"",'MPTO_working_3-way'!F2)</f>
        <v>7.5477545620676594</v>
      </c>
      <c r="J3" s="22">
        <f>IF(OR($A3="",$B3="",$C3=""),"",'MPTO_working_3-way'!G2)</f>
        <v>10.658959690102481</v>
      </c>
      <c r="K3" s="17">
        <f>IF(OR($A3="",$B3="",$C3=""),"",'OddsRatio_working_3-way'!H2)</f>
        <v>1.3004628433246155</v>
      </c>
      <c r="L3" s="21">
        <f>IF(OR($A3="",$B3="",$C3=""),"",'OddsRatio_working_3-way'!I2)</f>
        <v>7.4989000185768644</v>
      </c>
      <c r="M3" s="22">
        <f>IF(OR($A3="",$B3="",$C3=""),"",'OddsRatio_working_3-way'!J2)</f>
        <v>10.236450368867803</v>
      </c>
      <c r="N3" s="23">
        <f>(1/E3)* 100</f>
        <v>75.629712589971703</v>
      </c>
      <c r="O3" s="24">
        <f>(1/F3)* 100</f>
        <v>14.042358916559072</v>
      </c>
      <c r="P3" s="24">
        <f>(1/G3)* 100</f>
        <v>10.327928493469251</v>
      </c>
      <c r="Q3" t="s">
        <v>78</v>
      </c>
      <c r="R3" t="s">
        <v>74</v>
      </c>
      <c r="S3" s="48" t="s">
        <v>383</v>
      </c>
      <c r="T3" s="35">
        <v>100</v>
      </c>
      <c r="U3" s="35">
        <f>(1/A4)*((T3*A4)-T3)</f>
        <v>82.876712328767113</v>
      </c>
      <c r="V3" s="35">
        <f>(1/B4)*((T3*B4)-T3)</f>
        <v>80.50682261208577</v>
      </c>
      <c r="W3" s="35">
        <f>(1/C4)*((T3*C4)-T3)</f>
        <v>34.21052631578948</v>
      </c>
      <c r="X3" s="35">
        <f>((1/B4)+(1/C4))*T3</f>
        <v>85.282651072124764</v>
      </c>
      <c r="Y3" s="35">
        <f>((1/A4)+(1/C4))*T3</f>
        <v>82.912761355443408</v>
      </c>
      <c r="Z3" s="35">
        <f>((1/A4)+(1/B4))*T3</f>
        <v>36.61646505914711</v>
      </c>
      <c r="AA3" s="35">
        <f t="shared" ref="AA3" si="0">U3-X3</f>
        <v>-2.4059387433576518</v>
      </c>
      <c r="AB3" s="35">
        <f t="shared" ref="AB3" si="1">V3-Y3</f>
        <v>-2.4059387433576376</v>
      </c>
      <c r="AC3" s="35">
        <f t="shared" ref="AC3" si="2">W3-Z3</f>
        <v>-2.4059387433576305</v>
      </c>
      <c r="AD3" s="27"/>
      <c r="AE3" s="27"/>
      <c r="AF3">
        <v>1.32</v>
      </c>
      <c r="AG3">
        <v>3.41</v>
      </c>
      <c r="AH3" s="41"/>
      <c r="AI3" s="27"/>
      <c r="AJ3" t="s">
        <v>86</v>
      </c>
    </row>
    <row r="4" spans="1:36" ht="15" x14ac:dyDescent="0.25">
      <c r="A4">
        <v>5.84</v>
      </c>
      <c r="B4">
        <v>5.13</v>
      </c>
      <c r="C4">
        <v>1.52</v>
      </c>
      <c r="D4" s="20">
        <f t="shared" ref="D4:D67" si="3">IF(OR($A4="",$B4="",$C4=""),"",(1/A4)+(1/B4)+(1/C4)-1)</f>
        <v>2.4059387433576385E-2</v>
      </c>
      <c r="E4" s="17">
        <f>IF(OR($A4="",$B4="",$C4=""),"",A4*'MPTO_working_3-way'!$I3)</f>
        <v>5.9805068226120861</v>
      </c>
      <c r="F4" s="21">
        <f>IF(OR($A4="",$B4="",$C4=""),"",B4*'MPTO_working_3-way'!$I3)</f>
        <v>5.2534246575342465</v>
      </c>
      <c r="G4" s="22">
        <f>IF(OR($A4="",$B4="",$C4=""),"",C4*'MPTO_working_3-way'!$I3)</f>
        <v>1.5565702688990362</v>
      </c>
      <c r="H4" s="17">
        <f>IF(OR($A4="",$B4="",$C4=""),"",'MPTO_working_3-way'!E3)</f>
        <v>6.12695988874649</v>
      </c>
      <c r="I4" s="21">
        <f>IF(OR($A4="",$B4="",$C4=""),"",'MPTO_working_3-way'!F3)</f>
        <v>5.3501119100909573</v>
      </c>
      <c r="J4" s="22">
        <f>IF(OR($A4="",$B4="",$C4=""),"",'MPTO_working_3-way'!G3)</f>
        <v>1.5387575929819277</v>
      </c>
      <c r="K4" s="17">
        <f>IF(OR($A4="",$B4="",$C4=""),"",'OddsRatio_working_3-way'!H3)</f>
        <v>6.0686703620918099</v>
      </c>
      <c r="L4" s="21">
        <f>IF(OR($A4="",$B4="",$C4=""),"",'OddsRatio_working_3-way'!I3)</f>
        <v>5.3251257428593322</v>
      </c>
      <c r="M4" s="22">
        <f>IF(OR($A4="",$B4="",$C4=""),"",'OddsRatio_working_3-way'!J3)</f>
        <v>1.5445678901420949</v>
      </c>
      <c r="N4" s="23">
        <f t="shared" ref="N4" si="4">(1/E4)* 100</f>
        <v>16.720990873533246</v>
      </c>
      <c r="O4" s="24">
        <f t="shared" ref="O4" si="5">(1/F4)* 100</f>
        <v>19.035202086049544</v>
      </c>
      <c r="P4" s="24">
        <f t="shared" ref="P4" si="6">(1/G4)* 100</f>
        <v>64.243807040417195</v>
      </c>
      <c r="Q4" t="s">
        <v>229</v>
      </c>
      <c r="R4" t="s">
        <v>230</v>
      </c>
      <c r="S4" s="48" t="s">
        <v>383</v>
      </c>
      <c r="T4" s="35">
        <v>100</v>
      </c>
      <c r="U4" s="35">
        <f t="shared" ref="U4" si="7">(1/A5)*((T4*A5)-T4)</f>
        <v>43.181818181818187</v>
      </c>
      <c r="V4" s="35">
        <f t="shared" ref="V4" si="8">(1/B5)*((T4*B5)-T4)</f>
        <v>77.064220183486242</v>
      </c>
      <c r="W4" s="35">
        <f t="shared" ref="W4" si="9">(1/C5)*((T4*C5)-T4)</f>
        <v>76.744186046511629</v>
      </c>
      <c r="X4" s="35">
        <f t="shared" ref="X4" si="10">((1/B5)+(1/C5))*T4</f>
        <v>46.191593770002129</v>
      </c>
      <c r="Y4" s="35">
        <f t="shared" ref="Y4" si="11">((1/A5)+(1/C5))*T4</f>
        <v>80.073995771670198</v>
      </c>
      <c r="Z4" s="35">
        <f t="shared" ref="Z4" si="12">((1/A5)+(1/B5))*T4</f>
        <v>79.753961634695585</v>
      </c>
      <c r="AA4" s="35">
        <f t="shared" ref="AA4" si="13">U4-X4</f>
        <v>-3.0097755881839419</v>
      </c>
      <c r="AB4" s="35">
        <f t="shared" ref="AB4" si="14">V4-Y4</f>
        <v>-3.0097755881839561</v>
      </c>
      <c r="AC4" s="35">
        <f t="shared" ref="AC4" si="15">W4-Z4</f>
        <v>-3.0097755881839561</v>
      </c>
      <c r="AD4" s="4"/>
      <c r="AE4" s="4"/>
      <c r="AF4">
        <v>1.42</v>
      </c>
      <c r="AG4">
        <v>3.02</v>
      </c>
      <c r="AH4" s="4"/>
      <c r="AI4" s="4"/>
      <c r="AJ4" t="s">
        <v>387</v>
      </c>
    </row>
    <row r="5" spans="1:36" s="12" customFormat="1" ht="15" x14ac:dyDescent="0.25">
      <c r="A5">
        <v>1.76</v>
      </c>
      <c r="B5">
        <v>4.3600000000000003</v>
      </c>
      <c r="C5">
        <v>4.3</v>
      </c>
      <c r="D5" s="20">
        <f t="shared" si="3"/>
        <v>3.0097755881839605E-2</v>
      </c>
      <c r="E5" s="17">
        <f>IF(OR($A5="",$B5="",$C5=""),"",A5*'MPTO_working_3-way'!$I4)</f>
        <v>1.8129720503520377</v>
      </c>
      <c r="F5" s="21">
        <f>IF(OR($A5="",$B5="",$C5=""),"",B5*'MPTO_working_3-way'!$I4)</f>
        <v>4.4912262156448213</v>
      </c>
      <c r="G5" s="22">
        <f>IF(OR($A5="",$B5="",$C5=""),"",C5*'MPTO_working_3-way'!$I4)</f>
        <v>4.4294203502919105</v>
      </c>
      <c r="H5" s="17">
        <f>IF(OR($A5="",$B5="",$C5=""),"",'MPTO_working_3-way'!E4)</f>
        <v>1.7916355359407852</v>
      </c>
      <c r="I5" s="21">
        <f>IF(OR($A5="",$B5="",$C5=""),"",'MPTO_working_3-way'!F4)</f>
        <v>4.5594393225884913</v>
      </c>
      <c r="J5" s="22">
        <f>IF(OR($A5="",$B5="",$C5=""),"",'MPTO_working_3-way'!G4)</f>
        <v>4.4938658996317358</v>
      </c>
      <c r="K5" s="17">
        <f>IF(OR($A5="",$B5="",$C5=""),"",'OddsRatio_working_3-way'!H4)</f>
        <v>1.7993285523811495</v>
      </c>
      <c r="L5" s="21">
        <f>IF(OR($A5="",$B5="",$C5=""),"",'OddsRatio_working_3-way'!I4)</f>
        <v>4.5338736000008719</v>
      </c>
      <c r="M5" s="22">
        <f>IF(OR($A5="",$B5="",$C5=""),"",'OddsRatio_working_3-way'!J4)</f>
        <v>4.4707687142865709</v>
      </c>
      <c r="N5" s="23">
        <f t="shared" ref="N5:N68" si="16">(1/E5)* 100</f>
        <v>55.158048344199393</v>
      </c>
      <c r="O5" s="24">
        <f t="shared" ref="O5:O68" si="17">(1/F5)* 100</f>
        <v>22.265634193988745</v>
      </c>
      <c r="P5" s="24">
        <f t="shared" ref="P5:P68" si="18">(1/G5)* 100</f>
        <v>22.576317461811847</v>
      </c>
      <c r="Q5" t="s">
        <v>231</v>
      </c>
      <c r="R5" t="s">
        <v>232</v>
      </c>
      <c r="S5" s="48" t="s">
        <v>383</v>
      </c>
      <c r="T5" s="35">
        <v>101</v>
      </c>
      <c r="U5" s="35">
        <f t="shared" ref="U5:U68" si="19">(1/A6)*((T5*A6)-T5)</f>
        <v>69.23899371069183</v>
      </c>
      <c r="V5" s="35">
        <f t="shared" ref="V5:V68" si="20">(1/B6)*((T5*B6)-T5)</f>
        <v>71.553935860058303</v>
      </c>
      <c r="W5" s="35">
        <f t="shared" ref="W5:W68" si="21">(1/C6)*((T5*C6)-T5)</f>
        <v>58.563025210084035</v>
      </c>
      <c r="X5" s="35">
        <f t="shared" ref="X5:X68" si="22">((1/B6)+(1/C6))*T5</f>
        <v>71.883038929857648</v>
      </c>
      <c r="Y5" s="35">
        <f t="shared" ref="Y5:Y68" si="23">((1/A6)+(1/C6))*T5</f>
        <v>74.197981079224135</v>
      </c>
      <c r="Z5" s="35">
        <f t="shared" ref="Z5:Z68" si="24">((1/A6)+(1/B6))*T5</f>
        <v>61.207070429249868</v>
      </c>
      <c r="AA5" s="35">
        <f t="shared" ref="AA5:AA68" si="25">U5-X5</f>
        <v>-2.6440452191658181</v>
      </c>
      <c r="AB5" s="35">
        <f t="shared" ref="AB5:AB68" si="26">V5-Y5</f>
        <v>-2.6440452191658323</v>
      </c>
      <c r="AC5" s="35">
        <f t="shared" ref="AC5:AC68" si="27">W5-Z5</f>
        <v>-2.6440452191658323</v>
      </c>
      <c r="AD5" s="27"/>
      <c r="AE5" s="27"/>
      <c r="AF5">
        <v>1.56</v>
      </c>
      <c r="AG5">
        <v>2.5299999999999998</v>
      </c>
      <c r="AH5" s="36"/>
      <c r="AI5" s="27"/>
      <c r="AJ5" t="s">
        <v>388</v>
      </c>
    </row>
    <row r="6" spans="1:36" s="12" customFormat="1" ht="15" x14ac:dyDescent="0.25">
      <c r="A6">
        <v>3.18</v>
      </c>
      <c r="B6">
        <v>3.43</v>
      </c>
      <c r="C6">
        <v>2.38</v>
      </c>
      <c r="D6" s="20">
        <f t="shared" si="3"/>
        <v>2.6178665536295442E-2</v>
      </c>
      <c r="E6" s="17">
        <f>IF(OR($A6="",$B6="",$C6=""),"",A6*'MPTO_working_3-way'!$I5)</f>
        <v>3.2632481564054197</v>
      </c>
      <c r="F6" s="21">
        <f>IF(OR($A6="",$B6="",$C6=""),"",B6*'MPTO_working_3-way'!$I5)</f>
        <v>3.5197928227894937</v>
      </c>
      <c r="G6" s="22">
        <f>IF(OR($A6="",$B6="",$C6=""),"",C6*'MPTO_working_3-way'!$I5)</f>
        <v>2.4423052239763829</v>
      </c>
      <c r="H6" s="17">
        <f>IF(OR($A6="",$B6="",$C6=""),"",'MPTO_working_3-way'!E5)</f>
        <v>3.2707616251106866</v>
      </c>
      <c r="I6" s="21">
        <f>IF(OR($A6="",$B6="",$C6=""),"",'MPTO_working_3-way'!F5)</f>
        <v>3.5358307410481951</v>
      </c>
      <c r="J6" s="22">
        <f>IF(OR($A6="",$B6="",$C6=""),"",'MPTO_working_3-way'!G5)</f>
        <v>2.4304771408772794</v>
      </c>
      <c r="K6" s="17">
        <f>IF(OR($A6="",$B6="",$C6=""),"",'OddsRatio_working_3-way'!H5)</f>
        <v>3.2679841443951925</v>
      </c>
      <c r="L6" s="21">
        <f>IF(OR($A6="",$B6="",$C6=""),"",'OddsRatio_working_3-way'!I5)</f>
        <v>3.5280740692111552</v>
      </c>
      <c r="M6" s="22">
        <f>IF(OR($A6="",$B6="",$C6=""),"",'OddsRatio_working_3-way'!J5)</f>
        <v>2.4356963849841127</v>
      </c>
      <c r="N6" s="23">
        <f t="shared" si="16"/>
        <v>30.644313643052339</v>
      </c>
      <c r="O6" s="24">
        <f t="shared" si="17"/>
        <v>28.410763085978552</v>
      </c>
      <c r="P6" s="24">
        <f t="shared" si="18"/>
        <v>40.944923270969099</v>
      </c>
      <c r="Q6" t="s">
        <v>233</v>
      </c>
      <c r="R6" t="s">
        <v>234</v>
      </c>
      <c r="S6" s="48" t="s">
        <v>383</v>
      </c>
      <c r="T6" s="35">
        <v>102</v>
      </c>
      <c r="U6" s="35">
        <f t="shared" si="19"/>
        <v>79.333333333333329</v>
      </c>
      <c r="V6" s="35">
        <f t="shared" si="20"/>
        <v>74.054794520547944</v>
      </c>
      <c r="W6" s="35">
        <f t="shared" si="21"/>
        <v>48.031746031746039</v>
      </c>
      <c r="X6" s="35">
        <f t="shared" si="22"/>
        <v>81.913459447706032</v>
      </c>
      <c r="Y6" s="35">
        <f t="shared" si="23"/>
        <v>76.634920634920647</v>
      </c>
      <c r="Z6" s="35">
        <f t="shared" si="24"/>
        <v>50.611872146118721</v>
      </c>
      <c r="AA6" s="35">
        <f t="shared" si="25"/>
        <v>-2.5801261143727032</v>
      </c>
      <c r="AB6" s="35">
        <f t="shared" si="26"/>
        <v>-2.5801261143727032</v>
      </c>
      <c r="AC6" s="35">
        <f t="shared" si="27"/>
        <v>-2.5801261143726819</v>
      </c>
      <c r="AD6" s="27"/>
      <c r="AE6" s="27"/>
      <c r="AF6">
        <v>2.13</v>
      </c>
      <c r="AG6">
        <v>1.78</v>
      </c>
      <c r="AH6" s="36"/>
      <c r="AI6" s="27"/>
      <c r="AJ6" t="s">
        <v>388</v>
      </c>
    </row>
    <row r="7" spans="1:36" s="12" customFormat="1" ht="15" x14ac:dyDescent="0.25">
      <c r="A7">
        <v>4.5</v>
      </c>
      <c r="B7">
        <v>3.65</v>
      </c>
      <c r="C7">
        <v>1.89</v>
      </c>
      <c r="D7" s="20">
        <f t="shared" si="3"/>
        <v>2.5295354062477404E-2</v>
      </c>
      <c r="E7" s="17">
        <f>IF(OR($A7="",$B7="",$C7=""),"",A7*'MPTO_working_3-way'!$I6)</f>
        <v>4.6138290932811481</v>
      </c>
      <c r="F7" s="21">
        <f>IF(OR($A7="",$B7="",$C7=""),"",B7*'MPTO_working_3-way'!$I6)</f>
        <v>3.7423280423280425</v>
      </c>
      <c r="G7" s="22">
        <f>IF(OR($A7="",$B7="",$C7=""),"",C7*'MPTO_working_3-way'!$I6)</f>
        <v>1.9378082191780821</v>
      </c>
      <c r="H7" s="17">
        <f>IF(OR($A7="",$B7="",$C7=""),"",'MPTO_working_3-way'!E6)</f>
        <v>4.6774776810939089</v>
      </c>
      <c r="I7" s="21">
        <f>IF(OR($A7="",$B7="",$C7=""),"",'MPTO_working_3-way'!F6)</f>
        <v>3.7658993722136294</v>
      </c>
      <c r="J7" s="22">
        <f>IF(OR($A7="",$B7="",$C7=""),"",'MPTO_working_3-way'!G6)</f>
        <v>1.9206069323929285</v>
      </c>
      <c r="K7" s="17">
        <f>IF(OR($A7="",$B7="",$C7=""),"",'OddsRatio_working_3-way'!H6)</f>
        <v>4.6463889850644877</v>
      </c>
      <c r="L7" s="21">
        <f>IF(OR($A7="",$B7="",$C7=""),"",'OddsRatio_working_3-way'!I6)</f>
        <v>3.7608373744059693</v>
      </c>
      <c r="M7" s="22">
        <f>IF(OR($A7="",$B7="",$C7=""),"",'OddsRatio_working_3-way'!J6)</f>
        <v>1.9272246276306835</v>
      </c>
      <c r="N7" s="23">
        <f t="shared" si="16"/>
        <v>21.67397144068995</v>
      </c>
      <c r="O7" s="24">
        <f t="shared" si="17"/>
        <v>26.721334652905416</v>
      </c>
      <c r="P7" s="24">
        <f t="shared" si="18"/>
        <v>51.604693906404641</v>
      </c>
      <c r="Q7" t="s">
        <v>235</v>
      </c>
      <c r="R7" t="s">
        <v>236</v>
      </c>
      <c r="S7" s="48" t="s">
        <v>383</v>
      </c>
      <c r="T7" s="35">
        <v>103</v>
      </c>
      <c r="U7" s="35">
        <f t="shared" si="19"/>
        <v>60.613168724279838</v>
      </c>
      <c r="V7" s="35">
        <f t="shared" si="20"/>
        <v>70.610062893081761</v>
      </c>
      <c r="W7" s="35">
        <f t="shared" si="21"/>
        <v>71.975903614457835</v>
      </c>
      <c r="X7" s="35">
        <f t="shared" si="22"/>
        <v>63.414033492460412</v>
      </c>
      <c r="Y7" s="35">
        <f t="shared" si="23"/>
        <v>73.410927661262335</v>
      </c>
      <c r="Z7" s="35">
        <f t="shared" si="24"/>
        <v>74.776768382638394</v>
      </c>
      <c r="AA7" s="35">
        <f t="shared" si="25"/>
        <v>-2.8008647681805741</v>
      </c>
      <c r="AB7" s="35">
        <f t="shared" si="26"/>
        <v>-2.8008647681805741</v>
      </c>
      <c r="AC7" s="35">
        <f t="shared" si="27"/>
        <v>-2.8008647681805598</v>
      </c>
      <c r="AD7" s="27"/>
      <c r="AE7" s="27"/>
      <c r="AF7">
        <v>2.14</v>
      </c>
      <c r="AG7">
        <v>1.78</v>
      </c>
      <c r="AH7" s="36"/>
      <c r="AI7" s="27"/>
      <c r="AJ7" t="s">
        <v>389</v>
      </c>
    </row>
    <row r="8" spans="1:36" ht="15" x14ac:dyDescent="0.25">
      <c r="A8">
        <v>2.4300000000000002</v>
      </c>
      <c r="B8">
        <v>3.18</v>
      </c>
      <c r="C8">
        <v>3.32</v>
      </c>
      <c r="D8" s="20">
        <f t="shared" si="3"/>
        <v>2.7192861826995873E-2</v>
      </c>
      <c r="E8" s="17">
        <f>IF(OR($A8="",$B8="",$C8=""),"",A8*'MPTO_working_3-way'!$I7)</f>
        <v>2.4960786542396001</v>
      </c>
      <c r="F8" s="21">
        <f>IF(OR($A8="",$B8="",$C8=""),"",B8*'MPTO_working_3-way'!$I7)</f>
        <v>3.2664733006098472</v>
      </c>
      <c r="G8" s="22">
        <f>IF(OR($A8="",$B8="",$C8=""),"",C8*'MPTO_working_3-way'!$I7)</f>
        <v>3.410280301265626</v>
      </c>
      <c r="H8" s="17">
        <f>IF(OR($A8="",$B8="",$C8=""),"",'MPTO_working_3-way'!E7)</f>
        <v>2.4847291869409718</v>
      </c>
      <c r="I8" s="21">
        <f>IF(OR($A8="",$B8="",$C8=""),"",'MPTO_working_3-way'!F7)</f>
        <v>3.2743822124564272</v>
      </c>
      <c r="J8" s="22">
        <f>IF(OR($A8="",$B8="",$C8=""),"",'MPTO_working_3-way'!G7)</f>
        <v>3.4230101285468324</v>
      </c>
      <c r="K8" s="17">
        <f>IF(OR($A8="",$B8="",$C8=""),"",'OddsRatio_working_3-way'!H7)</f>
        <v>2.4897844529886406</v>
      </c>
      <c r="L8" s="21">
        <f>IF(OR($A8="",$B8="",$C8=""),"",'OddsRatio_working_3-way'!I7)</f>
        <v>3.2711399353253401</v>
      </c>
      <c r="M8" s="22">
        <f>IF(OR($A8="",$B8="",$C8=""),"",'OddsRatio_working_3-way'!J7)</f>
        <v>3.4169929586948569</v>
      </c>
      <c r="N8" s="23">
        <f t="shared" si="16"/>
        <v>40.062840099269145</v>
      </c>
      <c r="O8" s="24">
        <f t="shared" si="17"/>
        <v>30.614057056988681</v>
      </c>
      <c r="P8" s="24">
        <f t="shared" si="18"/>
        <v>29.323102843742177</v>
      </c>
      <c r="Q8" t="s">
        <v>102</v>
      </c>
      <c r="R8" t="s">
        <v>91</v>
      </c>
      <c r="S8" s="48" t="s">
        <v>383</v>
      </c>
      <c r="T8" s="35">
        <v>104</v>
      </c>
      <c r="U8" s="35">
        <f t="shared" si="19"/>
        <v>25.804511278195481</v>
      </c>
      <c r="V8" s="35">
        <f t="shared" si="20"/>
        <v>85.193490054249551</v>
      </c>
      <c r="W8" s="35">
        <f t="shared" si="21"/>
        <v>94.325581395348834</v>
      </c>
      <c r="X8" s="35">
        <f t="shared" si="22"/>
        <v>28.480928550401611</v>
      </c>
      <c r="Y8" s="35">
        <f t="shared" si="23"/>
        <v>87.86990732645566</v>
      </c>
      <c r="Z8" s="35">
        <f t="shared" si="24"/>
        <v>97.001998667554957</v>
      </c>
      <c r="AA8" s="35">
        <f t="shared" si="25"/>
        <v>-2.6764172722061303</v>
      </c>
      <c r="AB8" s="35">
        <f t="shared" si="26"/>
        <v>-2.676417272206109</v>
      </c>
      <c r="AC8" s="35">
        <f t="shared" si="27"/>
        <v>-2.6764172722061232</v>
      </c>
      <c r="AF8">
        <v>2.2999999999999998</v>
      </c>
      <c r="AG8">
        <v>1.67</v>
      </c>
      <c r="AJ8" t="s">
        <v>221</v>
      </c>
    </row>
    <row r="9" spans="1:36" ht="15" x14ac:dyDescent="0.25">
      <c r="A9">
        <v>1.33</v>
      </c>
      <c r="B9">
        <v>5.53</v>
      </c>
      <c r="C9">
        <v>10.75</v>
      </c>
      <c r="D9" s="20">
        <f t="shared" si="3"/>
        <v>2.5734781463520484E-2</v>
      </c>
      <c r="E9" s="17">
        <f>IF(OR($A9="",$B9="",$C9=""),"",A9*'MPTO_working_3-way'!$I8)</f>
        <v>1.3642272593464824</v>
      </c>
      <c r="F9" s="21">
        <f>IF(OR($A9="",$B9="",$C9=""),"",B9*'MPTO_working_3-way'!$I8)</f>
        <v>5.6723133414932683</v>
      </c>
      <c r="G9" s="22">
        <f>IF(OR($A9="",$B9="",$C9=""),"",C9*'MPTO_working_3-way'!$I8)</f>
        <v>11.026648900732845</v>
      </c>
      <c r="H9" s="17">
        <f>IF(OR($A9="",$B9="",$C9=""),"",'MPTO_working_3-way'!E8)</f>
        <v>1.3453492053881344</v>
      </c>
      <c r="I9" s="21">
        <f>IF(OR($A9="",$B9="",$C9=""),"",'MPTO_working_3-way'!F8)</f>
        <v>5.8053950563876775</v>
      </c>
      <c r="J9" s="22">
        <f>IF(OR($A9="",$B9="",$C9=""),"",'MPTO_working_3-way'!G8)</f>
        <v>11.842028010519238</v>
      </c>
      <c r="K9" s="17">
        <f>IF(OR($A9="",$B9="",$C9=""),"",'OddsRatio_working_3-way'!H8)</f>
        <v>1.3510101499600091</v>
      </c>
      <c r="L9" s="21">
        <f>IF(OR($A9="",$B9="",$C9=""),"",'OddsRatio_working_3-way'!I8)</f>
        <v>5.8184120585419459</v>
      </c>
      <c r="M9" s="22">
        <f>IF(OR($A9="",$B9="",$C9=""),"",'OddsRatio_working_3-way'!J8)</f>
        <v>11.370754430636637</v>
      </c>
      <c r="N9" s="23">
        <f t="shared" si="16"/>
        <v>73.301570038927295</v>
      </c>
      <c r="O9" s="24">
        <f t="shared" si="17"/>
        <v>17.629491528349604</v>
      </c>
      <c r="P9" s="24">
        <f t="shared" si="18"/>
        <v>9.0689384327230993</v>
      </c>
      <c r="Q9" t="s">
        <v>237</v>
      </c>
      <c r="R9" t="s">
        <v>238</v>
      </c>
      <c r="S9" s="48" t="s">
        <v>383</v>
      </c>
      <c r="T9" s="35">
        <v>105</v>
      </c>
      <c r="U9" s="35">
        <f t="shared" si="19"/>
        <v>51.15384615384616</v>
      </c>
      <c r="V9" s="35">
        <f t="shared" si="20"/>
        <v>75.588235294117638</v>
      </c>
      <c r="W9" s="35">
        <f t="shared" si="21"/>
        <v>80.235849056603783</v>
      </c>
      <c r="X9" s="35">
        <f t="shared" si="22"/>
        <v>54.175915649278572</v>
      </c>
      <c r="Y9" s="35">
        <f t="shared" si="23"/>
        <v>78.610304789550071</v>
      </c>
      <c r="Z9" s="35">
        <f t="shared" si="24"/>
        <v>83.257918552036202</v>
      </c>
      <c r="AA9" s="35">
        <f t="shared" si="25"/>
        <v>-3.0220694954324117</v>
      </c>
      <c r="AB9" s="35">
        <f t="shared" si="26"/>
        <v>-3.022069495432433</v>
      </c>
      <c r="AC9" s="35">
        <f t="shared" si="27"/>
        <v>-3.0220694954324188</v>
      </c>
      <c r="AF9">
        <v>1.7</v>
      </c>
      <c r="AG9">
        <v>2.2599999999999998</v>
      </c>
      <c r="AJ9" t="s">
        <v>390</v>
      </c>
    </row>
    <row r="10" spans="1:36" ht="15" x14ac:dyDescent="0.25">
      <c r="A10">
        <v>1.95</v>
      </c>
      <c r="B10">
        <v>3.57</v>
      </c>
      <c r="C10">
        <v>4.24</v>
      </c>
      <c r="D10" s="20">
        <f t="shared" si="3"/>
        <v>2.8781614242213704E-2</v>
      </c>
      <c r="E10" s="17">
        <f>IF(OR($A10="",$B10="",$C10=""),"",A10*'MPTO_working_3-way'!$I9)</f>
        <v>2.0061241477723168</v>
      </c>
      <c r="F10" s="21">
        <f>IF(OR($A10="",$B10="",$C10=""),"",B10*'MPTO_working_3-way'!$I9)</f>
        <v>3.6727503628447029</v>
      </c>
      <c r="G10" s="22">
        <f>IF(OR($A10="",$B10="",$C10=""),"",C10*'MPTO_working_3-way'!$I9)</f>
        <v>4.3620340443869861</v>
      </c>
      <c r="H10" s="17">
        <f>IF(OR($A10="",$B10="",$C10=""),"",'MPTO_working_3-way'!E9)</f>
        <v>1.9871761900466014</v>
      </c>
      <c r="I10" s="21">
        <f>IF(OR($A10="",$B10="",$C10=""),"",'MPTO_working_3-way'!F9)</f>
        <v>3.6966093161774474</v>
      </c>
      <c r="J10" s="22">
        <f>IF(OR($A10="",$B10="",$C10=""),"",'MPTO_working_3-way'!G9)</f>
        <v>4.4197882102085568</v>
      </c>
      <c r="K10" s="17">
        <f>IF(OR($A10="",$B10="",$C10=""),"",'OddsRatio_working_3-way'!H9)</f>
        <v>1.99458295375829</v>
      </c>
      <c r="L10" s="21">
        <f>IF(OR($A10="",$B10="",$C10=""),"",'OddsRatio_working_3-way'!I9)</f>
        <v>3.690608622272427</v>
      </c>
      <c r="M10" s="22">
        <f>IF(OR($A10="",$B10="",$C10=""),"",'OddsRatio_working_3-way'!J9)</f>
        <v>4.3920513370282759</v>
      </c>
      <c r="N10" s="23">
        <f t="shared" si="16"/>
        <v>49.847363689352989</v>
      </c>
      <c r="O10" s="24">
        <f t="shared" si="17"/>
        <v>27.227551595024746</v>
      </c>
      <c r="P10" s="24">
        <f t="shared" si="18"/>
        <v>22.925084715622248</v>
      </c>
      <c r="Q10" t="s">
        <v>239</v>
      </c>
      <c r="R10" t="s">
        <v>240</v>
      </c>
      <c r="S10" s="48" t="s">
        <v>383</v>
      </c>
      <c r="T10" s="35">
        <v>106</v>
      </c>
      <c r="U10" s="35">
        <f t="shared" si="19"/>
        <v>13.826086956521733</v>
      </c>
      <c r="V10" s="35">
        <f t="shared" si="20"/>
        <v>93.674418604651152</v>
      </c>
      <c r="W10" s="35">
        <f t="shared" si="21"/>
        <v>101.08804448563485</v>
      </c>
      <c r="X10" s="35">
        <f t="shared" si="22"/>
        <v>17.237536909713992</v>
      </c>
      <c r="Y10" s="35">
        <f t="shared" si="23"/>
        <v>97.085868557843426</v>
      </c>
      <c r="Z10" s="35">
        <f t="shared" si="24"/>
        <v>104.4994944388271</v>
      </c>
      <c r="AA10" s="35">
        <f t="shared" si="25"/>
        <v>-3.4114499531922586</v>
      </c>
      <c r="AB10" s="35">
        <f t="shared" si="26"/>
        <v>-3.4114499531922746</v>
      </c>
      <c r="AC10" s="35">
        <f t="shared" si="27"/>
        <v>-3.4114499531922462</v>
      </c>
      <c r="AF10">
        <v>2.02</v>
      </c>
      <c r="AG10">
        <v>1.87</v>
      </c>
      <c r="AJ10" t="s">
        <v>391</v>
      </c>
    </row>
    <row r="11" spans="1:36" ht="15" x14ac:dyDescent="0.25">
      <c r="A11">
        <v>1.1499999999999999</v>
      </c>
      <c r="B11">
        <v>8.6</v>
      </c>
      <c r="C11">
        <v>21.58</v>
      </c>
      <c r="D11" s="20">
        <f t="shared" si="3"/>
        <v>3.2183490124455316E-2</v>
      </c>
      <c r="E11" s="17">
        <f>IF(OR($A11="",$B11="",$C11=""),"",A11*'MPTO_working_3-way'!$I10)</f>
        <v>1.1870110136431236</v>
      </c>
      <c r="F11" s="21">
        <f>IF(OR($A11="",$B11="",$C11=""),"",B11*'MPTO_working_3-way'!$I10)</f>
        <v>8.8767780150703146</v>
      </c>
      <c r="G11" s="22">
        <f>IF(OR($A11="",$B11="",$C11=""),"",C11*'MPTO_working_3-way'!$I10)</f>
        <v>22.274519716885745</v>
      </c>
      <c r="H11" s="17">
        <f>IF(OR($A11="",$B11="",$C11=""),"",'MPTO_working_3-way'!E10)</f>
        <v>1.1643647735059335</v>
      </c>
      <c r="I11" s="21">
        <f>IF(OR($A11="",$B11="",$C11=""),"",'MPTO_working_3-way'!F10)</f>
        <v>9.4740715750597086</v>
      </c>
      <c r="J11" s="22">
        <f>IF(OR($A11="",$B11="",$C11=""),"",'MPTO_working_3-way'!G10)</f>
        <v>28.080916793852982</v>
      </c>
      <c r="K11" s="17">
        <f>IF(OR($A11="",$B11="",$C11=""),"",'OddsRatio_working_3-way'!H10)</f>
        <v>1.1698906186109823</v>
      </c>
      <c r="L11" s="21">
        <f>IF(OR($A11="",$B11="",$C11=""),"",'OddsRatio_working_3-way'!I10)</f>
        <v>9.6077913429564301</v>
      </c>
      <c r="M11" s="22">
        <f>IF(OR($A11="",$B11="",$C11=""),"",'OddsRatio_working_3-way'!J10)</f>
        <v>24.308992873426753</v>
      </c>
      <c r="N11" s="23">
        <f t="shared" si="16"/>
        <v>84.245216641321861</v>
      </c>
      <c r="O11" s="24">
        <f t="shared" si="17"/>
        <v>11.265348736920947</v>
      </c>
      <c r="P11" s="24">
        <f t="shared" si="18"/>
        <v>4.489434621757189</v>
      </c>
      <c r="Q11" t="s">
        <v>241</v>
      </c>
      <c r="R11" t="s">
        <v>242</v>
      </c>
      <c r="S11" s="48" t="s">
        <v>383</v>
      </c>
      <c r="T11" s="35">
        <v>107</v>
      </c>
      <c r="U11" s="35">
        <f t="shared" si="19"/>
        <v>68.510791366906474</v>
      </c>
      <c r="V11" s="35">
        <f t="shared" si="20"/>
        <v>72.59485530546624</v>
      </c>
      <c r="W11" s="35">
        <f t="shared" si="21"/>
        <v>68.231884057971016</v>
      </c>
      <c r="X11" s="35">
        <f t="shared" si="22"/>
        <v>73.173260636562759</v>
      </c>
      <c r="Y11" s="35">
        <f t="shared" si="23"/>
        <v>77.25732457512251</v>
      </c>
      <c r="Z11" s="35">
        <f t="shared" si="24"/>
        <v>72.8943533276273</v>
      </c>
      <c r="AA11" s="35">
        <f t="shared" si="25"/>
        <v>-4.6624692696562846</v>
      </c>
      <c r="AB11" s="35">
        <f t="shared" si="26"/>
        <v>-4.6624692696562704</v>
      </c>
      <c r="AC11" s="35">
        <f t="shared" si="27"/>
        <v>-4.6624692696562846</v>
      </c>
      <c r="AF11">
        <v>1.5</v>
      </c>
      <c r="AG11">
        <v>2.66</v>
      </c>
      <c r="AJ11" t="s">
        <v>392</v>
      </c>
    </row>
    <row r="12" spans="1:36" ht="15" x14ac:dyDescent="0.25">
      <c r="A12">
        <v>2.78</v>
      </c>
      <c r="B12">
        <v>3.11</v>
      </c>
      <c r="C12">
        <v>2.76</v>
      </c>
      <c r="D12" s="20">
        <f t="shared" si="3"/>
        <v>4.3574479155666257E-2</v>
      </c>
      <c r="E12" s="17">
        <f>IF(OR($A12="",$B12="",$C12=""),"",A12*'MPTO_working_3-way'!$I11)</f>
        <v>2.9011370520527522</v>
      </c>
      <c r="F12" s="21">
        <f>IF(OR($A12="",$B12="",$C12=""),"",B12*'MPTO_working_3-way'!$I11)</f>
        <v>3.2455166301741221</v>
      </c>
      <c r="G12" s="22">
        <f>IF(OR($A12="",$B12="",$C12=""),"",C12*'MPTO_working_3-way'!$I11)</f>
        <v>2.8802655624696385</v>
      </c>
      <c r="H12" s="17">
        <f>IF(OR($A12="",$B12="",$C12=""),"",'MPTO_working_3-way'!E11)</f>
        <v>2.8969770881058357</v>
      </c>
      <c r="I12" s="21">
        <f>IF(OR($A12="",$B12="",$C12=""),"",'MPTO_working_3-way'!F11)</f>
        <v>3.2571318438365169</v>
      </c>
      <c r="J12" s="22">
        <f>IF(OR($A12="",$B12="",$C12=""),"",'MPTO_working_3-way'!G11)</f>
        <v>2.8752651258707265</v>
      </c>
      <c r="K12" s="17">
        <f>IF(OR($A12="",$B12="",$C12=""),"",'OddsRatio_working_3-way'!H11)</f>
        <v>2.8991214322048862</v>
      </c>
      <c r="L12" s="21">
        <f>IF(OR($A12="",$B12="",$C12=""),"",'OddsRatio_working_3-way'!I11)</f>
        <v>3.2512057426698378</v>
      </c>
      <c r="M12" s="22">
        <f>IF(OR($A12="",$B12="",$C12=""),"",'OddsRatio_working_3-way'!J11)</f>
        <v>2.8777829891464042</v>
      </c>
      <c r="N12" s="23">
        <f t="shared" si="16"/>
        <v>34.469243681281164</v>
      </c>
      <c r="O12" s="24">
        <f t="shared" si="17"/>
        <v>30.811735509312427</v>
      </c>
      <c r="P12" s="24">
        <f t="shared" si="18"/>
        <v>34.719020809406395</v>
      </c>
      <c r="Q12" t="s">
        <v>186</v>
      </c>
      <c r="R12" t="s">
        <v>177</v>
      </c>
      <c r="S12" s="48" t="s">
        <v>383</v>
      </c>
      <c r="T12" s="35">
        <v>108</v>
      </c>
      <c r="U12" s="35">
        <f t="shared" si="19"/>
        <v>85.914110429447859</v>
      </c>
      <c r="V12" s="35">
        <f t="shared" si="20"/>
        <v>79.875</v>
      </c>
      <c r="W12" s="35">
        <f t="shared" si="21"/>
        <v>46.983050847457626</v>
      </c>
      <c r="X12" s="35">
        <f t="shared" si="22"/>
        <v>89.141949152542367</v>
      </c>
      <c r="Y12" s="35">
        <f t="shared" si="23"/>
        <v>83.102838723094521</v>
      </c>
      <c r="Z12" s="35">
        <f t="shared" si="24"/>
        <v>50.210889570552148</v>
      </c>
      <c r="AA12" s="35">
        <f t="shared" si="25"/>
        <v>-3.2278387230945071</v>
      </c>
      <c r="AB12" s="35">
        <f t="shared" si="26"/>
        <v>-3.2278387230945214</v>
      </c>
      <c r="AC12" s="35">
        <f t="shared" si="27"/>
        <v>-3.2278387230945214</v>
      </c>
      <c r="AF12">
        <v>2.34</v>
      </c>
      <c r="AG12">
        <v>1.61</v>
      </c>
      <c r="AJ12" t="s">
        <v>225</v>
      </c>
    </row>
    <row r="13" spans="1:36" ht="15" x14ac:dyDescent="0.25">
      <c r="A13">
        <v>4.8899999999999997</v>
      </c>
      <c r="B13">
        <v>3.84</v>
      </c>
      <c r="C13">
        <v>1.77</v>
      </c>
      <c r="D13" s="20">
        <f t="shared" si="3"/>
        <v>2.9887395584208498E-2</v>
      </c>
      <c r="E13" s="17">
        <f>IF(OR($A13="",$B13="",$C13=""),"",A13*'MPTO_working_3-way'!$I12)</f>
        <v>5.0361493644067794</v>
      </c>
      <c r="F13" s="21">
        <f>IF(OR($A13="",$B13="",$C13=""),"",B13*'MPTO_working_3-way'!$I12)</f>
        <v>3.9547675990433606</v>
      </c>
      <c r="G13" s="22">
        <f>IF(OR($A13="",$B13="",$C13=""),"",C13*'MPTO_working_3-way'!$I12)</f>
        <v>1.822900690184049</v>
      </c>
      <c r="H13" s="17">
        <f>IF(OR($A13="",$B13="",$C13=""),"",'MPTO_working_3-way'!E12)</f>
        <v>5.140423194204975</v>
      </c>
      <c r="I13" s="21">
        <f>IF(OR($A13="",$B13="",$C13=""),"",'MPTO_working_3-way'!F12)</f>
        <v>3.9927459556396157</v>
      </c>
      <c r="J13" s="22">
        <f>IF(OR($A13="",$B13="",$C13=""),"",'MPTO_working_3-way'!G12)</f>
        <v>1.801771654695822</v>
      </c>
      <c r="K13" s="17">
        <f>IF(OR($A13="",$B13="",$C13=""),"",'OddsRatio_working_3-way'!H12)</f>
        <v>5.0896725746599678</v>
      </c>
      <c r="L13" s="21">
        <f>IF(OR($A13="",$B13="",$C13=""),"",'OddsRatio_working_3-way'!I12)</f>
        <v>3.9857763784149896</v>
      </c>
      <c r="M13" s="22">
        <f>IF(OR($A13="",$B13="",$C13=""),"",'OddsRatio_working_3-way'!J12)</f>
        <v>1.8095238772463176</v>
      </c>
      <c r="N13" s="23">
        <f t="shared" si="16"/>
        <v>19.856440459600876</v>
      </c>
      <c r="O13" s="24">
        <f t="shared" si="17"/>
        <v>25.285935897772987</v>
      </c>
      <c r="P13" s="24">
        <f t="shared" si="18"/>
        <v>54.857623642626137</v>
      </c>
      <c r="Q13" t="s">
        <v>243</v>
      </c>
      <c r="R13" t="s">
        <v>244</v>
      </c>
      <c r="S13" s="48" t="s">
        <v>383</v>
      </c>
      <c r="T13" s="35">
        <v>109</v>
      </c>
      <c r="U13" s="35">
        <f t="shared" si="19"/>
        <v>28.259259259259263</v>
      </c>
      <c r="V13" s="35">
        <f t="shared" si="20"/>
        <v>90.076388888888886</v>
      </c>
      <c r="W13" s="35">
        <f t="shared" si="21"/>
        <v>95.476426799007442</v>
      </c>
      <c r="X13" s="35">
        <f t="shared" si="22"/>
        <v>32.447184312103666</v>
      </c>
      <c r="Y13" s="35">
        <f t="shared" si="23"/>
        <v>94.264313941733292</v>
      </c>
      <c r="Z13" s="35">
        <f t="shared" si="24"/>
        <v>99.664351851851848</v>
      </c>
      <c r="AA13" s="35">
        <f t="shared" si="25"/>
        <v>-4.1879250528444025</v>
      </c>
      <c r="AB13" s="35">
        <f t="shared" si="26"/>
        <v>-4.1879250528444061</v>
      </c>
      <c r="AC13" s="35">
        <f t="shared" si="27"/>
        <v>-4.1879250528444061</v>
      </c>
      <c r="AF13">
        <v>1.8</v>
      </c>
      <c r="AG13">
        <v>2.09</v>
      </c>
      <c r="AJ13" t="s">
        <v>393</v>
      </c>
    </row>
    <row r="14" spans="1:36" ht="15" x14ac:dyDescent="0.25">
      <c r="A14">
        <v>1.35</v>
      </c>
      <c r="B14">
        <v>5.76</v>
      </c>
      <c r="C14">
        <v>8.06</v>
      </c>
      <c r="D14" s="20">
        <f t="shared" si="3"/>
        <v>3.8421330760040506E-2</v>
      </c>
      <c r="E14" s="17">
        <f>IF(OR($A14="",$B14="",$C14=""),"",A14*'MPTO_working_3-way'!$I13)</f>
        <v>1.4018687965260548</v>
      </c>
      <c r="F14" s="21">
        <f>IF(OR($A14="",$B14="",$C14=""),"",B14*'MPTO_working_3-way'!$I13)</f>
        <v>5.9813068651778334</v>
      </c>
      <c r="G14" s="22">
        <f>IF(OR($A14="",$B14="",$C14=""),"",C14*'MPTO_working_3-way'!$I13)</f>
        <v>8.369675925925927</v>
      </c>
      <c r="H14" s="17">
        <f>IF(OR($A14="",$B14="",$C14=""),"",'MPTO_working_3-way'!E13)</f>
        <v>1.3737516143201709</v>
      </c>
      <c r="I14" s="21">
        <f>IF(OR($A14="",$B14="",$C14=""),"",'MPTO_working_3-way'!F13)</f>
        <v>6.2187507441716487</v>
      </c>
      <c r="J14" s="22">
        <f>IF(OR($A14="",$B14="",$C14=""),"",'MPTO_working_3-way'!G13)</f>
        <v>8.9877647949613682</v>
      </c>
      <c r="K14" s="17">
        <f>IF(OR($A14="",$B14="",$C14=""),"",'OddsRatio_working_3-way'!H13)</f>
        <v>1.3818902277568728</v>
      </c>
      <c r="L14" s="21">
        <f>IF(OR($A14="",$B14="",$C14=""),"",'OddsRatio_working_3-way'!I13)</f>
        <v>6.19370709749347</v>
      </c>
      <c r="M14" s="22">
        <f>IF(OR($A14="",$B14="",$C14=""),"",'OddsRatio_working_3-way'!J13)</f>
        <v>8.7032714513243477</v>
      </c>
      <c r="N14" s="23">
        <f t="shared" si="16"/>
        <v>71.333351771441201</v>
      </c>
      <c r="O14" s="24">
        <f t="shared" si="17"/>
        <v>16.718754321431533</v>
      </c>
      <c r="P14" s="24">
        <f t="shared" si="18"/>
        <v>11.947893907127249</v>
      </c>
      <c r="Q14" t="s">
        <v>79</v>
      </c>
      <c r="R14" t="s">
        <v>71</v>
      </c>
      <c r="S14" s="48" t="s">
        <v>384</v>
      </c>
      <c r="T14" s="35">
        <v>110</v>
      </c>
      <c r="U14" s="35">
        <f t="shared" si="19"/>
        <v>42.098765432098773</v>
      </c>
      <c r="V14" s="35">
        <f t="shared" si="20"/>
        <v>84.88584474885846</v>
      </c>
      <c r="W14" s="35">
        <f t="shared" si="21"/>
        <v>88.967495219885294</v>
      </c>
      <c r="X14" s="35">
        <f t="shared" si="22"/>
        <v>46.146660031256275</v>
      </c>
      <c r="Y14" s="35">
        <f t="shared" si="23"/>
        <v>88.933739348015948</v>
      </c>
      <c r="Z14" s="35">
        <f t="shared" si="24"/>
        <v>93.015389819042781</v>
      </c>
      <c r="AA14" s="35">
        <f t="shared" si="25"/>
        <v>-4.0478945991575017</v>
      </c>
      <c r="AB14" s="35">
        <f t="shared" si="26"/>
        <v>-4.0478945991574875</v>
      </c>
      <c r="AC14" s="35">
        <f t="shared" si="27"/>
        <v>-4.0478945991574875</v>
      </c>
      <c r="AF14">
        <v>1.42</v>
      </c>
      <c r="AG14">
        <v>2.93</v>
      </c>
      <c r="AJ14" t="s">
        <v>86</v>
      </c>
    </row>
    <row r="15" spans="1:36" ht="15" x14ac:dyDescent="0.25">
      <c r="A15">
        <v>1.62</v>
      </c>
      <c r="B15">
        <v>4.38</v>
      </c>
      <c r="C15">
        <v>5.23</v>
      </c>
      <c r="D15" s="20">
        <f t="shared" si="3"/>
        <v>3.6799041810522848E-2</v>
      </c>
      <c r="E15" s="17">
        <f>IF(OR($A15="",$B15="",$C15=""),"",A15*'MPTO_working_3-way'!$I14)</f>
        <v>1.679614447733047</v>
      </c>
      <c r="F15" s="21">
        <f>IF(OR($A15="",$B15="",$C15=""),"",B15*'MPTO_working_3-way'!$I14)</f>
        <v>4.5411798031300901</v>
      </c>
      <c r="G15" s="22">
        <f>IF(OR($A15="",$B15="",$C15=""),"",C15*'MPTO_working_3-way'!$I14)</f>
        <v>5.4224589886690353</v>
      </c>
      <c r="H15" s="17">
        <f>IF(OR($A15="",$B15="",$C15=""),"",'MPTO_working_3-way'!E14)</f>
        <v>1.6528444700910325</v>
      </c>
      <c r="I15" s="21">
        <f>IF(OR($A15="",$B15="",$C15=""),"",'MPTO_working_3-way'!F14)</f>
        <v>4.6286834278860622</v>
      </c>
      <c r="J15" s="22">
        <f>IF(OR($A15="",$B15="",$C15=""),"",'MPTO_working_3-way'!G14)</f>
        <v>5.5885203231855458</v>
      </c>
      <c r="K15" s="17">
        <f>IF(OR($A15="",$B15="",$C15=""),"",'OddsRatio_working_3-way'!H14)</f>
        <v>1.6619119827923015</v>
      </c>
      <c r="L15" s="21">
        <f>IF(OR($A15="",$B15="",$C15=""),"",'OddsRatio_working_3-way'!I14)</f>
        <v>4.6084879061902866</v>
      </c>
      <c r="M15" s="22">
        <f>IF(OR($A15="",$B15="",$C15=""),"",'OddsRatio_working_3-way'!J14)</f>
        <v>5.5159478825990877</v>
      </c>
      <c r="N15" s="23">
        <f t="shared" si="16"/>
        <v>59.537473099834706</v>
      </c>
      <c r="O15" s="24">
        <f t="shared" si="17"/>
        <v>22.020709228705986</v>
      </c>
      <c r="P15" s="24">
        <f t="shared" si="18"/>
        <v>18.441817671459312</v>
      </c>
      <c r="Q15" t="s">
        <v>70</v>
      </c>
      <c r="R15" t="s">
        <v>83</v>
      </c>
      <c r="S15" s="48" t="s">
        <v>384</v>
      </c>
      <c r="T15" s="35">
        <v>111</v>
      </c>
      <c r="U15" s="35">
        <f t="shared" si="19"/>
        <v>77.055045871559642</v>
      </c>
      <c r="V15" s="35">
        <f t="shared" si="20"/>
        <v>77.566265060240966</v>
      </c>
      <c r="W15" s="35">
        <f t="shared" si="21"/>
        <v>63.564102564102576</v>
      </c>
      <c r="X15" s="35">
        <f t="shared" si="22"/>
        <v>80.869632375656479</v>
      </c>
      <c r="Y15" s="35">
        <f t="shared" si="23"/>
        <v>81.380851564337803</v>
      </c>
      <c r="Z15" s="35">
        <f t="shared" si="24"/>
        <v>67.378689068199407</v>
      </c>
      <c r="AA15" s="35">
        <f t="shared" si="25"/>
        <v>-3.8145865040968374</v>
      </c>
      <c r="AB15" s="35">
        <f t="shared" si="26"/>
        <v>-3.8145865040968374</v>
      </c>
      <c r="AC15" s="35">
        <f t="shared" si="27"/>
        <v>-3.8145865040968303</v>
      </c>
      <c r="AF15">
        <v>1.68</v>
      </c>
      <c r="AG15">
        <v>2.25</v>
      </c>
      <c r="AJ15" t="s">
        <v>86</v>
      </c>
    </row>
    <row r="16" spans="1:36" ht="15" x14ac:dyDescent="0.25">
      <c r="A16">
        <v>3.27</v>
      </c>
      <c r="B16">
        <v>3.32</v>
      </c>
      <c r="C16">
        <v>2.34</v>
      </c>
      <c r="D16" s="20">
        <f t="shared" si="3"/>
        <v>3.4365644181052701E-2</v>
      </c>
      <c r="E16" s="17">
        <f>IF(OR($A16="",$B16="",$C16=""),"",A16*'MPTO_working_3-way'!$I15)</f>
        <v>3.3823756564720422</v>
      </c>
      <c r="F16" s="21">
        <f>IF(OR($A16="",$B16="",$C16=""),"",B16*'MPTO_working_3-way'!$I15)</f>
        <v>3.4340939386810949</v>
      </c>
      <c r="G16" s="22">
        <f>IF(OR($A16="",$B16="",$C16=""),"",C16*'MPTO_working_3-way'!$I15)</f>
        <v>2.4204156073836631</v>
      </c>
      <c r="H16" s="17">
        <f>IF(OR($A16="",$B16="",$C16=""),"",'MPTO_working_3-way'!E15)</f>
        <v>3.3972563023951459</v>
      </c>
      <c r="I16" s="21">
        <f>IF(OR($A16="",$B16="",$C16=""),"",'MPTO_working_3-way'!F15)</f>
        <v>3.451255788779251</v>
      </c>
      <c r="J16" s="22">
        <f>IF(OR($A16="",$B16="",$C16=""),"",'MPTO_working_3-way'!G15)</f>
        <v>2.4044518177839498</v>
      </c>
      <c r="K16" s="17">
        <f>IF(OR($A16="",$B16="",$C16=""),"",'OddsRatio_working_3-way'!H15)</f>
        <v>3.3909224362585779</v>
      </c>
      <c r="L16" s="21">
        <f>IF(OR($A16="",$B16="",$C16=""),"",'OddsRatio_working_3-way'!I15)</f>
        <v>3.4435859260440074</v>
      </c>
      <c r="M16" s="22">
        <f>IF(OR($A16="",$B16="",$C16=""),"",'OddsRatio_working_3-way'!J15)</f>
        <v>2.4113815262495564</v>
      </c>
      <c r="N16" s="23">
        <f t="shared" si="16"/>
        <v>29.565018837766864</v>
      </c>
      <c r="O16" s="24">
        <f t="shared" si="17"/>
        <v>29.119762529969172</v>
      </c>
      <c r="P16" s="24">
        <f t="shared" si="18"/>
        <v>41.315218632263957</v>
      </c>
      <c r="Q16" t="s">
        <v>72</v>
      </c>
      <c r="R16" t="s">
        <v>76</v>
      </c>
      <c r="S16" s="48" t="s">
        <v>384</v>
      </c>
      <c r="T16" s="35">
        <v>112</v>
      </c>
      <c r="U16" s="35">
        <f t="shared" si="19"/>
        <v>77.957446808510639</v>
      </c>
      <c r="V16" s="35">
        <f t="shared" si="20"/>
        <v>81.565217391304344</v>
      </c>
      <c r="W16" s="35">
        <f t="shared" si="21"/>
        <v>60.623853211009184</v>
      </c>
      <c r="X16" s="35">
        <f t="shared" si="22"/>
        <v>81.810929397686479</v>
      </c>
      <c r="Y16" s="35">
        <f t="shared" si="23"/>
        <v>85.418699980480184</v>
      </c>
      <c r="Z16" s="35">
        <f t="shared" si="24"/>
        <v>64.477335800185017</v>
      </c>
      <c r="AA16" s="35">
        <f t="shared" si="25"/>
        <v>-3.8534825891758402</v>
      </c>
      <c r="AB16" s="35">
        <f t="shared" si="26"/>
        <v>-3.8534825891758402</v>
      </c>
      <c r="AC16" s="35">
        <f t="shared" si="27"/>
        <v>-3.8534825891758331</v>
      </c>
      <c r="AF16">
        <v>2.13</v>
      </c>
      <c r="AG16">
        <v>1.76</v>
      </c>
      <c r="AJ16" t="s">
        <v>86</v>
      </c>
    </row>
    <row r="17" spans="1:36" ht="15" x14ac:dyDescent="0.25">
      <c r="A17">
        <v>3.29</v>
      </c>
      <c r="B17">
        <v>3.68</v>
      </c>
      <c r="C17">
        <v>2.1800000000000002</v>
      </c>
      <c r="D17" s="20">
        <f t="shared" si="3"/>
        <v>3.4406094546212795E-2</v>
      </c>
      <c r="E17" s="17">
        <f>IF(OR($A17="",$B17="",$C17=""),"",A17*'MPTO_working_3-way'!$I16)</f>
        <v>3.4031960510570403</v>
      </c>
      <c r="F17" s="21">
        <f>IF(OR($A17="",$B17="",$C17=""),"",B17*'MPTO_working_3-way'!$I16)</f>
        <v>3.8066144279300631</v>
      </c>
      <c r="G17" s="22">
        <f>IF(OR($A17="",$B17="",$C17=""),"",C17*'MPTO_working_3-way'!$I16)</f>
        <v>2.2550052861107441</v>
      </c>
      <c r="H17" s="17">
        <f>IF(OR($A17="",$B17="",$C17=""),"",'MPTO_working_3-way'!E16)</f>
        <v>3.419005992289164</v>
      </c>
      <c r="I17" s="21">
        <f>IF(OR($A17="",$B17="",$C17=""),"",'MPTO_working_3-way'!F16)</f>
        <v>3.8421575257117255</v>
      </c>
      <c r="J17" s="22">
        <f>IF(OR($A17="",$B17="",$C17=""),"",'MPTO_working_3-way'!G16)</f>
        <v>2.2359014766573742</v>
      </c>
      <c r="K17" s="17">
        <f>IF(OR($A17="",$B17="",$C17=""),"",'OddsRatio_working_3-way'!H16)</f>
        <v>3.4139813633011249</v>
      </c>
      <c r="L17" s="21">
        <f>IF(OR($A17="",$B17="",$C17=""),"",'OddsRatio_working_3-way'!I16)</f>
        <v>3.8250960932956399</v>
      </c>
      <c r="M17" s="22">
        <f>IF(OR($A17="",$B17="",$C17=""),"",'OddsRatio_working_3-way'!J16)</f>
        <v>2.2438855933167368</v>
      </c>
      <c r="N17" s="23">
        <f t="shared" si="16"/>
        <v>29.384143170047395</v>
      </c>
      <c r="O17" s="24">
        <f t="shared" si="17"/>
        <v>26.270062779743462</v>
      </c>
      <c r="P17" s="24">
        <f t="shared" si="18"/>
        <v>44.345794050209143</v>
      </c>
      <c r="Q17" t="s">
        <v>80</v>
      </c>
      <c r="R17" t="s">
        <v>77</v>
      </c>
      <c r="S17" s="48" t="s">
        <v>384</v>
      </c>
      <c r="T17" s="35">
        <v>113</v>
      </c>
      <c r="U17" s="35">
        <f t="shared" si="19"/>
        <v>80.988668555240793</v>
      </c>
      <c r="V17" s="35">
        <f t="shared" si="20"/>
        <v>81.523676880222837</v>
      </c>
      <c r="W17" s="35">
        <f t="shared" si="21"/>
        <v>60.926267281105979</v>
      </c>
      <c r="X17" s="35">
        <f t="shared" si="22"/>
        <v>83.55005583867117</v>
      </c>
      <c r="Y17" s="35">
        <f t="shared" si="23"/>
        <v>84.085064163653215</v>
      </c>
      <c r="Z17" s="35">
        <f t="shared" si="24"/>
        <v>63.487654564536371</v>
      </c>
      <c r="AA17" s="35">
        <f t="shared" si="25"/>
        <v>-2.5613872834303777</v>
      </c>
      <c r="AB17" s="35">
        <f t="shared" si="26"/>
        <v>-2.5613872834303777</v>
      </c>
      <c r="AC17" s="35">
        <f t="shared" si="27"/>
        <v>-2.5613872834303919</v>
      </c>
      <c r="AF17">
        <v>1.7</v>
      </c>
      <c r="AG17">
        <v>2.2200000000000002</v>
      </c>
      <c r="AJ17" t="s">
        <v>86</v>
      </c>
    </row>
    <row r="18" spans="1:36" ht="15" x14ac:dyDescent="0.25">
      <c r="A18">
        <v>3.53</v>
      </c>
      <c r="B18">
        <v>3.59</v>
      </c>
      <c r="C18">
        <v>2.17</v>
      </c>
      <c r="D18" s="20">
        <f t="shared" si="3"/>
        <v>2.2667144101153891E-2</v>
      </c>
      <c r="E18" s="17">
        <f>IF(OR($A18="",$B18="",$C18=""),"",A18*'MPTO_working_3-way'!$I17)</f>
        <v>3.610015018677073</v>
      </c>
      <c r="F18" s="21">
        <f>IF(OR($A18="",$B18="",$C18=""),"",B18*'MPTO_working_3-way'!$I17)</f>
        <v>3.6713750473231421</v>
      </c>
      <c r="G18" s="22">
        <f>IF(OR($A18="",$B18="",$C18=""),"",C18*'MPTO_working_3-way'!$I17)</f>
        <v>2.2191877026995037</v>
      </c>
      <c r="H18" s="17">
        <f>IF(OR($A18="",$B18="",$C18=""),"",'MPTO_working_3-way'!E17)</f>
        <v>3.6267309824320058</v>
      </c>
      <c r="I18" s="21">
        <f>IF(OR($A18="",$B18="",$C18=""),"",'MPTO_working_3-way'!F17)</f>
        <v>3.690093853998659</v>
      </c>
      <c r="J18" s="22">
        <f>IF(OR($A18="",$B18="",$C18=""),"",'MPTO_working_3-way'!G17)</f>
        <v>2.2061721804384407</v>
      </c>
      <c r="K18" s="17">
        <f>IF(OR($A18="",$B18="",$C18=""),"",'OddsRatio_working_3-way'!H17)</f>
        <v>3.619926276680026</v>
      </c>
      <c r="L18" s="21">
        <f>IF(OR($A18="",$B18="",$C18=""),"",'OddsRatio_working_3-way'!I17)</f>
        <v>3.6820589156526746</v>
      </c>
      <c r="M18" s="22">
        <f>IF(OR($A18="",$B18="",$C18=""),"",'OddsRatio_working_3-way'!J17)</f>
        <v>2.2115864599666524</v>
      </c>
      <c r="N18" s="23">
        <f t="shared" si="16"/>
        <v>27.700715781688363</v>
      </c>
      <c r="O18" s="24">
        <f t="shared" si="17"/>
        <v>27.237751172523655</v>
      </c>
      <c r="P18" s="24">
        <f t="shared" si="18"/>
        <v>45.061533045787982</v>
      </c>
      <c r="Q18" t="s">
        <v>245</v>
      </c>
      <c r="R18" t="s">
        <v>246</v>
      </c>
      <c r="S18" s="48" t="s">
        <v>384</v>
      </c>
      <c r="T18" s="35">
        <v>114</v>
      </c>
      <c r="U18" s="35">
        <f t="shared" si="19"/>
        <v>79.868263473053901</v>
      </c>
      <c r="V18" s="35">
        <f t="shared" si="20"/>
        <v>80.763848396501459</v>
      </c>
      <c r="W18" s="35">
        <f t="shared" si="21"/>
        <v>64.862068965517224</v>
      </c>
      <c r="X18" s="35">
        <f t="shared" si="22"/>
        <v>82.374082637981289</v>
      </c>
      <c r="Y18" s="35">
        <f t="shared" si="23"/>
        <v>83.269667561428861</v>
      </c>
      <c r="Z18" s="35">
        <f t="shared" si="24"/>
        <v>67.367888130444655</v>
      </c>
      <c r="AA18" s="35">
        <f t="shared" si="25"/>
        <v>-2.505819164927388</v>
      </c>
      <c r="AB18" s="35">
        <f t="shared" si="26"/>
        <v>-2.5058191649274022</v>
      </c>
      <c r="AC18" s="35">
        <f t="shared" si="27"/>
        <v>-2.5058191649274306</v>
      </c>
      <c r="AF18">
        <v>1.92</v>
      </c>
      <c r="AG18">
        <v>1.99</v>
      </c>
      <c r="AJ18" t="s">
        <v>387</v>
      </c>
    </row>
    <row r="19" spans="1:36" ht="15" x14ac:dyDescent="0.25">
      <c r="A19">
        <v>3.34</v>
      </c>
      <c r="B19">
        <v>3.43</v>
      </c>
      <c r="C19">
        <v>2.3199999999999998</v>
      </c>
      <c r="D19" s="20">
        <f t="shared" si="3"/>
        <v>2.1980869867784358E-2</v>
      </c>
      <c r="E19" s="17">
        <f>IF(OR($A19="",$B19="",$C19=""),"",A19*'MPTO_working_3-way'!$I18)</f>
        <v>3.4134161053583996</v>
      </c>
      <c r="F19" s="21">
        <f>IF(OR($A19="",$B19="",$C19=""),"",B19*'MPTO_working_3-way'!$I18)</f>
        <v>3.5053943836465007</v>
      </c>
      <c r="G19" s="22">
        <f>IF(OR($A19="",$B19="",$C19=""),"",C19*'MPTO_working_3-way'!$I18)</f>
        <v>2.3709956180932594</v>
      </c>
      <c r="H19" s="17">
        <f>IF(OR($A19="",$B19="",$C19=""),"",'MPTO_working_3-way'!E18)</f>
        <v>3.4237870366012806</v>
      </c>
      <c r="I19" s="21">
        <f>IF(OR($A19="",$B19="",$C19=""),"",'MPTO_working_3-way'!F18)</f>
        <v>3.5184231140299635</v>
      </c>
      <c r="J19" s="22">
        <f>IF(OR($A19="",$B19="",$C19=""),"",'MPTO_working_3-way'!G18)</f>
        <v>2.3601185683894661</v>
      </c>
      <c r="K19" s="17">
        <f>IF(OR($A19="",$B19="",$C19=""),"",'OddsRatio_working_3-way'!H18)</f>
        <v>3.4194768504115509</v>
      </c>
      <c r="L19" s="21">
        <f>IF(OR($A19="",$B19="",$C19=""),"",'OddsRatio_working_3-way'!I18)</f>
        <v>3.5125336523504576</v>
      </c>
      <c r="M19" s="22">
        <f>IF(OR($A19="",$B19="",$C19=""),"",'OddsRatio_working_3-way'!J18)</f>
        <v>2.3648330951039518</v>
      </c>
      <c r="N19" s="23">
        <f t="shared" si="16"/>
        <v>29.296164579237626</v>
      </c>
      <c r="O19" s="24">
        <f t="shared" si="17"/>
        <v>28.52746055237716</v>
      </c>
      <c r="P19" s="24">
        <f t="shared" si="18"/>
        <v>42.17637486838521</v>
      </c>
      <c r="Q19" t="s">
        <v>247</v>
      </c>
      <c r="R19" t="s">
        <v>248</v>
      </c>
      <c r="S19" s="48" t="s">
        <v>384</v>
      </c>
      <c r="T19" s="35">
        <v>115</v>
      </c>
      <c r="U19" s="35">
        <f t="shared" si="19"/>
        <v>61.511627906976742</v>
      </c>
      <c r="V19" s="35">
        <f t="shared" si="20"/>
        <v>87.748815165876763</v>
      </c>
      <c r="W19" s="35">
        <f t="shared" si="21"/>
        <v>78.141025641025635</v>
      </c>
      <c r="X19" s="35">
        <f t="shared" si="22"/>
        <v>64.110159193097573</v>
      </c>
      <c r="Y19" s="35">
        <f t="shared" si="23"/>
        <v>90.347346451997609</v>
      </c>
      <c r="Z19" s="35">
        <f t="shared" si="24"/>
        <v>80.739556927146467</v>
      </c>
      <c r="AA19" s="35">
        <f t="shared" si="25"/>
        <v>-2.5985312861208314</v>
      </c>
      <c r="AB19" s="35">
        <f t="shared" si="26"/>
        <v>-2.5985312861208456</v>
      </c>
      <c r="AC19" s="35">
        <f t="shared" si="27"/>
        <v>-2.5985312861208314</v>
      </c>
      <c r="AF19">
        <v>1.96</v>
      </c>
      <c r="AG19">
        <v>1.94</v>
      </c>
      <c r="AJ19" t="s">
        <v>387</v>
      </c>
    </row>
    <row r="20" spans="1:36" ht="15" x14ac:dyDescent="0.25">
      <c r="A20">
        <v>2.15</v>
      </c>
      <c r="B20">
        <v>4.22</v>
      </c>
      <c r="C20">
        <v>3.12</v>
      </c>
      <c r="D20" s="20">
        <f t="shared" si="3"/>
        <v>2.2595924227137631E-2</v>
      </c>
      <c r="E20" s="17">
        <f>IF(OR($A20="",$B20="",$C20=""),"",A20*'MPTO_working_3-way'!$I19)</f>
        <v>2.1985812370883457</v>
      </c>
      <c r="F20" s="21">
        <f>IF(OR($A20="",$B20="",$C20=""),"",B20*'MPTO_working_3-way'!$I19)</f>
        <v>4.3153548002385209</v>
      </c>
      <c r="G20" s="22">
        <f>IF(OR($A20="",$B20="",$C20=""),"",C20*'MPTO_working_3-way'!$I19)</f>
        <v>3.1904992835886694</v>
      </c>
      <c r="H20" s="17">
        <f>IF(OR($A20="",$B20="",$C20=""),"",'MPTO_working_3-way'!E19)</f>
        <v>2.1853896441441947</v>
      </c>
      <c r="I20" s="21">
        <f>IF(OR($A20="",$B20="",$C20=""),"",'MPTO_working_3-way'!F19)</f>
        <v>4.3585357692015538</v>
      </c>
      <c r="J20" s="22">
        <f>IF(OR($A20="",$B20="",$C20=""),"",'MPTO_working_3-way'!G19)</f>
        <v>3.1950837040470494</v>
      </c>
      <c r="K20" s="17">
        <f>IF(OR($A20="",$B20="",$C20=""),"",'OddsRatio_working_3-way'!H19)</f>
        <v>2.1910664334345236</v>
      </c>
      <c r="L20" s="21">
        <f>IF(OR($A20="",$B20="",$C20=""),"",'OddsRatio_working_3-way'!I19)</f>
        <v>4.3349860136166658</v>
      </c>
      <c r="M20" s="22">
        <f>IF(OR($A20="",$B20="",$C20=""),"",'OddsRatio_working_3-way'!J19)</f>
        <v>3.1957050772879914</v>
      </c>
      <c r="N20" s="23">
        <f t="shared" si="16"/>
        <v>45.483877653951659</v>
      </c>
      <c r="O20" s="24">
        <f t="shared" si="17"/>
        <v>23.173065629382954</v>
      </c>
      <c r="P20" s="24">
        <f t="shared" si="18"/>
        <v>31.343056716665401</v>
      </c>
      <c r="Q20" t="s">
        <v>249</v>
      </c>
      <c r="R20" t="s">
        <v>250</v>
      </c>
      <c r="S20" s="48" t="s">
        <v>384</v>
      </c>
      <c r="T20" s="35">
        <v>116</v>
      </c>
      <c r="U20" s="35">
        <f t="shared" si="19"/>
        <v>51.19553072625699</v>
      </c>
      <c r="V20" s="35">
        <f t="shared" si="20"/>
        <v>85.312169312169317</v>
      </c>
      <c r="W20" s="35">
        <f t="shared" si="21"/>
        <v>92.65995975855131</v>
      </c>
      <c r="X20" s="35">
        <f t="shared" si="22"/>
        <v>54.027870929279388</v>
      </c>
      <c r="Y20" s="35">
        <f t="shared" si="23"/>
        <v>88.1445095151917</v>
      </c>
      <c r="Z20" s="35">
        <f t="shared" si="24"/>
        <v>95.492299961573693</v>
      </c>
      <c r="AA20" s="35">
        <f t="shared" si="25"/>
        <v>-2.8323402030223974</v>
      </c>
      <c r="AB20" s="35">
        <f t="shared" si="26"/>
        <v>-2.8323402030223832</v>
      </c>
      <c r="AC20" s="35">
        <f t="shared" si="27"/>
        <v>-2.8323402030223832</v>
      </c>
      <c r="AF20">
        <v>1.39</v>
      </c>
      <c r="AG20">
        <v>3.2</v>
      </c>
      <c r="AJ20" t="s">
        <v>387</v>
      </c>
    </row>
    <row r="21" spans="1:36" ht="15" x14ac:dyDescent="0.25">
      <c r="A21">
        <v>1.79</v>
      </c>
      <c r="B21">
        <v>3.78</v>
      </c>
      <c r="C21">
        <v>4.97</v>
      </c>
      <c r="D21" s="20">
        <f t="shared" si="3"/>
        <v>2.4416725888124047E-2</v>
      </c>
      <c r="E21" s="17">
        <f>IF(OR($A21="",$B21="",$C21=""),"",A21*'MPTO_working_3-way'!$I20)</f>
        <v>1.8337059393397421</v>
      </c>
      <c r="F21" s="21">
        <f>IF(OR($A21="",$B21="",$C21=""),"",B21*'MPTO_working_3-way'!$I20)</f>
        <v>3.8722952238571087</v>
      </c>
      <c r="G21" s="22">
        <f>IF(OR($A21="",$B21="",$C21=""),"",C21*'MPTO_working_3-way'!$I20)</f>
        <v>5.0913511276639767</v>
      </c>
      <c r="H21" s="17">
        <f>IF(OR($A21="",$B21="",$C21=""),"",'MPTO_working_3-way'!E20)</f>
        <v>1.8164634132508002</v>
      </c>
      <c r="I21" s="21">
        <f>IF(OR($A21="",$B21="",$C21=""),"",'MPTO_working_3-way'!F20)</f>
        <v>3.8999832765149769</v>
      </c>
      <c r="J21" s="22">
        <f>IF(OR($A21="",$B21="",$C21=""),"",'MPTO_working_3-way'!G20)</f>
        <v>5.179513258211494</v>
      </c>
      <c r="K21" s="17">
        <f>IF(OR($A21="",$B21="",$C21=""),"",'OddsRatio_working_3-way'!H20)</f>
        <v>1.822891902591955</v>
      </c>
      <c r="L21" s="21">
        <f>IF(OR($A21="",$B21="",$C21=""),"",'OddsRatio_working_3-way'!I20)</f>
        <v>3.8957461888678937</v>
      </c>
      <c r="M21" s="22">
        <f>IF(OR($A21="",$B21="",$C21=""),"",'OddsRatio_working_3-way'!J20)</f>
        <v>5.1352922193545094</v>
      </c>
      <c r="N21" s="23">
        <f t="shared" si="16"/>
        <v>54.534370999532641</v>
      </c>
      <c r="O21" s="24">
        <f t="shared" si="17"/>
        <v>25.824477272265462</v>
      </c>
      <c r="P21" s="24">
        <f t="shared" si="18"/>
        <v>19.641151728201898</v>
      </c>
      <c r="Q21" t="s">
        <v>251</v>
      </c>
      <c r="R21" t="s">
        <v>252</v>
      </c>
      <c r="S21" s="48" t="s">
        <v>384</v>
      </c>
      <c r="T21" s="35">
        <v>117</v>
      </c>
      <c r="U21" s="35">
        <f t="shared" si="19"/>
        <v>56.378238341968917</v>
      </c>
      <c r="V21" s="35">
        <f t="shared" si="20"/>
        <v>85.378378378378372</v>
      </c>
      <c r="W21" s="35">
        <f t="shared" si="21"/>
        <v>89.72727272727272</v>
      </c>
      <c r="X21" s="35">
        <f t="shared" si="22"/>
        <v>58.894348894348894</v>
      </c>
      <c r="Y21" s="35">
        <f t="shared" si="23"/>
        <v>87.894488930758371</v>
      </c>
      <c r="Z21" s="35">
        <f t="shared" si="24"/>
        <v>92.243383279652704</v>
      </c>
      <c r="AA21" s="35">
        <f t="shared" si="25"/>
        <v>-2.5161105523799776</v>
      </c>
      <c r="AB21" s="35">
        <f t="shared" si="26"/>
        <v>-2.5161105523799989</v>
      </c>
      <c r="AC21" s="35">
        <f t="shared" si="27"/>
        <v>-2.5161105523799847</v>
      </c>
      <c r="AF21">
        <v>2.06</v>
      </c>
      <c r="AG21">
        <v>1.86</v>
      </c>
      <c r="AJ21" t="s">
        <v>387</v>
      </c>
    </row>
    <row r="22" spans="1:36" ht="15" x14ac:dyDescent="0.25">
      <c r="A22">
        <v>1.93</v>
      </c>
      <c r="B22">
        <v>3.7</v>
      </c>
      <c r="C22">
        <v>4.29</v>
      </c>
      <c r="D22" s="20">
        <f t="shared" si="3"/>
        <v>2.1505218396410175E-2</v>
      </c>
      <c r="E22" s="17">
        <f>IF(OR($A22="",$B22="",$C22=""),"",A22*'MPTO_working_3-way'!$I21)</f>
        <v>1.9715050715050715</v>
      </c>
      <c r="F22" s="21">
        <f>IF(OR($A22="",$B22="",$C22=""),"",B22*'MPTO_working_3-way'!$I21)</f>
        <v>3.7795693080667179</v>
      </c>
      <c r="G22" s="22">
        <f>IF(OR($A22="",$B22="",$C22=""),"",C22*'MPTO_working_3-way'!$I21)</f>
        <v>4.3822573869205996</v>
      </c>
      <c r="H22" s="17">
        <f>IF(OR($A22="",$B22="",$C22=""),"",'MPTO_working_3-way'!E21)</f>
        <v>1.9570761958160732</v>
      </c>
      <c r="I22" s="21">
        <f>IF(OR($A22="",$B22="",$C22=""),"",'MPTO_working_3-way'!F21)</f>
        <v>3.8008092541487311</v>
      </c>
      <c r="J22" s="22">
        <f>IF(OR($A22="",$B22="",$C22=""),"",'MPTO_working_3-way'!G21)</f>
        <v>4.4261139009034309</v>
      </c>
      <c r="K22" s="17">
        <f>IF(OR($A22="",$B22="",$C22=""),"",'OddsRatio_working_3-way'!H21)</f>
        <v>1.9626859992630041</v>
      </c>
      <c r="L22" s="21">
        <f>IF(OR($A22="",$B22="",$C22=""),"",'OddsRatio_working_3-way'!I21)</f>
        <v>3.7948948365700144</v>
      </c>
      <c r="M22" s="22">
        <f>IF(OR($A22="",$B22="",$C22=""),"",'OddsRatio_working_3-way'!J21)</f>
        <v>4.4056311156723504</v>
      </c>
      <c r="N22" s="23">
        <f t="shared" si="16"/>
        <v>50.722669419084355</v>
      </c>
      <c r="O22" s="24">
        <f t="shared" si="17"/>
        <v>26.45804107536021</v>
      </c>
      <c r="P22" s="24">
        <f t="shared" si="18"/>
        <v>22.819289505555428</v>
      </c>
      <c r="Q22" t="s">
        <v>253</v>
      </c>
      <c r="R22" t="s">
        <v>254</v>
      </c>
      <c r="S22" s="48" t="s">
        <v>384</v>
      </c>
      <c r="T22" s="35">
        <v>118</v>
      </c>
      <c r="U22" s="35">
        <f t="shared" si="19"/>
        <v>61.269230769230759</v>
      </c>
      <c r="V22" s="35">
        <f t="shared" si="20"/>
        <v>90.037914691943129</v>
      </c>
      <c r="W22" s="35">
        <f t="shared" si="21"/>
        <v>82.024390243902431</v>
      </c>
      <c r="X22" s="35">
        <f t="shared" si="22"/>
        <v>63.93769506415444</v>
      </c>
      <c r="Y22" s="35">
        <f t="shared" si="23"/>
        <v>92.706378986866781</v>
      </c>
      <c r="Z22" s="35">
        <f t="shared" si="24"/>
        <v>84.692854538826097</v>
      </c>
      <c r="AA22" s="35">
        <f t="shared" si="25"/>
        <v>-2.6684642949236803</v>
      </c>
      <c r="AB22" s="35">
        <f t="shared" si="26"/>
        <v>-2.6684642949236519</v>
      </c>
      <c r="AC22" s="35">
        <f t="shared" si="27"/>
        <v>-2.6684642949236661</v>
      </c>
      <c r="AF22">
        <v>1.83</v>
      </c>
      <c r="AG22">
        <v>2.0699999999999998</v>
      </c>
      <c r="AJ22" t="s">
        <v>387</v>
      </c>
    </row>
    <row r="23" spans="1:36" ht="15" x14ac:dyDescent="0.25">
      <c r="A23">
        <v>2.08</v>
      </c>
      <c r="B23">
        <v>4.22</v>
      </c>
      <c r="C23">
        <v>3.28</v>
      </c>
      <c r="D23" s="20">
        <f t="shared" si="3"/>
        <v>2.2614104194268236E-2</v>
      </c>
      <c r="E23" s="17">
        <f>IF(OR($A23="",$B23="",$C23=""),"",A23*'MPTO_working_3-way'!$I22)</f>
        <v>2.127037336724078</v>
      </c>
      <c r="F23" s="21">
        <f>IF(OR($A23="",$B23="",$C23=""),"",B23*'MPTO_working_3-way'!$I22)</f>
        <v>4.3154315196998114</v>
      </c>
      <c r="G23" s="22">
        <f>IF(OR($A23="",$B23="",$C23=""),"",C23*'MPTO_working_3-way'!$I22)</f>
        <v>3.3541742617571995</v>
      </c>
      <c r="H23" s="17">
        <f>IF(OR($A23="",$B23="",$C23=""),"",'MPTO_working_3-way'!E22)</f>
        <v>2.1131320343473439</v>
      </c>
      <c r="I23" s="21">
        <f>IF(OR($A23="",$B23="",$C23=""),"",'MPTO_working_3-way'!F22)</f>
        <v>4.3586508928484919</v>
      </c>
      <c r="J23" s="22">
        <f>IF(OR($A23="",$B23="",$C23=""),"",'MPTO_working_3-way'!G22)</f>
        <v>3.3631531336209148</v>
      </c>
      <c r="K23" s="17">
        <f>IF(OR($A23="",$B23="",$C23=""),"",'OddsRatio_working_3-way'!H22)</f>
        <v>2.1189045153314217</v>
      </c>
      <c r="L23" s="21">
        <f>IF(OR($A23="",$B23="",$C23=""),"",'OddsRatio_working_3-way'!I22)</f>
        <v>4.3359930920066443</v>
      </c>
      <c r="M23" s="22">
        <f>IF(OR($A23="",$B23="",$C23=""),"",'OddsRatio_working_3-way'!J22)</f>
        <v>3.3621317545885563</v>
      </c>
      <c r="N23" s="23">
        <f t="shared" si="16"/>
        <v>47.013749252758004</v>
      </c>
      <c r="O23" s="24">
        <f t="shared" si="17"/>
        <v>23.172653660127171</v>
      </c>
      <c r="P23" s="24">
        <f t="shared" si="18"/>
        <v>29.813597087114836</v>
      </c>
      <c r="Q23" t="s">
        <v>255</v>
      </c>
      <c r="R23" t="s">
        <v>256</v>
      </c>
      <c r="S23" s="48" t="s">
        <v>384</v>
      </c>
      <c r="T23" s="35">
        <v>119</v>
      </c>
      <c r="U23" s="35">
        <f t="shared" si="19"/>
        <v>48.166666666666657</v>
      </c>
      <c r="V23" s="35">
        <f t="shared" si="20"/>
        <v>90.733966745843233</v>
      </c>
      <c r="W23" s="35">
        <f t="shared" si="21"/>
        <v>95.152304609218433</v>
      </c>
      <c r="X23" s="35">
        <f t="shared" si="22"/>
        <v>52.113728644938334</v>
      </c>
      <c r="Y23" s="35">
        <f t="shared" si="23"/>
        <v>94.681028724114896</v>
      </c>
      <c r="Z23" s="35">
        <f t="shared" si="24"/>
        <v>99.09936658749011</v>
      </c>
      <c r="AA23" s="35">
        <f t="shared" si="25"/>
        <v>-3.9470619782716767</v>
      </c>
      <c r="AB23" s="35">
        <f t="shared" si="26"/>
        <v>-3.9470619782716625</v>
      </c>
      <c r="AC23" s="35">
        <f t="shared" si="27"/>
        <v>-3.9470619782716767</v>
      </c>
      <c r="AF23">
        <v>1.41</v>
      </c>
      <c r="AG23">
        <v>3.09</v>
      </c>
      <c r="AJ23" t="s">
        <v>387</v>
      </c>
    </row>
    <row r="24" spans="1:36" ht="15" x14ac:dyDescent="0.25">
      <c r="A24">
        <v>1.68</v>
      </c>
      <c r="B24">
        <v>4.21</v>
      </c>
      <c r="C24">
        <v>4.99</v>
      </c>
      <c r="D24" s="20">
        <f t="shared" si="3"/>
        <v>3.3168588052703063E-2</v>
      </c>
      <c r="E24" s="17">
        <f>IF(OR($A24="",$B24="",$C24=""),"",A24*'MPTO_working_3-way'!$I23)</f>
        <v>1.7357232279285411</v>
      </c>
      <c r="F24" s="21">
        <f>IF(OR($A24="",$B24="",$C24=""),"",B24*'MPTO_working_3-way'!$I23)</f>
        <v>4.3496397557018796</v>
      </c>
      <c r="G24" s="22">
        <f>IF(OR($A24="",$B24="",$C24=""),"",C24*'MPTO_working_3-way'!$I23)</f>
        <v>5.1555112543829882</v>
      </c>
      <c r="H24" s="17">
        <f>IF(OR($A24="",$B24="",$C24=""),"",'MPTO_working_3-way'!E23)</f>
        <v>1.7117955919796515</v>
      </c>
      <c r="I24" s="21">
        <f>IF(OR($A24="",$B24="",$C24=""),"",'MPTO_working_3-way'!F23)</f>
        <v>4.4155277382199705</v>
      </c>
      <c r="J24" s="22">
        <f>IF(OR($A24="",$B24="",$C24=""),"",'MPTO_working_3-way'!G23)</f>
        <v>5.2813757059886761</v>
      </c>
      <c r="K24" s="17">
        <f>IF(OR($A24="",$B24="",$C24=""),"",'OddsRatio_working_3-way'!H23)</f>
        <v>1.7201596266907266</v>
      </c>
      <c r="L24" s="21">
        <f>IF(OR($A24="",$B24="",$C24=""),"",'OddsRatio_working_3-way'!I23)</f>
        <v>4.3995770612900458</v>
      </c>
      <c r="M24" s="22">
        <f>IF(OR($A24="",$B24="",$C24=""),"",'OddsRatio_working_3-way'!J23)</f>
        <v>5.2256425154352932</v>
      </c>
      <c r="N24" s="23">
        <f t="shared" si="16"/>
        <v>57.612871908929108</v>
      </c>
      <c r="O24" s="24">
        <f t="shared" si="17"/>
        <v>22.990409692874326</v>
      </c>
      <c r="P24" s="24">
        <f t="shared" si="18"/>
        <v>19.396718398196573</v>
      </c>
      <c r="Q24" t="s">
        <v>257</v>
      </c>
      <c r="R24" t="s">
        <v>258</v>
      </c>
      <c r="S24" s="48" t="s">
        <v>384</v>
      </c>
      <c r="T24" s="35">
        <v>120</v>
      </c>
      <c r="U24" s="35">
        <f t="shared" si="19"/>
        <v>62.58373205741627</v>
      </c>
      <c r="V24" s="35">
        <f t="shared" si="20"/>
        <v>89.620253164556942</v>
      </c>
      <c r="W24" s="35">
        <f t="shared" si="21"/>
        <v>84.391691394658764</v>
      </c>
      <c r="X24" s="35">
        <f t="shared" si="22"/>
        <v>65.988055440784279</v>
      </c>
      <c r="Y24" s="35">
        <f t="shared" si="23"/>
        <v>93.024576547924994</v>
      </c>
      <c r="Z24" s="35">
        <f t="shared" si="24"/>
        <v>87.796014778026773</v>
      </c>
      <c r="AA24" s="35">
        <f t="shared" si="25"/>
        <v>-3.4043233833680091</v>
      </c>
      <c r="AB24" s="35">
        <f t="shared" si="26"/>
        <v>-3.4043233833680517</v>
      </c>
      <c r="AC24" s="35">
        <f t="shared" si="27"/>
        <v>-3.4043233833680091</v>
      </c>
      <c r="AF24">
        <v>1.67</v>
      </c>
      <c r="AG24">
        <v>2.31</v>
      </c>
      <c r="AJ24" t="s">
        <v>388</v>
      </c>
    </row>
    <row r="25" spans="1:36" ht="15" x14ac:dyDescent="0.25">
      <c r="A25">
        <v>2.09</v>
      </c>
      <c r="B25">
        <v>3.95</v>
      </c>
      <c r="C25">
        <v>3.37</v>
      </c>
      <c r="D25" s="20">
        <f t="shared" si="3"/>
        <v>2.8369361528066905E-2</v>
      </c>
      <c r="E25" s="17">
        <f>IF(OR($A25="",$B25="",$C25=""),"",A25*'MPTO_working_3-way'!$I24)</f>
        <v>2.1492919655936595</v>
      </c>
      <c r="F25" s="21">
        <f>IF(OR($A25="",$B25="",$C25=""),"",B25*'MPTO_working_3-way'!$I24)</f>
        <v>4.0620589780358642</v>
      </c>
      <c r="G25" s="22">
        <f>IF(OR($A25="",$B25="",$C25=""),"",C25*'MPTO_working_3-way'!$I24)</f>
        <v>3.4656047483495858</v>
      </c>
      <c r="H25" s="17">
        <f>IF(OR($A25="",$B25="",$C25=""),"",'MPTO_working_3-way'!E24)</f>
        <v>2.1321395822505598</v>
      </c>
      <c r="I25" s="21">
        <f>IF(OR($A25="",$B25="",$C25=""),"",'MPTO_working_3-way'!F24)</f>
        <v>4.1032693915406284</v>
      </c>
      <c r="J25" s="22">
        <f>IF(OR($A25="",$B25="",$C25=""),"",'MPTO_working_3-way'!G24)</f>
        <v>3.4809311832661276</v>
      </c>
      <c r="K25" s="17">
        <f>IF(OR($A25="",$B25="",$C25=""),"",'OddsRatio_working_3-way'!H24)</f>
        <v>2.1391630826793167</v>
      </c>
      <c r="L25" s="21">
        <f>IF(OR($A25="",$B25="",$C25=""),"",'OddsRatio_working_3-way'!I24)</f>
        <v>4.0830560494531989</v>
      </c>
      <c r="M25" s="22">
        <f>IF(OR($A25="",$B25="",$C25=""),"",'OddsRatio_working_3-way'!J24)</f>
        <v>3.476895877018332</v>
      </c>
      <c r="N25" s="23">
        <f t="shared" si="16"/>
        <v>46.52695008441016</v>
      </c>
      <c r="O25" s="24">
        <f t="shared" si="17"/>
        <v>24.618057133270181</v>
      </c>
      <c r="P25" s="24">
        <f t="shared" si="18"/>
        <v>28.854992782319648</v>
      </c>
      <c r="Q25" t="s">
        <v>259</v>
      </c>
      <c r="R25" t="s">
        <v>260</v>
      </c>
      <c r="S25" s="48" t="s">
        <v>384</v>
      </c>
      <c r="T25" s="35">
        <v>121</v>
      </c>
      <c r="U25" s="35">
        <f t="shared" si="19"/>
        <v>76.677655677655665</v>
      </c>
      <c r="V25" s="35">
        <f t="shared" si="20"/>
        <v>86.915492957746466</v>
      </c>
      <c r="W25" s="35">
        <f t="shared" si="21"/>
        <v>74.992395437262346</v>
      </c>
      <c r="X25" s="35">
        <f t="shared" si="22"/>
        <v>80.09211160499116</v>
      </c>
      <c r="Y25" s="35">
        <f t="shared" si="23"/>
        <v>90.329948885081961</v>
      </c>
      <c r="Z25" s="35">
        <f t="shared" si="24"/>
        <v>78.406851364597841</v>
      </c>
      <c r="AA25" s="35">
        <f t="shared" si="25"/>
        <v>-3.4144559273354957</v>
      </c>
      <c r="AB25" s="35">
        <f t="shared" si="26"/>
        <v>-3.4144559273354957</v>
      </c>
      <c r="AC25" s="35">
        <f t="shared" si="27"/>
        <v>-3.4144559273354957</v>
      </c>
      <c r="AF25">
        <v>1.64</v>
      </c>
      <c r="AG25">
        <v>2.36</v>
      </c>
      <c r="AJ25" t="s">
        <v>388</v>
      </c>
    </row>
    <row r="26" spans="1:36" ht="15" x14ac:dyDescent="0.25">
      <c r="A26">
        <v>2.73</v>
      </c>
      <c r="B26">
        <v>3.55</v>
      </c>
      <c r="C26">
        <v>2.63</v>
      </c>
      <c r="D26" s="20">
        <f t="shared" si="3"/>
        <v>2.821864402756602E-2</v>
      </c>
      <c r="E26" s="17">
        <f>IF(OR($A26="",$B26="",$C26=""),"",A26*'MPTO_working_3-way'!$I25)</f>
        <v>2.8070368981952551</v>
      </c>
      <c r="F26" s="21">
        <f>IF(OR($A26="",$B26="",$C26=""),"",B26*'MPTO_working_3-way'!$I25)</f>
        <v>3.650176186297859</v>
      </c>
      <c r="G26" s="22">
        <f>IF(OR($A26="",$B26="",$C26=""),"",C26*'MPTO_working_3-way'!$I25)</f>
        <v>2.7042150337924986</v>
      </c>
      <c r="H26" s="17">
        <f>IF(OR($A26="",$B26="",$C26=""),"",'MPTO_working_3-way'!E25)</f>
        <v>2.801951210038605</v>
      </c>
      <c r="I26" s="21">
        <f>IF(OR($A26="",$B26="",$C26=""),"",'MPTO_working_3-way'!F25)</f>
        <v>3.6726369201042526</v>
      </c>
      <c r="J26" s="22">
        <f>IF(OR($A26="",$B26="",$C26=""),"",'MPTO_working_3-way'!G25)</f>
        <v>2.6967121955743991</v>
      </c>
      <c r="K26" s="17">
        <f>IF(OR($A26="",$B26="",$C26=""),"",'OddsRatio_working_3-way'!H25)</f>
        <v>2.8049140107820563</v>
      </c>
      <c r="L26" s="21">
        <f>IF(OR($A26="",$B26="",$C26=""),"",'OddsRatio_working_3-way'!I25)</f>
        <v>3.6604223858348228</v>
      </c>
      <c r="M26" s="22">
        <f>IF(OR($A26="",$B26="",$C26=""),"",'OddsRatio_working_3-way'!J25)</f>
        <v>2.7005837211414749</v>
      </c>
      <c r="N26" s="23">
        <f t="shared" si="16"/>
        <v>35.624754367957756</v>
      </c>
      <c r="O26" s="24">
        <f t="shared" si="17"/>
        <v>27.395937866063285</v>
      </c>
      <c r="P26" s="24">
        <f t="shared" si="18"/>
        <v>36.979307765978959</v>
      </c>
      <c r="Q26" t="s">
        <v>261</v>
      </c>
      <c r="R26" t="s">
        <v>262</v>
      </c>
      <c r="S26" s="48" t="s">
        <v>384</v>
      </c>
      <c r="T26" s="35">
        <v>122</v>
      </c>
      <c r="U26" s="35">
        <f t="shared" si="19"/>
        <v>73.778656126482204</v>
      </c>
      <c r="V26" s="35">
        <f t="shared" si="20"/>
        <v>85.47305389221556</v>
      </c>
      <c r="W26" s="35">
        <f t="shared" si="21"/>
        <v>81.468438538205973</v>
      </c>
      <c r="X26" s="35">
        <f t="shared" si="22"/>
        <v>77.058507569578467</v>
      </c>
      <c r="Y26" s="35">
        <f t="shared" si="23"/>
        <v>88.752905335311823</v>
      </c>
      <c r="Z26" s="35">
        <f t="shared" si="24"/>
        <v>84.748289981302221</v>
      </c>
      <c r="AA26" s="35">
        <f t="shared" si="25"/>
        <v>-3.2798514430962626</v>
      </c>
      <c r="AB26" s="35">
        <f t="shared" si="26"/>
        <v>-3.2798514430962626</v>
      </c>
      <c r="AC26" s="35">
        <f t="shared" si="27"/>
        <v>-3.2798514430962484</v>
      </c>
      <c r="AF26">
        <v>1.78</v>
      </c>
      <c r="AG26">
        <v>2.11</v>
      </c>
      <c r="AJ26" t="s">
        <v>388</v>
      </c>
    </row>
    <row r="27" spans="1:36" ht="15" x14ac:dyDescent="0.25">
      <c r="A27">
        <v>2.5299999999999998</v>
      </c>
      <c r="B27">
        <v>3.34</v>
      </c>
      <c r="C27">
        <v>3.01</v>
      </c>
      <c r="D27" s="20">
        <f t="shared" si="3"/>
        <v>2.6884028222100342E-2</v>
      </c>
      <c r="E27" s="17">
        <f>IF(OR($A27="",$B27="",$C27=""),"",A27*'MPTO_working_3-way'!$I26)</f>
        <v>2.5980165914019135</v>
      </c>
      <c r="F27" s="21">
        <f>IF(OR($A27="",$B27="",$C27=""),"",B27*'MPTO_working_3-way'!$I26)</f>
        <v>3.4297926542618149</v>
      </c>
      <c r="G27" s="22">
        <f>IF(OR($A27="",$B27="",$C27=""),"",C27*'MPTO_working_3-way'!$I26)</f>
        <v>3.0909209249485219</v>
      </c>
      <c r="H27" s="17">
        <f>IF(OR($A27="",$B27="",$C27=""),"",'MPTO_working_3-way'!E26)</f>
        <v>2.5886913199243247</v>
      </c>
      <c r="I27" s="21">
        <f>IF(OR($A27="",$B27="",$C27=""),"",'MPTO_working_3-way'!F26)</f>
        <v>3.4430536417529347</v>
      </c>
      <c r="J27" s="22">
        <f>IF(OR($A27="",$B27="",$C27=""),"",'MPTO_working_3-way'!G26)</f>
        <v>3.0934413792270274</v>
      </c>
      <c r="K27" s="17">
        <f>IF(OR($A27="",$B27="",$C27=""),"",'OddsRatio_working_3-way'!H26)</f>
        <v>2.5929883983008719</v>
      </c>
      <c r="L27" s="21">
        <f>IF(OR($A27="",$B27="",$C27=""),"",'OddsRatio_working_3-way'!I26)</f>
        <v>3.4363351974013336</v>
      </c>
      <c r="M27" s="22">
        <f>IF(OR($A27="",$B27="",$C27=""),"",'OddsRatio_working_3-way'!J26)</f>
        <v>3.0927494644344788</v>
      </c>
      <c r="N27" s="23">
        <f t="shared" si="16"/>
        <v>38.490901224783592</v>
      </c>
      <c r="O27" s="24">
        <f t="shared" si="17"/>
        <v>29.156281466677385</v>
      </c>
      <c r="P27" s="24">
        <f t="shared" si="18"/>
        <v>32.352817308539031</v>
      </c>
      <c r="Q27" t="s">
        <v>263</v>
      </c>
      <c r="R27" t="s">
        <v>264</v>
      </c>
      <c r="S27" s="48" t="s">
        <v>384</v>
      </c>
      <c r="T27" s="35">
        <v>123</v>
      </c>
      <c r="U27" s="35">
        <f t="shared" si="19"/>
        <v>112.01785714285714</v>
      </c>
      <c r="V27" s="35">
        <f t="shared" si="20"/>
        <v>103.22508038585208</v>
      </c>
      <c r="W27" s="35">
        <f t="shared" si="21"/>
        <v>26.90625</v>
      </c>
      <c r="X27" s="35">
        <f t="shared" si="22"/>
        <v>115.8686696141479</v>
      </c>
      <c r="Y27" s="35">
        <f t="shared" si="23"/>
        <v>107.07589285714286</v>
      </c>
      <c r="Z27" s="35">
        <f t="shared" si="24"/>
        <v>30.757062471290769</v>
      </c>
      <c r="AA27" s="35">
        <f t="shared" si="25"/>
        <v>-3.8508124712907659</v>
      </c>
      <c r="AB27" s="35">
        <f t="shared" si="26"/>
        <v>-3.8508124712907801</v>
      </c>
      <c r="AC27" s="35">
        <f t="shared" si="27"/>
        <v>-3.8508124712907694</v>
      </c>
      <c r="AF27">
        <v>2.09</v>
      </c>
      <c r="AG27">
        <v>1.8</v>
      </c>
      <c r="AJ27" t="s">
        <v>388</v>
      </c>
    </row>
    <row r="28" spans="1:36" ht="15" x14ac:dyDescent="0.25">
      <c r="A28">
        <v>11.2</v>
      </c>
      <c r="B28">
        <v>6.22</v>
      </c>
      <c r="C28">
        <v>1.28</v>
      </c>
      <c r="D28" s="20">
        <f t="shared" si="3"/>
        <v>3.1307418465778669E-2</v>
      </c>
      <c r="E28" s="17">
        <f>IF(OR($A28="",$B28="",$C28=""),"",A28*'MPTO_working_3-way'!$I27)</f>
        <v>11.55064308681672</v>
      </c>
      <c r="F28" s="21">
        <f>IF(OR($A28="",$B28="",$C28=""),"",B28*'MPTO_working_3-way'!$I27)</f>
        <v>6.4147321428571429</v>
      </c>
      <c r="G28" s="22">
        <f>IF(OR($A28="",$B28="",$C28=""),"",C28*'MPTO_working_3-way'!$I27)</f>
        <v>1.3200734956361968</v>
      </c>
      <c r="H28" s="17">
        <f>IF(OR($A28="",$B28="",$C28=""),"",'MPTO_working_3-way'!E27)</f>
        <v>12.682322956490081</v>
      </c>
      <c r="I28" s="21">
        <f>IF(OR($A28="",$B28="",$C28=""),"",'MPTO_working_3-way'!F27)</f>
        <v>6.6517712212355589</v>
      </c>
      <c r="J28" s="22">
        <f>IF(OR($A28="",$B28="",$C28=""),"",'MPTO_working_3-way'!G27)</f>
        <v>1.2973295094789377</v>
      </c>
      <c r="K28" s="17">
        <f>IF(OR($A28="",$B28="",$C28=""),"",'OddsRatio_working_3-way'!H27)</f>
        <v>12.064864251223337</v>
      </c>
      <c r="L28" s="21">
        <f>IF(OR($A28="",$B28="",$C28=""),"",'OddsRatio_working_3-way'!I27)</f>
        <v>6.6626069991554733</v>
      </c>
      <c r="M28" s="22">
        <f>IF(OR($A28="",$B28="",$C28=""),"",'OddsRatio_working_3-way'!J27)</f>
        <v>1.3037413716022093</v>
      </c>
      <c r="N28" s="23">
        <f t="shared" si="16"/>
        <v>8.6575266198065286</v>
      </c>
      <c r="O28" s="24">
        <f t="shared" si="17"/>
        <v>15.589115456886352</v>
      </c>
      <c r="P28" s="24">
        <f t="shared" si="18"/>
        <v>75.753357923307107</v>
      </c>
      <c r="Q28" t="s">
        <v>265</v>
      </c>
      <c r="R28" t="s">
        <v>266</v>
      </c>
      <c r="S28" s="48" t="s">
        <v>384</v>
      </c>
      <c r="T28" s="35">
        <v>124</v>
      </c>
      <c r="U28" s="35">
        <f t="shared" si="19"/>
        <v>92.447837150127228</v>
      </c>
      <c r="V28" s="35">
        <f t="shared" si="20"/>
        <v>89.363128491620117</v>
      </c>
      <c r="W28" s="35">
        <f t="shared" si="21"/>
        <v>63.215686274509807</v>
      </c>
      <c r="X28" s="35">
        <f t="shared" si="22"/>
        <v>95.421185233870077</v>
      </c>
      <c r="Y28" s="35">
        <f t="shared" si="23"/>
        <v>92.336476575362965</v>
      </c>
      <c r="Z28" s="35">
        <f t="shared" si="24"/>
        <v>66.189034358252655</v>
      </c>
      <c r="AA28" s="35">
        <f t="shared" si="25"/>
        <v>-2.9733480837428488</v>
      </c>
      <c r="AB28" s="35">
        <f t="shared" si="26"/>
        <v>-2.9733480837428488</v>
      </c>
      <c r="AC28" s="35">
        <f t="shared" si="27"/>
        <v>-2.9733480837428488</v>
      </c>
      <c r="AF28">
        <v>1.5</v>
      </c>
      <c r="AG28">
        <v>2.7</v>
      </c>
      <c r="AJ28" t="s">
        <v>389</v>
      </c>
    </row>
    <row r="29" spans="1:36" ht="15" x14ac:dyDescent="0.25">
      <c r="A29">
        <v>3.93</v>
      </c>
      <c r="B29">
        <v>3.58</v>
      </c>
      <c r="C29">
        <v>2.04</v>
      </c>
      <c r="D29" s="20">
        <f t="shared" si="3"/>
        <v>2.3978613578571339E-2</v>
      </c>
      <c r="E29" s="17">
        <f>IF(OR($A29="",$B29="",$C29=""),"",A29*'MPTO_working_3-way'!$I28)</f>
        <v>4.0242359513637851</v>
      </c>
      <c r="F29" s="21">
        <f>IF(OR($A29="",$B29="",$C29=""),"",B29*'MPTO_working_3-way'!$I28)</f>
        <v>3.6658434366112855</v>
      </c>
      <c r="G29" s="22">
        <f>IF(OR($A29="",$B29="",$C29=""),"",C29*'MPTO_working_3-way'!$I28)</f>
        <v>2.0889163717002854</v>
      </c>
      <c r="H29" s="17">
        <f>IF(OR($A29="",$B29="",$C29=""),"",'MPTO_working_3-way'!E28)</f>
        <v>4.0574526364360164</v>
      </c>
      <c r="I29" s="21">
        <f>IF(OR($A29="",$B29="",$C29=""),"",'MPTO_working_3-way'!F28)</f>
        <v>3.685457444163891</v>
      </c>
      <c r="J29" s="22">
        <f>IF(OR($A29="",$B29="",$C29=""),"",'MPTO_working_3-way'!G28)</f>
        <v>2.073814493534389</v>
      </c>
      <c r="K29" s="17">
        <f>IF(OR($A29="",$B29="",$C29=""),"",'OddsRatio_working_3-way'!H28)</f>
        <v>4.0423326403813098</v>
      </c>
      <c r="L29" s="21">
        <f>IF(OR($A29="",$B29="",$C29=""),"",'OddsRatio_working_3-way'!I28)</f>
        <v>3.6789140655917332</v>
      </c>
      <c r="M29" s="22">
        <f>IF(OR($A29="",$B29="",$C29=""),"",'OddsRatio_working_3-way'!J28)</f>
        <v>2.0798723365175982</v>
      </c>
      <c r="N29" s="23">
        <f t="shared" si="16"/>
        <v>24.84943755996979</v>
      </c>
      <c r="O29" s="24">
        <f t="shared" si="17"/>
        <v>27.278851846559011</v>
      </c>
      <c r="P29" s="24">
        <f t="shared" si="18"/>
        <v>47.871710593471214</v>
      </c>
      <c r="Q29" t="s">
        <v>267</v>
      </c>
      <c r="R29" t="s">
        <v>268</v>
      </c>
      <c r="S29" s="48" t="s">
        <v>384</v>
      </c>
      <c r="T29" s="35">
        <v>125</v>
      </c>
      <c r="U29" s="35">
        <f t="shared" si="19"/>
        <v>72.69874476987448</v>
      </c>
      <c r="V29" s="35">
        <f t="shared" si="20"/>
        <v>87.462462462462469</v>
      </c>
      <c r="W29" s="35">
        <f t="shared" si="21"/>
        <v>87.121212121212125</v>
      </c>
      <c r="X29" s="35">
        <f t="shared" si="22"/>
        <v>75.416325416325421</v>
      </c>
      <c r="Y29" s="35">
        <f t="shared" si="23"/>
        <v>90.180043108913395</v>
      </c>
      <c r="Z29" s="35">
        <f t="shared" si="24"/>
        <v>89.838792767663065</v>
      </c>
      <c r="AA29" s="35">
        <f t="shared" si="25"/>
        <v>-2.7175806464509407</v>
      </c>
      <c r="AB29" s="35">
        <f t="shared" si="26"/>
        <v>-2.7175806464509265</v>
      </c>
      <c r="AC29" s="35">
        <f t="shared" si="27"/>
        <v>-2.7175806464509407</v>
      </c>
      <c r="AF29">
        <v>2.1</v>
      </c>
      <c r="AG29">
        <v>1.81</v>
      </c>
      <c r="AJ29" t="s">
        <v>389</v>
      </c>
    </row>
    <row r="30" spans="1:36" s="35" customFormat="1" ht="15" x14ac:dyDescent="0.25">
      <c r="A30">
        <v>2.39</v>
      </c>
      <c r="B30">
        <v>3.33</v>
      </c>
      <c r="C30">
        <v>3.3</v>
      </c>
      <c r="D30" s="20">
        <f t="shared" si="3"/>
        <v>2.1740645171607564E-2</v>
      </c>
      <c r="E30" s="17">
        <f>IF(OR($A30="",$B30="",$C30=""),"",A30*'MPTO_working_3-way'!$I29)</f>
        <v>2.4419601419601422</v>
      </c>
      <c r="F30" s="21">
        <f>IF(OR($A30="",$B30="",$C30=""),"",B30*'MPTO_working_3-way'!$I29)</f>
        <v>3.4023963484214534</v>
      </c>
      <c r="G30" s="22">
        <f>IF(OR($A30="",$B30="",$C30=""),"",C30*'MPTO_working_3-way'!$I29)</f>
        <v>3.3717441290663048</v>
      </c>
      <c r="H30" s="17">
        <f>IF(OR($A30="",$B30="",$C30=""),"",'MPTO_working_3-way'!E29)</f>
        <v>2.4321245116296728</v>
      </c>
      <c r="I30" s="21">
        <f>IF(OR($A30="",$B30="",$C30=""),"",'MPTO_working_3-way'!F29)</f>
        <v>3.4123471579267401</v>
      </c>
      <c r="J30" s="22">
        <f>IF(OR($A30="",$B30="",$C30=""),"",'MPTO_working_3-way'!G29)</f>
        <v>3.3808520963857283</v>
      </c>
      <c r="K30" s="17">
        <f>IF(OR($A30="",$B30="",$C30=""),"",'OddsRatio_working_3-way'!H29)</f>
        <v>2.4364618454575049</v>
      </c>
      <c r="L30" s="21">
        <f>IF(OR($A30="",$B30="",$C30=""),"",'OddsRatio_working_3-way'!I29)</f>
        <v>3.4078820862704942</v>
      </c>
      <c r="M30" s="22">
        <f>IF(OR($A30="",$B30="",$C30=""),"",'OddsRatio_working_3-way'!J29)</f>
        <v>3.3768793126275254</v>
      </c>
      <c r="N30" s="23">
        <f t="shared" si="16"/>
        <v>40.950709342753967</v>
      </c>
      <c r="O30" s="24">
        <f t="shared" si="17"/>
        <v>29.391049648402994</v>
      </c>
      <c r="P30" s="24">
        <f t="shared" si="18"/>
        <v>29.658241008843028</v>
      </c>
      <c r="Q30" t="s">
        <v>269</v>
      </c>
      <c r="R30" t="s">
        <v>270</v>
      </c>
      <c r="S30" s="48" t="s">
        <v>384</v>
      </c>
      <c r="T30" s="35">
        <v>126</v>
      </c>
      <c r="U30" s="35">
        <f t="shared" si="19"/>
        <v>52.315789473684212</v>
      </c>
      <c r="V30" s="35">
        <f t="shared" si="20"/>
        <v>92.310160427807475</v>
      </c>
      <c r="W30" s="35">
        <f t="shared" si="21"/>
        <v>104.3876500857633</v>
      </c>
      <c r="X30" s="35">
        <f t="shared" si="22"/>
        <v>55.302189486429214</v>
      </c>
      <c r="Y30" s="35">
        <f t="shared" si="23"/>
        <v>95.296560440552497</v>
      </c>
      <c r="Z30" s="35">
        <f t="shared" si="24"/>
        <v>107.37405009850829</v>
      </c>
      <c r="AA30" s="35">
        <f t="shared" si="25"/>
        <v>-2.9864000127450012</v>
      </c>
      <c r="AB30" s="35">
        <f t="shared" si="26"/>
        <v>-2.9864000127450225</v>
      </c>
      <c r="AC30" s="35">
        <f t="shared" si="27"/>
        <v>-2.9864000127449941</v>
      </c>
      <c r="AD30" s="36"/>
      <c r="AE30" s="36"/>
      <c r="AF30">
        <v>2.09</v>
      </c>
      <c r="AG30">
        <v>1.83</v>
      </c>
      <c r="AH30" s="36"/>
      <c r="AI30" s="36"/>
      <c r="AJ30" t="s">
        <v>389</v>
      </c>
    </row>
    <row r="31" spans="1:36" ht="15" x14ac:dyDescent="0.25">
      <c r="A31">
        <v>1.71</v>
      </c>
      <c r="B31">
        <v>3.74</v>
      </c>
      <c r="C31">
        <v>5.83</v>
      </c>
      <c r="D31" s="20">
        <f t="shared" si="3"/>
        <v>2.3701587402737978E-2</v>
      </c>
      <c r="E31" s="17">
        <f>IF(OR($A31="",$B31="",$C31=""),"",A31*'MPTO_working_3-way'!$I30)</f>
        <v>1.750529714458682</v>
      </c>
      <c r="F31" s="21">
        <f>IF(OR($A31="",$B31="",$C31=""),"",B31*'MPTO_working_3-way'!$I30)</f>
        <v>3.8286439368862402</v>
      </c>
      <c r="G31" s="22">
        <f>IF(OR($A31="",$B31="",$C31=""),"",C31*'MPTO_working_3-way'!$I30)</f>
        <v>5.9681802545579625</v>
      </c>
      <c r="H31" s="17">
        <f>IF(OR($A31="",$B31="",$C31=""),"",'MPTO_working_3-way'!E30)</f>
        <v>1.7334183164679651</v>
      </c>
      <c r="I31" s="21">
        <f>IF(OR($A31="",$B31="",$C31=""),"",'MPTO_working_3-way'!F30)</f>
        <v>3.8538741935948435</v>
      </c>
      <c r="J31" s="22">
        <f>IF(OR($A31="",$B31="",$C31=""),"",'MPTO_working_3-way'!G30)</f>
        <v>6.1114960255117294</v>
      </c>
      <c r="K31" s="17">
        <f>IF(OR($A31="",$B31="",$C31=""),"",'OddsRatio_working_3-way'!H30)</f>
        <v>1.7397285631143788</v>
      </c>
      <c r="L31" s="21">
        <f>IF(OR($A31="",$B31="",$C31=""),"",'OddsRatio_working_3-way'!I30)</f>
        <v>3.8547271308921101</v>
      </c>
      <c r="M31" s="22">
        <f>IF(OR($A31="",$B31="",$C31=""),"",'OddsRatio_working_3-way'!J30)</f>
        <v>6.0322379716090841</v>
      </c>
      <c r="N31" s="23">
        <f t="shared" si="16"/>
        <v>57.125565578258751</v>
      </c>
      <c r="O31" s="24">
        <f t="shared" si="17"/>
        <v>26.118908325888356</v>
      </c>
      <c r="P31" s="24">
        <f t="shared" si="18"/>
        <v>16.755526095852911</v>
      </c>
      <c r="Q31" t="s">
        <v>271</v>
      </c>
      <c r="R31" t="s">
        <v>272</v>
      </c>
      <c r="S31" s="48" t="s">
        <v>384</v>
      </c>
      <c r="T31" s="35">
        <v>127</v>
      </c>
      <c r="U31" s="35">
        <f t="shared" si="19"/>
        <v>34.299270072992705</v>
      </c>
      <c r="V31" s="35">
        <f t="shared" si="20"/>
        <v>103.4378478664193</v>
      </c>
      <c r="W31" s="35">
        <f t="shared" si="21"/>
        <v>113.05927552140506</v>
      </c>
      <c r="X31" s="35">
        <f t="shared" si="22"/>
        <v>37.502876612175655</v>
      </c>
      <c r="Y31" s="35">
        <f t="shared" si="23"/>
        <v>106.64145440560225</v>
      </c>
      <c r="Z31" s="35">
        <f t="shared" si="24"/>
        <v>116.26288206058801</v>
      </c>
      <c r="AA31" s="35">
        <f t="shared" si="25"/>
        <v>-3.2036065391829496</v>
      </c>
      <c r="AB31" s="35">
        <f t="shared" si="26"/>
        <v>-3.2036065391829425</v>
      </c>
      <c r="AC31" s="35">
        <f t="shared" si="27"/>
        <v>-3.2036065391829567</v>
      </c>
      <c r="AF31">
        <v>2.1</v>
      </c>
      <c r="AG31">
        <v>1.81</v>
      </c>
      <c r="AJ31" t="s">
        <v>389</v>
      </c>
    </row>
    <row r="32" spans="1:36" ht="15" x14ac:dyDescent="0.25">
      <c r="A32">
        <v>1.37</v>
      </c>
      <c r="B32">
        <v>5.39</v>
      </c>
      <c r="C32">
        <v>9.11</v>
      </c>
      <c r="D32" s="20">
        <f t="shared" si="3"/>
        <v>2.5225248340023265E-2</v>
      </c>
      <c r="E32" s="17">
        <f>IF(OR($A32="",$B32="",$C32=""),"",A32*'MPTO_working_3-way'!$I31)</f>
        <v>1.404558590225832</v>
      </c>
      <c r="F32" s="21">
        <f>IF(OR($A32="",$B32="",$C32=""),"",B32*'MPTO_working_3-way'!$I31)</f>
        <v>5.5259640885527253</v>
      </c>
      <c r="G32" s="22">
        <f>IF(OR($A32="",$B32="",$C32=""),"",C32*'MPTO_working_3-way'!$I31)</f>
        <v>9.3398020123776107</v>
      </c>
      <c r="H32" s="17">
        <f>IF(OR($A32="",$B32="",$C32=""),"",'MPTO_working_3-way'!E31)</f>
        <v>1.385965673256379</v>
      </c>
      <c r="I32" s="21">
        <f>IF(OR($A32="",$B32="",$C32=""),"",'MPTO_working_3-way'!F31)</f>
        <v>5.645878927484838</v>
      </c>
      <c r="J32" s="22">
        <f>IF(OR($A32="",$B32="",$C32=""),"",'MPTO_working_3-way'!G31)</f>
        <v>9.8657208337144358</v>
      </c>
      <c r="K32" s="17">
        <f>IF(OR($A32="",$B32="",$C32=""),"",'OddsRatio_working_3-way'!H31)</f>
        <v>1.3916457747997495</v>
      </c>
      <c r="L32" s="21">
        <f>IF(OR($A32="",$B32="",$C32=""),"",'OddsRatio_working_3-way'!I31)</f>
        <v>5.6468241928943259</v>
      </c>
      <c r="M32" s="22">
        <f>IF(OR($A32="",$B32="",$C32=""),"",'OddsRatio_working_3-way'!J31)</f>
        <v>9.5844519827728902</v>
      </c>
      <c r="N32" s="23">
        <f t="shared" si="16"/>
        <v>71.19674515245498</v>
      </c>
      <c r="O32" s="24">
        <f t="shared" si="17"/>
        <v>18.096389769733456</v>
      </c>
      <c r="P32" s="24">
        <f t="shared" si="18"/>
        <v>10.706865077811562</v>
      </c>
      <c r="Q32" t="s">
        <v>273</v>
      </c>
      <c r="R32" t="s">
        <v>274</v>
      </c>
      <c r="S32" s="48" t="s">
        <v>384</v>
      </c>
      <c r="T32" s="35">
        <v>128</v>
      </c>
      <c r="U32" s="35">
        <f t="shared" si="19"/>
        <v>106.80794701986756</v>
      </c>
      <c r="V32" s="35">
        <f t="shared" si="20"/>
        <v>96.472906403940883</v>
      </c>
      <c r="W32" s="35">
        <f t="shared" si="21"/>
        <v>49.472392638036801</v>
      </c>
      <c r="X32" s="35">
        <f t="shared" si="22"/>
        <v>110.05470095802231</v>
      </c>
      <c r="Y32" s="35">
        <f t="shared" si="23"/>
        <v>99.719660342095636</v>
      </c>
      <c r="Z32" s="35">
        <f t="shared" si="24"/>
        <v>52.719146576191569</v>
      </c>
      <c r="AA32" s="35">
        <f t="shared" si="25"/>
        <v>-3.2467539381547539</v>
      </c>
      <c r="AB32" s="35">
        <f t="shared" si="26"/>
        <v>-3.2467539381547539</v>
      </c>
      <c r="AC32" s="35">
        <f t="shared" si="27"/>
        <v>-3.2467539381547681</v>
      </c>
      <c r="AF32">
        <v>1.65</v>
      </c>
      <c r="AG32">
        <v>2.37</v>
      </c>
      <c r="AJ32" t="s">
        <v>389</v>
      </c>
    </row>
    <row r="33" spans="1:36" ht="15" x14ac:dyDescent="0.25">
      <c r="A33">
        <v>6.04</v>
      </c>
      <c r="B33">
        <v>4.0599999999999996</v>
      </c>
      <c r="C33">
        <v>1.63</v>
      </c>
      <c r="D33" s="20">
        <f t="shared" si="3"/>
        <v>2.5365265141834126E-2</v>
      </c>
      <c r="E33" s="17">
        <f>IF(OR($A33="",$B33="",$C33=""),"",A33*'MPTO_working_3-way'!$I32)</f>
        <v>6.193206201456678</v>
      </c>
      <c r="F33" s="21">
        <f>IF(OR($A33="",$B33="",$C33=""),"",B33*'MPTO_working_3-way'!$I32)</f>
        <v>4.1629829764758464</v>
      </c>
      <c r="G33" s="22">
        <f>IF(OR($A33="",$B33="",$C33=""),"",C33*'MPTO_working_3-way'!$I32)</f>
        <v>1.6713453821811894</v>
      </c>
      <c r="H33" s="17">
        <f>IF(OR($A33="",$B33="",$C33=""),"",'MPTO_working_3-way'!E32)</f>
        <v>6.3650553156578589</v>
      </c>
      <c r="I33" s="21">
        <f>IF(OR($A33="",$B33="",$C33=""),"",'MPTO_working_3-way'!F32)</f>
        <v>4.2043246211868359</v>
      </c>
      <c r="J33" s="22">
        <f>IF(OR($A33="",$B33="",$C33=""),"",'MPTO_working_3-way'!G32)</f>
        <v>1.6527782494615821</v>
      </c>
      <c r="K33" s="17">
        <f>IF(OR($A33="",$B33="",$C33=""),"",'OddsRatio_working_3-way'!H32)</f>
        <v>6.2744539828105221</v>
      </c>
      <c r="L33" s="21">
        <f>IF(OR($A33="",$B33="",$C33=""),"",'OddsRatio_working_3-way'!I32)</f>
        <v>4.2023470609921025</v>
      </c>
      <c r="M33" s="22">
        <f>IF(OR($A33="",$B33="",$C33=""),"",'OddsRatio_working_3-way'!J32)</f>
        <v>1.6593067478513157</v>
      </c>
      <c r="N33" s="23">
        <f t="shared" si="16"/>
        <v>16.146725419295649</v>
      </c>
      <c r="O33" s="24">
        <f t="shared" si="17"/>
        <v>24.021236830676287</v>
      </c>
      <c r="P33" s="24">
        <f t="shared" si="18"/>
        <v>59.832037750028057</v>
      </c>
      <c r="Q33" t="s">
        <v>275</v>
      </c>
      <c r="R33" t="s">
        <v>276</v>
      </c>
      <c r="S33" s="48" t="s">
        <v>384</v>
      </c>
      <c r="T33" s="35">
        <v>129</v>
      </c>
      <c r="U33" s="35">
        <f t="shared" si="19"/>
        <v>55.285714285714285</v>
      </c>
      <c r="V33" s="35">
        <f t="shared" si="20"/>
        <v>94.415549597855232</v>
      </c>
      <c r="W33" s="35">
        <f t="shared" si="21"/>
        <v>104.23992322456814</v>
      </c>
      <c r="X33" s="35">
        <f t="shared" si="22"/>
        <v>59.344527177576637</v>
      </c>
      <c r="Y33" s="35">
        <f t="shared" si="23"/>
        <v>98.474362489717578</v>
      </c>
      <c r="Z33" s="35">
        <f t="shared" si="24"/>
        <v>108.29873611643048</v>
      </c>
      <c r="AA33" s="35">
        <f t="shared" si="25"/>
        <v>-4.0588128918623525</v>
      </c>
      <c r="AB33" s="35">
        <f t="shared" si="26"/>
        <v>-4.0588128918623454</v>
      </c>
      <c r="AC33" s="35">
        <f t="shared" si="27"/>
        <v>-4.0588128918623312</v>
      </c>
      <c r="AF33">
        <v>2.0499999999999998</v>
      </c>
      <c r="AG33">
        <v>1.86</v>
      </c>
      <c r="AJ33" t="s">
        <v>389</v>
      </c>
    </row>
    <row r="34" spans="1:36" ht="15" x14ac:dyDescent="0.25">
      <c r="A34">
        <v>1.75</v>
      </c>
      <c r="B34">
        <v>3.73</v>
      </c>
      <c r="C34">
        <v>5.21</v>
      </c>
      <c r="D34" s="20">
        <f t="shared" si="3"/>
        <v>3.1463665828390219E-2</v>
      </c>
      <c r="E34" s="17">
        <f>IF(OR($A34="",$B34="",$C34=""),"",A34*'MPTO_working_3-way'!$I33)</f>
        <v>1.8050614151996829</v>
      </c>
      <c r="F34" s="21">
        <f>IF(OR($A34="",$B34="",$C34=""),"",B34*'MPTO_working_3-way'!$I33)</f>
        <v>3.8473594735398957</v>
      </c>
      <c r="G34" s="22">
        <f>IF(OR($A34="",$B34="",$C34=""),"",C34*'MPTO_working_3-way'!$I33)</f>
        <v>5.3739256989659134</v>
      </c>
      <c r="H34" s="17">
        <f>IF(OR($A34="",$B34="",$C34=""),"",'MPTO_working_3-way'!E33)</f>
        <v>1.7827196896725703</v>
      </c>
      <c r="I34" s="21">
        <f>IF(OR($A34="",$B34="",$C34=""),"",'MPTO_working_3-way'!F33)</f>
        <v>3.8818575876130383</v>
      </c>
      <c r="J34" s="22">
        <f>IF(OR($A34="",$B34="",$C34=""),"",'MPTO_working_3-way'!G33)</f>
        <v>5.5111391102486289</v>
      </c>
      <c r="K34" s="17">
        <f>IF(OR($A34="",$B34="",$C34=""),"",'OddsRatio_working_3-way'!H33)</f>
        <v>1.7909304737177101</v>
      </c>
      <c r="L34" s="21">
        <f>IF(OR($A34="",$B34="",$C34=""),"",'OddsRatio_working_3-way'!I33)</f>
        <v>3.8789869243324646</v>
      </c>
      <c r="M34" s="22">
        <f>IF(OR($A34="",$B34="",$C34=""),"",'OddsRatio_working_3-way'!J33)</f>
        <v>5.4397563924687464</v>
      </c>
      <c r="N34" s="23">
        <f t="shared" si="16"/>
        <v>55.399777070154485</v>
      </c>
      <c r="O34" s="24">
        <f t="shared" si="17"/>
        <v>25.991852512807061</v>
      </c>
      <c r="P34" s="24">
        <f t="shared" si="18"/>
        <v>18.608370417038454</v>
      </c>
      <c r="Q34" t="s">
        <v>98</v>
      </c>
      <c r="R34" t="s">
        <v>109</v>
      </c>
      <c r="S34" s="48" t="s">
        <v>384</v>
      </c>
      <c r="T34" s="35">
        <v>130</v>
      </c>
      <c r="U34" s="35">
        <f t="shared" si="19"/>
        <v>78</v>
      </c>
      <c r="V34" s="35">
        <f t="shared" si="20"/>
        <v>91.876832844574778</v>
      </c>
      <c r="W34" s="35">
        <f t="shared" si="21"/>
        <v>86.521739130434796</v>
      </c>
      <c r="X34" s="35">
        <f t="shared" si="22"/>
        <v>81.601428024990426</v>
      </c>
      <c r="Y34" s="35">
        <f t="shared" si="23"/>
        <v>95.478260869565219</v>
      </c>
      <c r="Z34" s="35">
        <f t="shared" si="24"/>
        <v>90.123167155425222</v>
      </c>
      <c r="AA34" s="35">
        <f t="shared" si="25"/>
        <v>-3.601428024990426</v>
      </c>
      <c r="AB34" s="35">
        <f t="shared" si="26"/>
        <v>-3.6014280249904402</v>
      </c>
      <c r="AC34" s="35">
        <f t="shared" si="27"/>
        <v>-3.601428024990426</v>
      </c>
      <c r="AF34">
        <v>2.09</v>
      </c>
      <c r="AG34">
        <v>1.81</v>
      </c>
      <c r="AJ34" t="s">
        <v>221</v>
      </c>
    </row>
    <row r="35" spans="1:36" s="35" customFormat="1" ht="15" x14ac:dyDescent="0.25">
      <c r="A35">
        <v>2.5</v>
      </c>
      <c r="B35">
        <v>3.41</v>
      </c>
      <c r="C35">
        <v>2.99</v>
      </c>
      <c r="D35" s="20">
        <f t="shared" si="3"/>
        <v>2.7703292499926313E-2</v>
      </c>
      <c r="E35" s="17">
        <f>IF(OR($A35="",$B35="",$C35=""),"",A35*'MPTO_working_3-way'!$I34)</f>
        <v>2.5692582312498158</v>
      </c>
      <c r="F35" s="21">
        <f>IF(OR($A35="",$B35="",$C35=""),"",B35*'MPTO_working_3-way'!$I34)</f>
        <v>3.5044682274247489</v>
      </c>
      <c r="G35" s="22">
        <f>IF(OR($A35="",$B35="",$C35=""),"",C35*'MPTO_working_3-way'!$I34)</f>
        <v>3.0728328445747799</v>
      </c>
      <c r="H35" s="17">
        <f>IF(OR($A35="",$B35="",$C35=""),"",'MPTO_working_3-way'!E34)</f>
        <v>2.5590790973025159</v>
      </c>
      <c r="I35" s="21">
        <f>IF(OR($A35="",$B35="",$C35=""),"",'MPTO_working_3-way'!F34)</f>
        <v>3.5208701197347003</v>
      </c>
      <c r="J35" s="22">
        <f>IF(OR($A35="",$B35="",$C35=""),"",'MPTO_working_3-way'!G34)</f>
        <v>3.0749009302802501</v>
      </c>
      <c r="K35" s="17">
        <f>IF(OR($A35="",$B35="",$C35=""),"",'OddsRatio_working_3-way'!H34)</f>
        <v>2.5637628346841503</v>
      </c>
      <c r="L35" s="21">
        <f>IF(OR($A35="",$B35="",$C35=""),"",'OddsRatio_working_3-way'!I34)</f>
        <v>3.5124456210592023</v>
      </c>
      <c r="M35" s="22">
        <f>IF(OR($A35="",$B35="",$C35=""),"",'OddsRatio_working_3-way'!J34)</f>
        <v>3.0745920273476393</v>
      </c>
      <c r="N35" s="23">
        <f t="shared" si="16"/>
        <v>38.921739661550092</v>
      </c>
      <c r="O35" s="24">
        <f t="shared" si="17"/>
        <v>28.534999751869567</v>
      </c>
      <c r="P35" s="24">
        <f t="shared" si="18"/>
        <v>32.543260586580345</v>
      </c>
      <c r="Q35" t="s">
        <v>100</v>
      </c>
      <c r="R35" t="s">
        <v>215</v>
      </c>
      <c r="S35" s="48" t="s">
        <v>384</v>
      </c>
      <c r="T35" s="35">
        <v>131</v>
      </c>
      <c r="U35" s="35">
        <f t="shared" si="19"/>
        <v>58.624309392265204</v>
      </c>
      <c r="V35" s="35">
        <f t="shared" si="20"/>
        <v>97.062176165803109</v>
      </c>
      <c r="W35" s="35">
        <f t="shared" si="21"/>
        <v>102.3347921225383</v>
      </c>
      <c r="X35" s="35">
        <f t="shared" si="22"/>
        <v>62.603031711658609</v>
      </c>
      <c r="Y35" s="35">
        <f t="shared" si="23"/>
        <v>101.04089848519652</v>
      </c>
      <c r="Z35" s="35">
        <f t="shared" si="24"/>
        <v>106.3135144419317</v>
      </c>
      <c r="AA35" s="35">
        <f t="shared" si="25"/>
        <v>-3.9787223193934054</v>
      </c>
      <c r="AB35" s="35">
        <f t="shared" si="26"/>
        <v>-3.9787223193934125</v>
      </c>
      <c r="AC35" s="35">
        <f t="shared" si="27"/>
        <v>-3.9787223193933983</v>
      </c>
      <c r="AD35" s="36"/>
      <c r="AE35" s="36"/>
      <c r="AF35">
        <v>2.14</v>
      </c>
      <c r="AG35">
        <v>1.77</v>
      </c>
      <c r="AH35" s="36"/>
      <c r="AI35" s="36"/>
      <c r="AJ35" t="s">
        <v>221</v>
      </c>
    </row>
    <row r="36" spans="1:36" ht="15" x14ac:dyDescent="0.25">
      <c r="A36">
        <v>1.81</v>
      </c>
      <c r="B36">
        <v>3.86</v>
      </c>
      <c r="C36">
        <v>4.57</v>
      </c>
      <c r="D36" s="20">
        <f t="shared" si="3"/>
        <v>3.037192610223971E-2</v>
      </c>
      <c r="E36" s="17">
        <f>IF(OR($A36="",$B36="",$C36=""),"",A36*'MPTO_working_3-way'!$I35)</f>
        <v>1.864973186245054</v>
      </c>
      <c r="F36" s="21">
        <f>IF(OR($A36="",$B36="",$C36=""),"",B36*'MPTO_working_3-way'!$I35)</f>
        <v>3.9772356347546451</v>
      </c>
      <c r="G36" s="22">
        <f>IF(OR($A36="",$B36="",$C36=""),"",C36*'MPTO_working_3-way'!$I35)</f>
        <v>4.7087997022872354</v>
      </c>
      <c r="H36" s="17">
        <f>IF(OR($A36="",$B36="",$C36=""),"",'MPTO_working_3-way'!E35)</f>
        <v>1.8437862686474769</v>
      </c>
      <c r="I36" s="21">
        <f>IF(OR($A36="",$B36="",$C36=""),"",'MPTO_working_3-way'!F35)</f>
        <v>4.0169776411865756</v>
      </c>
      <c r="J36" s="22">
        <f>IF(OR($A36="",$B36="",$C36=""),"",'MPTO_working_3-way'!G35)</f>
        <v>4.7916952933912862</v>
      </c>
      <c r="K36" s="17">
        <f>IF(OR($A36="",$B36="",$C36=""),"",'OddsRatio_working_3-way'!H35)</f>
        <v>1.8516310877401634</v>
      </c>
      <c r="L36" s="21">
        <f>IF(OR($A36="",$B36="",$C36=""),"",'OddsRatio_working_3-way'!I35)</f>
        <v>4.0069937172060097</v>
      </c>
      <c r="M36" s="22">
        <f>IF(OR($A36="",$B36="",$C36=""),"",'OddsRatio_working_3-way'!J35)</f>
        <v>4.7534851644844265</v>
      </c>
      <c r="N36" s="23">
        <f t="shared" si="16"/>
        <v>53.620073863550012</v>
      </c>
      <c r="O36" s="24">
        <f t="shared" si="17"/>
        <v>25.143091630317493</v>
      </c>
      <c r="P36" s="24">
        <f t="shared" si="18"/>
        <v>21.236834506132499</v>
      </c>
      <c r="Q36" t="s">
        <v>92</v>
      </c>
      <c r="R36" t="s">
        <v>101</v>
      </c>
      <c r="S36" s="48" t="s">
        <v>384</v>
      </c>
      <c r="T36" s="35">
        <v>132</v>
      </c>
      <c r="U36" s="35">
        <f t="shared" si="19"/>
        <v>66.328358208955223</v>
      </c>
      <c r="V36" s="35">
        <f t="shared" si="20"/>
        <v>93.849710982658962</v>
      </c>
      <c r="W36" s="35">
        <f t="shared" si="21"/>
        <v>99.961165048543705</v>
      </c>
      <c r="X36" s="35">
        <f t="shared" si="22"/>
        <v>70.189123968797361</v>
      </c>
      <c r="Y36" s="35">
        <f t="shared" si="23"/>
        <v>97.7104767425011</v>
      </c>
      <c r="Z36" s="35">
        <f t="shared" si="24"/>
        <v>103.82193080838583</v>
      </c>
      <c r="AA36" s="35">
        <f t="shared" si="25"/>
        <v>-3.8607657598421383</v>
      </c>
      <c r="AB36" s="35">
        <f t="shared" si="26"/>
        <v>-3.8607657598421383</v>
      </c>
      <c r="AC36" s="35">
        <f t="shared" si="27"/>
        <v>-3.8607657598421241</v>
      </c>
      <c r="AF36">
        <v>2.0499999999999998</v>
      </c>
      <c r="AG36">
        <v>1.85</v>
      </c>
      <c r="AJ36" t="s">
        <v>221</v>
      </c>
    </row>
    <row r="37" spans="1:36" ht="15" x14ac:dyDescent="0.25">
      <c r="A37">
        <v>2.0099999999999998</v>
      </c>
      <c r="B37">
        <v>3.46</v>
      </c>
      <c r="C37">
        <v>4.12</v>
      </c>
      <c r="D37" s="20">
        <f t="shared" si="3"/>
        <v>2.9248225453349708E-2</v>
      </c>
      <c r="E37" s="17">
        <f>IF(OR($A37="",$B37="",$C37=""),"",A37*'MPTO_working_3-way'!$I36)</f>
        <v>2.0687889331612328</v>
      </c>
      <c r="F37" s="21">
        <f>IF(OR($A37="",$B37="",$C37=""),"",B37*'MPTO_working_3-way'!$I36)</f>
        <v>3.5611988600685898</v>
      </c>
      <c r="G37" s="22">
        <f>IF(OR($A37="",$B37="",$C37=""),"",C37*'MPTO_working_3-way'!$I36)</f>
        <v>4.2405026888678012</v>
      </c>
      <c r="H37" s="17">
        <f>IF(OR($A37="",$B37="",$C37=""),"",'MPTO_working_3-way'!E36)</f>
        <v>2.0501758843445002</v>
      </c>
      <c r="I37" s="21">
        <f>IF(OR($A37="",$B37="",$C37=""),"",'MPTO_working_3-way'!F36)</f>
        <v>3.5807906437644097</v>
      </c>
      <c r="J37" s="22">
        <f>IF(OR($A37="",$B37="",$C37=""),"",'MPTO_working_3-way'!G36)</f>
        <v>4.292415885306081</v>
      </c>
      <c r="K37" s="17">
        <f>IF(OR($A37="",$B37="",$C37=""),"",'OddsRatio_working_3-way'!H36)</f>
        <v>2.0576075979419239</v>
      </c>
      <c r="L37" s="21">
        <f>IF(OR($A37="",$B37="",$C37=""),"",'OddsRatio_working_3-way'!I36)</f>
        <v>3.575955139541716</v>
      </c>
      <c r="M37" s="22">
        <f>IF(OR($A37="",$B37="",$C37=""),"",'OddsRatio_working_3-way'!J36)</f>
        <v>4.2670650550285183</v>
      </c>
      <c r="N37" s="23">
        <f t="shared" si="16"/>
        <v>48.337458885761748</v>
      </c>
      <c r="O37" s="24">
        <f t="shared" si="17"/>
        <v>28.080431318029227</v>
      </c>
      <c r="P37" s="24">
        <f t="shared" si="18"/>
        <v>23.582109796209004</v>
      </c>
      <c r="Q37" t="s">
        <v>110</v>
      </c>
      <c r="R37" t="s">
        <v>99</v>
      </c>
      <c r="S37" s="48" t="s">
        <v>384</v>
      </c>
      <c r="T37" s="35">
        <v>133</v>
      </c>
      <c r="U37" s="35">
        <f t="shared" si="19"/>
        <v>90.507987220447262</v>
      </c>
      <c r="V37" s="35">
        <f t="shared" si="20"/>
        <v>93.997067448680355</v>
      </c>
      <c r="W37" s="35">
        <f t="shared" si="21"/>
        <v>77.813278008298767</v>
      </c>
      <c r="X37" s="35">
        <f t="shared" si="22"/>
        <v>94.189654543020879</v>
      </c>
      <c r="Y37" s="35">
        <f t="shared" si="23"/>
        <v>97.678734771253957</v>
      </c>
      <c r="Z37" s="35">
        <f t="shared" si="24"/>
        <v>81.494945330872355</v>
      </c>
      <c r="AA37" s="35">
        <f t="shared" si="25"/>
        <v>-3.6816673225736167</v>
      </c>
      <c r="AB37" s="35">
        <f t="shared" si="26"/>
        <v>-3.6816673225736025</v>
      </c>
      <c r="AC37" s="35">
        <f t="shared" si="27"/>
        <v>-3.6816673225735883</v>
      </c>
      <c r="AF37">
        <v>2.15</v>
      </c>
      <c r="AG37">
        <v>1.76</v>
      </c>
      <c r="AJ37" t="s">
        <v>221</v>
      </c>
    </row>
    <row r="38" spans="1:36" ht="15" x14ac:dyDescent="0.25">
      <c r="A38">
        <v>3.13</v>
      </c>
      <c r="B38">
        <v>3.41</v>
      </c>
      <c r="C38">
        <v>2.41</v>
      </c>
      <c r="D38" s="20">
        <f t="shared" si="3"/>
        <v>2.7681709192282522E-2</v>
      </c>
      <c r="E38" s="17">
        <f>IF(OR($A38="",$B38="",$C38=""),"",A38*'MPTO_working_3-way'!$I37)</f>
        <v>3.2166437497718441</v>
      </c>
      <c r="F38" s="21">
        <f>IF(OR($A38="",$B38="",$C38=""),"",B38*'MPTO_working_3-way'!$I37)</f>
        <v>3.5043946283456835</v>
      </c>
      <c r="G38" s="22">
        <f>IF(OR($A38="",$B38="",$C38=""),"",C38*'MPTO_working_3-way'!$I37)</f>
        <v>2.476712919153401</v>
      </c>
      <c r="H38" s="17">
        <f>IF(OR($A38="",$B38="",$C38=""),"",'MPTO_working_3-way'!E37)</f>
        <v>3.2230867746656915</v>
      </c>
      <c r="I38" s="21">
        <f>IF(OR($A38="",$B38="",$C38=""),"",'MPTO_working_3-way'!F37)</f>
        <v>3.5207809359794493</v>
      </c>
      <c r="J38" s="22">
        <f>IF(OR($A38="",$B38="",$C38=""),"",'MPTO_working_3-way'!G37)</f>
        <v>2.4648115921586826</v>
      </c>
      <c r="K38" s="17">
        <f>IF(OR($A38="",$B38="",$C38=""),"",'OddsRatio_working_3-way'!H37)</f>
        <v>3.220803346283089</v>
      </c>
      <c r="L38" s="21">
        <f>IF(OR($A38="",$B38="",$C38=""),"",'OddsRatio_working_3-way'!I37)</f>
        <v>3.51273993640481</v>
      </c>
      <c r="M38" s="22">
        <f>IF(OR($A38="",$B38="",$C38=""),"",'OddsRatio_working_3-way'!J37)</f>
        <v>2.4701092573986645</v>
      </c>
      <c r="N38" s="23">
        <f t="shared" si="16"/>
        <v>31.088304387793325</v>
      </c>
      <c r="O38" s="24">
        <f t="shared" si="17"/>
        <v>28.535599042168062</v>
      </c>
      <c r="P38" s="24">
        <f t="shared" si="18"/>
        <v>40.376096570038634</v>
      </c>
      <c r="Q38" t="s">
        <v>94</v>
      </c>
      <c r="R38" t="s">
        <v>103</v>
      </c>
      <c r="S38" s="48" t="s">
        <v>384</v>
      </c>
      <c r="T38" s="35">
        <v>134</v>
      </c>
      <c r="U38" s="35">
        <f t="shared" si="19"/>
        <v>83.242424242424235</v>
      </c>
      <c r="V38" s="35">
        <f t="shared" si="20"/>
        <v>92.385093167701868</v>
      </c>
      <c r="W38" s="35">
        <f t="shared" si="21"/>
        <v>88.729729729729726</v>
      </c>
      <c r="X38" s="35">
        <f t="shared" si="22"/>
        <v>86.885177102568406</v>
      </c>
      <c r="Y38" s="35">
        <f t="shared" si="23"/>
        <v>96.027846027846024</v>
      </c>
      <c r="Z38" s="35">
        <f t="shared" si="24"/>
        <v>92.372482589873897</v>
      </c>
      <c r="AA38" s="35">
        <f t="shared" si="25"/>
        <v>-3.6427528601441708</v>
      </c>
      <c r="AB38" s="35">
        <f t="shared" si="26"/>
        <v>-3.6427528601441566</v>
      </c>
      <c r="AC38" s="35">
        <f t="shared" si="27"/>
        <v>-3.6427528601441708</v>
      </c>
      <c r="AF38">
        <v>2.09</v>
      </c>
      <c r="AG38">
        <v>1.8</v>
      </c>
      <c r="AJ38" t="s">
        <v>221</v>
      </c>
    </row>
    <row r="39" spans="1:36" ht="15" x14ac:dyDescent="0.25">
      <c r="A39">
        <v>2.64</v>
      </c>
      <c r="B39">
        <v>3.22</v>
      </c>
      <c r="C39">
        <v>2.96</v>
      </c>
      <c r="D39" s="20">
        <f t="shared" si="3"/>
        <v>2.7184722836896658E-2</v>
      </c>
      <c r="E39" s="17">
        <f>IF(OR($A39="",$B39="",$C39=""),"",A39*'MPTO_working_3-way'!$I38)</f>
        <v>2.7117676682894074</v>
      </c>
      <c r="F39" s="21">
        <f>IF(OR($A39="",$B39="",$C39=""),"",B39*'MPTO_working_3-way'!$I38)</f>
        <v>3.3075348075348074</v>
      </c>
      <c r="G39" s="22">
        <f>IF(OR($A39="",$B39="",$C39=""),"",C39*'MPTO_working_3-way'!$I38)</f>
        <v>3.0404667795972142</v>
      </c>
      <c r="H39" s="17">
        <f>IF(OR($A39="",$B39="",$C39=""),"",'MPTO_working_3-way'!E38)</f>
        <v>2.7047034192718424</v>
      </c>
      <c r="I39" s="21">
        <f>IF(OR($A39="",$B39="",$C39=""),"",'MPTO_working_3-way'!F38)</f>
        <v>3.3167778365184524</v>
      </c>
      <c r="J39" s="22">
        <f>IF(OR($A39="",$B39="",$C39=""),"",'MPTO_working_3-way'!G38)</f>
        <v>3.041582105640467</v>
      </c>
      <c r="K39" s="17">
        <f>IF(OR($A39="",$B39="",$C39=""),"",'OddsRatio_working_3-way'!H38)</f>
        <v>2.7080368334158464</v>
      </c>
      <c r="L39" s="21">
        <f>IF(OR($A39="",$B39="",$C39=""),"",'OddsRatio_working_3-way'!I38)</f>
        <v>3.3120986403555968</v>
      </c>
      <c r="M39" s="22">
        <f>IF(OR($A39="",$B39="",$C39=""),"",'OddsRatio_working_3-way'!J38)</f>
        <v>3.0413123131067423</v>
      </c>
      <c r="N39" s="23">
        <f t="shared" si="16"/>
        <v>36.876315463662252</v>
      </c>
      <c r="O39" s="24">
        <f t="shared" si="17"/>
        <v>30.233997771449793</v>
      </c>
      <c r="P39" s="24">
        <f t="shared" si="18"/>
        <v>32.889686764887955</v>
      </c>
      <c r="Q39" t="s">
        <v>96</v>
      </c>
      <c r="R39" t="s">
        <v>97</v>
      </c>
      <c r="S39" s="48" t="s">
        <v>384</v>
      </c>
      <c r="T39" s="35">
        <v>135</v>
      </c>
      <c r="U39" s="35">
        <f t="shared" si="19"/>
        <v>63.191489361702118</v>
      </c>
      <c r="V39" s="35">
        <f t="shared" si="20"/>
        <v>95.755813953488371</v>
      </c>
      <c r="W39" s="35">
        <f t="shared" si="21"/>
        <v>107.22222222222221</v>
      </c>
      <c r="X39" s="35">
        <f t="shared" si="22"/>
        <v>67.021963824289415</v>
      </c>
      <c r="Y39" s="35">
        <f t="shared" si="23"/>
        <v>99.586288416075647</v>
      </c>
      <c r="Z39" s="35">
        <f t="shared" si="24"/>
        <v>111.0526966848095</v>
      </c>
      <c r="AA39" s="35">
        <f t="shared" si="25"/>
        <v>-3.8304744625872971</v>
      </c>
      <c r="AB39" s="35">
        <f t="shared" si="26"/>
        <v>-3.8304744625872758</v>
      </c>
      <c r="AC39" s="35">
        <f t="shared" si="27"/>
        <v>-3.83047446258729</v>
      </c>
      <c r="AF39">
        <v>2.38</v>
      </c>
      <c r="AG39">
        <v>1.63</v>
      </c>
      <c r="AJ39" t="s">
        <v>221</v>
      </c>
    </row>
    <row r="40" spans="1:36" ht="15" x14ac:dyDescent="0.25">
      <c r="A40">
        <v>1.88</v>
      </c>
      <c r="B40">
        <v>3.44</v>
      </c>
      <c r="C40">
        <v>4.8600000000000003</v>
      </c>
      <c r="D40" s="20">
        <f t="shared" si="3"/>
        <v>2.8373884908053926E-2</v>
      </c>
      <c r="E40" s="17">
        <f>IF(OR($A40="",$B40="",$C40=""),"",A40*'MPTO_working_3-way'!$I39)</f>
        <v>1.9333429036271412</v>
      </c>
      <c r="F40" s="21">
        <f>IF(OR($A40="",$B40="",$C40=""),"",B40*'MPTO_working_3-way'!$I39)</f>
        <v>3.5376061640837055</v>
      </c>
      <c r="G40" s="22">
        <f>IF(OR($A40="",$B40="",$C40=""),"",C40*'MPTO_working_3-way'!$I39)</f>
        <v>4.997897080653142</v>
      </c>
      <c r="H40" s="17">
        <f>IF(OR($A40="",$B40="",$C40=""),"",'MPTO_working_3-way'!E39)</f>
        <v>1.9140333657901589</v>
      </c>
      <c r="I40" s="21">
        <f>IF(OR($A40="",$B40="",$C40=""),"",'MPTO_working_3-way'!F39)</f>
        <v>3.5556856110611004</v>
      </c>
      <c r="J40" s="22">
        <f>IF(OR($A40="",$B40="",$C40=""),"",'MPTO_working_3-way'!G39)</f>
        <v>5.0941564335244838</v>
      </c>
      <c r="K40" s="17">
        <f>IF(OR($A40="",$B40="",$C40=""),"",'OddsRatio_working_3-way'!H39)</f>
        <v>1.9215723673765359</v>
      </c>
      <c r="L40" s="21">
        <f>IF(OR($A40="",$B40="",$C40=""),"",'OddsRatio_working_3-way'!I39)</f>
        <v>3.5552688368167584</v>
      </c>
      <c r="M40" s="22">
        <f>IF(OR($A40="",$B40="",$C40=""),"",'OddsRatio_working_3-way'!J39)</f>
        <v>5.042351520537987</v>
      </c>
      <c r="N40" s="23">
        <f t="shared" si="16"/>
        <v>51.723881889958669</v>
      </c>
      <c r="O40" s="24">
        <f t="shared" si="17"/>
        <v>28.267702893349504</v>
      </c>
      <c r="P40" s="24">
        <f t="shared" si="18"/>
        <v>20.00841521669183</v>
      </c>
      <c r="Q40" t="s">
        <v>88</v>
      </c>
      <c r="R40" t="s">
        <v>105</v>
      </c>
      <c r="S40" s="48" t="s">
        <v>384</v>
      </c>
      <c r="T40" s="35">
        <v>136</v>
      </c>
      <c r="U40" s="35">
        <f t="shared" si="19"/>
        <v>71.849056603773576</v>
      </c>
      <c r="V40" s="35">
        <f t="shared" si="20"/>
        <v>95.523809523809518</v>
      </c>
      <c r="W40" s="35">
        <f t="shared" si="21"/>
        <v>100.67532467532467</v>
      </c>
      <c r="X40" s="35">
        <f t="shared" si="22"/>
        <v>75.800865800865793</v>
      </c>
      <c r="Y40" s="35">
        <f t="shared" si="23"/>
        <v>99.475618720901736</v>
      </c>
      <c r="Z40" s="35">
        <f t="shared" si="24"/>
        <v>104.62713387241689</v>
      </c>
      <c r="AA40" s="35">
        <f t="shared" si="25"/>
        <v>-3.9518091970922171</v>
      </c>
      <c r="AB40" s="35">
        <f t="shared" si="26"/>
        <v>-3.9518091970922171</v>
      </c>
      <c r="AC40" s="35">
        <f t="shared" si="27"/>
        <v>-3.9518091970922171</v>
      </c>
      <c r="AF40">
        <v>2.29</v>
      </c>
      <c r="AG40">
        <v>1.68</v>
      </c>
      <c r="AJ40" t="s">
        <v>221</v>
      </c>
    </row>
    <row r="41" spans="1:36" s="35" customFormat="1" ht="15" x14ac:dyDescent="0.25">
      <c r="A41">
        <v>2.12</v>
      </c>
      <c r="B41">
        <v>3.36</v>
      </c>
      <c r="C41">
        <v>3.85</v>
      </c>
      <c r="D41" s="20">
        <f t="shared" si="3"/>
        <v>2.9057420566854564E-2</v>
      </c>
      <c r="E41" s="17">
        <f>IF(OR($A41="",$B41="",$C41=""),"",A41*'MPTO_working_3-way'!$I40)</f>
        <v>2.1816017316017318</v>
      </c>
      <c r="F41" s="21">
        <f>IF(OR($A41="",$B41="",$C41=""),"",B41*'MPTO_working_3-way'!$I40)</f>
        <v>3.4576329331046312</v>
      </c>
      <c r="G41" s="22">
        <f>IF(OR($A41="",$B41="",$C41=""),"",C41*'MPTO_working_3-way'!$I40)</f>
        <v>3.96187106918239</v>
      </c>
      <c r="H41" s="17">
        <f>IF(OR($A41="",$B41="",$C41=""),"",'MPTO_working_3-way'!E40)</f>
        <v>2.1644445099223599</v>
      </c>
      <c r="I41" s="21">
        <f>IF(OR($A41="",$B41="",$C41=""),"",'MPTO_working_3-way'!F40)</f>
        <v>3.4730272800340409</v>
      </c>
      <c r="J41" s="22">
        <f>IF(OR($A41="",$B41="",$C41=""),"",'MPTO_working_3-way'!G40)</f>
        <v>3.999128943571876</v>
      </c>
      <c r="K41" s="17">
        <f>IF(OR($A41="",$B41="",$C41=""),"",'OddsRatio_working_3-way'!H40)</f>
        <v>2.1715161005360137</v>
      </c>
      <c r="L41" s="21">
        <f>IF(OR($A41="",$B41="",$C41=""),"",'OddsRatio_working_3-way'!I40)</f>
        <v>3.4685517832723143</v>
      </c>
      <c r="M41" s="22">
        <f>IF(OR($A41="",$B41="",$C41=""),"",'OddsRatio_working_3-way'!J40)</f>
        <v>3.9810900772568196</v>
      </c>
      <c r="N41" s="23">
        <f t="shared" si="16"/>
        <v>45.837880742137116</v>
      </c>
      <c r="O41" s="24">
        <f t="shared" si="17"/>
        <v>28.921519992062706</v>
      </c>
      <c r="P41" s="24">
        <f t="shared" si="18"/>
        <v>25.240599265800178</v>
      </c>
      <c r="Q41" t="s">
        <v>106</v>
      </c>
      <c r="R41" t="s">
        <v>95</v>
      </c>
      <c r="S41" s="48" t="s">
        <v>384</v>
      </c>
      <c r="T41" s="35">
        <v>137</v>
      </c>
      <c r="U41" s="35">
        <f t="shared" si="19"/>
        <v>79.677824267782427</v>
      </c>
      <c r="V41" s="35">
        <f t="shared" si="20"/>
        <v>95.858858858858866</v>
      </c>
      <c r="W41" s="35">
        <f t="shared" si="21"/>
        <v>94.585139318885453</v>
      </c>
      <c r="X41" s="35">
        <f t="shared" si="22"/>
        <v>83.556001822255695</v>
      </c>
      <c r="Y41" s="35">
        <f t="shared" si="23"/>
        <v>99.73703641333212</v>
      </c>
      <c r="Z41" s="35">
        <f t="shared" si="24"/>
        <v>98.463316873358707</v>
      </c>
      <c r="AA41" s="35">
        <f t="shared" si="25"/>
        <v>-3.8781775544732682</v>
      </c>
      <c r="AB41" s="35">
        <f t="shared" si="26"/>
        <v>-3.878177554473254</v>
      </c>
      <c r="AC41" s="35">
        <f t="shared" si="27"/>
        <v>-3.878177554473254</v>
      </c>
      <c r="AD41" s="36"/>
      <c r="AE41" s="36"/>
      <c r="AF41">
        <v>2.2200000000000002</v>
      </c>
      <c r="AG41">
        <v>1.71</v>
      </c>
      <c r="AH41" s="36"/>
      <c r="AI41" s="36"/>
      <c r="AJ41" t="s">
        <v>221</v>
      </c>
    </row>
    <row r="42" spans="1:36" ht="15" x14ac:dyDescent="0.25">
      <c r="A42">
        <v>2.39</v>
      </c>
      <c r="B42">
        <v>3.33</v>
      </c>
      <c r="C42">
        <v>3.23</v>
      </c>
      <c r="D42" s="20">
        <f t="shared" si="3"/>
        <v>2.8307865361118623E-2</v>
      </c>
      <c r="E42" s="17">
        <f>IF(OR($A42="",$B42="",$C42=""),"",A42*'MPTO_working_3-way'!$I41)</f>
        <v>2.4576557982130738</v>
      </c>
      <c r="F42" s="21">
        <f>IF(OR($A42="",$B42="",$C42=""),"",B42*'MPTO_working_3-way'!$I41)</f>
        <v>3.4242651916525251</v>
      </c>
      <c r="G42" s="22">
        <f>IF(OR($A42="",$B42="",$C42=""),"",C42*'MPTO_working_3-way'!$I41)</f>
        <v>3.3214344051164133</v>
      </c>
      <c r="H42" s="17">
        <f>IF(OR($A42="",$B42="",$C42=""),"",'MPTO_working_3-way'!E41)</f>
        <v>2.4451426935592044</v>
      </c>
      <c r="I42" s="21">
        <f>IF(OR($A42="",$B42="",$C42=""),"",'MPTO_working_3-way'!F41)</f>
        <v>3.4380288150526126</v>
      </c>
      <c r="J42" s="22">
        <f>IF(OR($A42="",$B42="",$C42=""),"",'MPTO_working_3-way'!G41)</f>
        <v>3.3315390985321187</v>
      </c>
      <c r="K42" s="17">
        <f>IF(OR($A42="",$B42="",$C42=""),"",'OddsRatio_working_3-way'!H41)</f>
        <v>2.4506556291891424</v>
      </c>
      <c r="L42" s="21">
        <f>IF(OR($A42="",$B42="",$C42=""),"",'OddsRatio_working_3-way'!I41)</f>
        <v>3.4316745438925902</v>
      </c>
      <c r="M42" s="22">
        <f>IF(OR($A42="",$B42="",$C42=""),"",'OddsRatio_working_3-way'!J41)</f>
        <v>3.3273108295624367</v>
      </c>
      <c r="N42" s="23">
        <f t="shared" si="16"/>
        <v>40.689180345233275</v>
      </c>
      <c r="O42" s="24">
        <f t="shared" si="17"/>
        <v>29.203345653185448</v>
      </c>
      <c r="P42" s="24">
        <f t="shared" si="18"/>
        <v>30.107474001581281</v>
      </c>
      <c r="Q42" t="s">
        <v>108</v>
      </c>
      <c r="R42" t="s">
        <v>93</v>
      </c>
      <c r="S42" s="48" t="s">
        <v>384</v>
      </c>
      <c r="T42" s="35">
        <v>138</v>
      </c>
      <c r="U42" s="35">
        <f t="shared" si="19"/>
        <v>62.590163934426236</v>
      </c>
      <c r="V42" s="35">
        <f t="shared" si="20"/>
        <v>100.70270270270269</v>
      </c>
      <c r="W42" s="35">
        <f t="shared" si="21"/>
        <v>107.73684210526316</v>
      </c>
      <c r="X42" s="35">
        <f t="shared" si="22"/>
        <v>67.560455192034141</v>
      </c>
      <c r="Y42" s="35">
        <f t="shared" si="23"/>
        <v>105.67299396031061</v>
      </c>
      <c r="Z42" s="35">
        <f t="shared" si="24"/>
        <v>112.70713336287105</v>
      </c>
      <c r="AA42" s="35">
        <f t="shared" si="25"/>
        <v>-4.9702912576079044</v>
      </c>
      <c r="AB42" s="35">
        <f t="shared" si="26"/>
        <v>-4.9702912576079115</v>
      </c>
      <c r="AC42" s="35">
        <f t="shared" si="27"/>
        <v>-4.970291257607883</v>
      </c>
      <c r="AF42">
        <v>2.1</v>
      </c>
      <c r="AG42">
        <v>1.79</v>
      </c>
      <c r="AJ42" t="s">
        <v>221</v>
      </c>
    </row>
    <row r="43" spans="1:36" ht="15" x14ac:dyDescent="0.25">
      <c r="A43">
        <v>1.83</v>
      </c>
      <c r="B43">
        <v>3.7</v>
      </c>
      <c r="C43">
        <v>4.5599999999999996</v>
      </c>
      <c r="D43" s="20">
        <f t="shared" si="3"/>
        <v>3.6016603315999207E-2</v>
      </c>
      <c r="E43" s="17">
        <f>IF(OR($A43="",$B43="",$C43=""),"",A43*'MPTO_working_3-way'!$I42)</f>
        <v>1.8959103840682787</v>
      </c>
      <c r="F43" s="21">
        <f>IF(OR($A43="",$B43="",$C43=""),"",B43*'MPTO_working_3-way'!$I42)</f>
        <v>3.8332614322691971</v>
      </c>
      <c r="G43" s="22">
        <f>IF(OR($A43="",$B43="",$C43=""),"",C43*'MPTO_working_3-way'!$I42)</f>
        <v>4.7242357111209561</v>
      </c>
      <c r="H43" s="17">
        <f>IF(OR($A43="",$B43="",$C43=""),"",'MPTO_working_3-way'!E42)</f>
        <v>1.8711084931387307</v>
      </c>
      <c r="I43" s="21">
        <f>IF(OR($A43="",$B43="",$C43=""),"",'MPTO_working_3-way'!F42)</f>
        <v>3.8719959067583631</v>
      </c>
      <c r="J43" s="22">
        <f>IF(OR($A43="",$B43="",$C43=""),"",'MPTO_working_3-way'!G42)</f>
        <v>4.8240962951852397</v>
      </c>
      <c r="K43" s="17">
        <f>IF(OR($A43="",$B43="",$C43=""),"",'OddsRatio_working_3-way'!H42)</f>
        <v>1.8803662755925832</v>
      </c>
      <c r="L43" s="21">
        <f>IF(OR($A43="",$B43="",$C43=""),"",'OddsRatio_working_3-way'!I42)</f>
        <v>3.8638421013252708</v>
      </c>
      <c r="M43" s="22">
        <f>IF(OR($A43="",$B43="",$C43=""),"",'OddsRatio_working_3-way'!J42)</f>
        <v>4.776028844710356</v>
      </c>
      <c r="N43" s="23">
        <f t="shared" si="16"/>
        <v>52.745109072834019</v>
      </c>
      <c r="O43" s="24">
        <f t="shared" si="17"/>
        <v>26.087445838726019</v>
      </c>
      <c r="P43" s="24">
        <f t="shared" si="18"/>
        <v>21.167445088439969</v>
      </c>
      <c r="Q43" t="s">
        <v>128</v>
      </c>
      <c r="R43" t="s">
        <v>117</v>
      </c>
      <c r="S43" s="48" t="s">
        <v>384</v>
      </c>
      <c r="T43" s="35">
        <v>139</v>
      </c>
      <c r="U43" s="35">
        <f t="shared" si="19"/>
        <v>83.621513944223111</v>
      </c>
      <c r="V43" s="35">
        <f t="shared" si="20"/>
        <v>96.621951219512184</v>
      </c>
      <c r="W43" s="35">
        <f t="shared" si="21"/>
        <v>93.125412541254107</v>
      </c>
      <c r="X43" s="35">
        <f t="shared" si="22"/>
        <v>88.252636239233681</v>
      </c>
      <c r="Y43" s="35">
        <f t="shared" si="23"/>
        <v>101.25307351452278</v>
      </c>
      <c r="Z43" s="35">
        <f t="shared" si="24"/>
        <v>97.756534836264706</v>
      </c>
      <c r="AA43" s="35">
        <f t="shared" si="25"/>
        <v>-4.6311222950105702</v>
      </c>
      <c r="AB43" s="35">
        <f t="shared" si="26"/>
        <v>-4.6311222950105986</v>
      </c>
      <c r="AC43" s="35">
        <f t="shared" si="27"/>
        <v>-4.6311222950105986</v>
      </c>
      <c r="AF43">
        <v>1.93</v>
      </c>
      <c r="AG43">
        <v>1.93</v>
      </c>
      <c r="AJ43" t="s">
        <v>223</v>
      </c>
    </row>
    <row r="44" spans="1:36" ht="15" x14ac:dyDescent="0.25">
      <c r="A44">
        <v>2.5099999999999998</v>
      </c>
      <c r="B44">
        <v>3.28</v>
      </c>
      <c r="C44">
        <v>3.03</v>
      </c>
      <c r="D44" s="20">
        <f t="shared" si="3"/>
        <v>3.3317426582809784E-2</v>
      </c>
      <c r="E44" s="17">
        <f>IF(OR($A44="",$B44="",$C44=""),"",A44*'MPTO_working_3-way'!$I43)</f>
        <v>2.5936267407228524</v>
      </c>
      <c r="F44" s="21">
        <f>IF(OR($A44="",$B44="",$C44=""),"",B44*'MPTO_working_3-way'!$I43)</f>
        <v>3.3892811591916159</v>
      </c>
      <c r="G44" s="22">
        <f>IF(OR($A44="",$B44="",$C44=""),"",C44*'MPTO_working_3-way'!$I43)</f>
        <v>3.1309518025459133</v>
      </c>
      <c r="H44" s="17">
        <f>IF(OR($A44="",$B44="",$C44=""),"",'MPTO_working_3-way'!E43)</f>
        <v>2.5819740240885305</v>
      </c>
      <c r="I44" s="21">
        <f>IF(OR($A44="",$B44="",$C44=""),"",'MPTO_working_3-way'!F43)</f>
        <v>3.4039976012500279</v>
      </c>
      <c r="J44" s="22">
        <f>IF(OR($A44="",$B44="",$C44=""),"",'MPTO_working_3-way'!G43)</f>
        <v>3.1355118579893713</v>
      </c>
      <c r="K44" s="17">
        <f>IF(OR($A44="",$B44="",$C44=""),"",'OddsRatio_working_3-way'!H43)</f>
        <v>2.5872864592649982</v>
      </c>
      <c r="L44" s="21">
        <f>IF(OR($A44="",$B44="",$C44=""),"",'OddsRatio_working_3-way'!I43)</f>
        <v>3.3966974351815873</v>
      </c>
      <c r="M44" s="22">
        <f>IF(OR($A44="",$B44="",$C44=""),"",'OddsRatio_working_3-way'!J43)</f>
        <v>3.1339016637800969</v>
      </c>
      <c r="N44" s="23">
        <f t="shared" si="16"/>
        <v>38.55604911450353</v>
      </c>
      <c r="O44" s="24">
        <f t="shared" si="17"/>
        <v>29.504781487013371</v>
      </c>
      <c r="P44" s="24">
        <f t="shared" si="18"/>
        <v>31.93916939848312</v>
      </c>
      <c r="Q44" t="s">
        <v>122</v>
      </c>
      <c r="R44" t="s">
        <v>133</v>
      </c>
      <c r="S44" s="48" t="s">
        <v>384</v>
      </c>
      <c r="T44" s="35">
        <v>140</v>
      </c>
      <c r="U44" s="35">
        <f t="shared" si="19"/>
        <v>87.368421052631589</v>
      </c>
      <c r="V44" s="35">
        <f t="shared" si="20"/>
        <v>97.831325301204814</v>
      </c>
      <c r="W44" s="35">
        <f t="shared" si="21"/>
        <v>90.354609929077995</v>
      </c>
      <c r="X44" s="35">
        <f t="shared" si="22"/>
        <v>91.814064769717177</v>
      </c>
      <c r="Y44" s="35">
        <f t="shared" si="23"/>
        <v>102.2769690182904</v>
      </c>
      <c r="Z44" s="35">
        <f t="shared" si="24"/>
        <v>94.800253646163611</v>
      </c>
      <c r="AA44" s="35">
        <f t="shared" si="25"/>
        <v>-4.4456437170855878</v>
      </c>
      <c r="AB44" s="35">
        <f t="shared" si="26"/>
        <v>-4.4456437170855878</v>
      </c>
      <c r="AC44" s="35">
        <f t="shared" si="27"/>
        <v>-4.4456437170856162</v>
      </c>
      <c r="AF44">
        <v>2.09</v>
      </c>
      <c r="AG44">
        <v>1.78</v>
      </c>
      <c r="AJ44" t="s">
        <v>223</v>
      </c>
    </row>
    <row r="45" spans="1:36" ht="15" x14ac:dyDescent="0.25">
      <c r="A45">
        <v>2.66</v>
      </c>
      <c r="B45">
        <v>3.32</v>
      </c>
      <c r="C45">
        <v>2.82</v>
      </c>
      <c r="D45" s="20">
        <f t="shared" si="3"/>
        <v>3.1754597979182897E-2</v>
      </c>
      <c r="E45" s="17">
        <f>IF(OR($A45="",$B45="",$C45=""),"",A45*'MPTO_working_3-way'!$I44)</f>
        <v>2.7444672306246267</v>
      </c>
      <c r="F45" s="21">
        <f>IF(OR($A45="",$B45="",$C45=""),"",B45*'MPTO_working_3-way'!$I44)</f>
        <v>3.4254252652908872</v>
      </c>
      <c r="G45" s="22">
        <f>IF(OR($A45="",$B45="",$C45=""),"",C45*'MPTO_working_3-way'!$I44)</f>
        <v>2.9095479663012958</v>
      </c>
      <c r="H45" s="17">
        <f>IF(OR($A45="",$B45="",$C45=""),"",'MPTO_working_3-way'!E44)</f>
        <v>2.7370640741279142</v>
      </c>
      <c r="I45" s="21">
        <f>IF(OR($A45="",$B45="",$C45=""),"",'MPTO_working_3-way'!F44)</f>
        <v>3.4409199667808608</v>
      </c>
      <c r="J45" s="22">
        <f>IF(OR($A45="",$B45="",$C45=""),"",'MPTO_working_3-way'!G44)</f>
        <v>2.9067649636708617</v>
      </c>
      <c r="K45" s="17">
        <f>IF(OR($A45="",$B45="",$C45=""),"",'OddsRatio_working_3-way'!H44)</f>
        <v>2.7407034224826812</v>
      </c>
      <c r="L45" s="21">
        <f>IF(OR($A45="",$B45="",$C45=""),"",'OddsRatio_working_3-way'!I44)</f>
        <v>3.4327903253974816</v>
      </c>
      <c r="M45" s="22">
        <f>IF(OR($A45="",$B45="",$C45=""),"",'OddsRatio_working_3-way'!J44)</f>
        <v>2.9084820656135419</v>
      </c>
      <c r="N45" s="23">
        <f t="shared" si="16"/>
        <v>36.436944440120172</v>
      </c>
      <c r="O45" s="24">
        <f t="shared" si="17"/>
        <v>29.193455485156527</v>
      </c>
      <c r="P45" s="24">
        <f t="shared" si="18"/>
        <v>34.369600074723287</v>
      </c>
      <c r="Q45" t="s">
        <v>134</v>
      </c>
      <c r="R45" t="s">
        <v>113</v>
      </c>
      <c r="S45" s="48" t="s">
        <v>384</v>
      </c>
      <c r="T45" s="35">
        <v>141</v>
      </c>
      <c r="U45" s="35">
        <f t="shared" si="19"/>
        <v>89.161764705882362</v>
      </c>
      <c r="V45" s="35">
        <f t="shared" si="20"/>
        <v>97.880733944954116</v>
      </c>
      <c r="W45" s="35">
        <f t="shared" si="21"/>
        <v>90.280575539568346</v>
      </c>
      <c r="X45" s="35">
        <f t="shared" si="22"/>
        <v>93.838690515477538</v>
      </c>
      <c r="Y45" s="35">
        <f t="shared" si="23"/>
        <v>102.55765975454931</v>
      </c>
      <c r="Z45" s="35">
        <f t="shared" si="24"/>
        <v>94.957501349163508</v>
      </c>
      <c r="AA45" s="35">
        <f t="shared" si="25"/>
        <v>-4.6769258095951756</v>
      </c>
      <c r="AB45" s="35">
        <f t="shared" si="26"/>
        <v>-4.6769258095951898</v>
      </c>
      <c r="AC45" s="35">
        <f t="shared" si="27"/>
        <v>-4.6769258095951614</v>
      </c>
      <c r="AF45">
        <v>2.06</v>
      </c>
      <c r="AG45">
        <v>1.82</v>
      </c>
      <c r="AJ45" t="s">
        <v>223</v>
      </c>
    </row>
    <row r="46" spans="1:36" s="35" customFormat="1" ht="15" x14ac:dyDescent="0.25">
      <c r="A46">
        <v>2.72</v>
      </c>
      <c r="B46">
        <v>3.27</v>
      </c>
      <c r="C46">
        <v>2.78</v>
      </c>
      <c r="D46" s="20">
        <f t="shared" si="3"/>
        <v>3.3169686592873449E-2</v>
      </c>
      <c r="E46" s="17">
        <f>IF(OR($A46="",$B46="",$C46=""),"",A46*'MPTO_working_3-way'!$I45)</f>
        <v>2.810221547532616</v>
      </c>
      <c r="F46" s="21">
        <f>IF(OR($A46="",$B46="",$C46=""),"",B46*'MPTO_working_3-way'!$I45)</f>
        <v>3.3784648751586963</v>
      </c>
      <c r="G46" s="22">
        <f>IF(OR($A46="",$B46="",$C46=""),"",C46*'MPTO_working_3-way'!$I45)</f>
        <v>2.8722117287281881</v>
      </c>
      <c r="H46" s="17">
        <f>IF(OR($A46="",$B46="",$C46=""),"",'MPTO_working_3-way'!E45)</f>
        <v>2.8043372144297183</v>
      </c>
      <c r="I46" s="21">
        <f>IF(OR($A46="",$B46="",$C46=""),"",'MPTO_working_3-way'!F45)</f>
        <v>3.392661536677132</v>
      </c>
      <c r="J46" s="22">
        <f>IF(OR($A46="",$B46="",$C46=""),"",'MPTO_working_3-way'!G45)</f>
        <v>2.8681593093957427</v>
      </c>
      <c r="K46" s="17">
        <f>IF(OR($A46="",$B46="",$C46=""),"",'OddsRatio_working_3-way'!H45)</f>
        <v>2.8073175190544259</v>
      </c>
      <c r="L46" s="21">
        <f>IF(OR($A46="",$B46="",$C46=""),"",'OddsRatio_working_3-way'!I45)</f>
        <v>3.3852388187520615</v>
      </c>
      <c r="M46" s="22">
        <f>IF(OR($A46="",$B46="",$C46=""),"",'OddsRatio_working_3-way'!J45)</f>
        <v>2.8703634790214401</v>
      </c>
      <c r="N46" s="23">
        <f t="shared" si="16"/>
        <v>35.58438304901631</v>
      </c>
      <c r="O46" s="24">
        <f t="shared" si="17"/>
        <v>29.599242169212342</v>
      </c>
      <c r="P46" s="24">
        <f t="shared" si="18"/>
        <v>34.816374781771358</v>
      </c>
      <c r="Q46" t="s">
        <v>112</v>
      </c>
      <c r="R46" t="s">
        <v>119</v>
      </c>
      <c r="S46" s="48" t="s">
        <v>384</v>
      </c>
      <c r="T46" s="35">
        <v>142</v>
      </c>
      <c r="U46" s="35">
        <f t="shared" si="19"/>
        <v>80.793103448275872</v>
      </c>
      <c r="V46" s="35">
        <f t="shared" si="20"/>
        <v>99.988165680473372</v>
      </c>
      <c r="W46" s="35">
        <f t="shared" si="21"/>
        <v>98.441717791411037</v>
      </c>
      <c r="X46" s="35">
        <f t="shared" si="22"/>
        <v>85.570116528115577</v>
      </c>
      <c r="Y46" s="35">
        <f t="shared" si="23"/>
        <v>104.76517876031311</v>
      </c>
      <c r="Z46" s="35">
        <f t="shared" si="24"/>
        <v>103.21873087125077</v>
      </c>
      <c r="AA46" s="35">
        <f t="shared" si="25"/>
        <v>-4.7770130798397048</v>
      </c>
      <c r="AB46" s="35">
        <f t="shared" si="26"/>
        <v>-4.7770130798397332</v>
      </c>
      <c r="AC46" s="35">
        <f t="shared" si="27"/>
        <v>-4.7770130798397332</v>
      </c>
      <c r="AD46" s="36"/>
      <c r="AE46" s="36"/>
      <c r="AF46">
        <v>2.1800000000000002</v>
      </c>
      <c r="AG46">
        <v>1.73</v>
      </c>
      <c r="AH46" s="36"/>
      <c r="AI46" s="36"/>
      <c r="AJ46" t="s">
        <v>223</v>
      </c>
    </row>
    <row r="47" spans="1:36" ht="15" x14ac:dyDescent="0.25">
      <c r="A47">
        <v>2.3199999999999998</v>
      </c>
      <c r="B47">
        <v>3.38</v>
      </c>
      <c r="C47">
        <v>3.26</v>
      </c>
      <c r="D47" s="20">
        <f t="shared" si="3"/>
        <v>3.3640937181969921E-2</v>
      </c>
      <c r="E47" s="17">
        <f>IF(OR($A47="",$B47="",$C47=""),"",A47*'MPTO_working_3-way'!$I46)</f>
        <v>2.39804697426217</v>
      </c>
      <c r="F47" s="21">
        <f>IF(OR($A47="",$B47="",$C47=""),"",B47*'MPTO_working_3-way'!$I46)</f>
        <v>3.4937063676750584</v>
      </c>
      <c r="G47" s="22">
        <f>IF(OR($A47="",$B47="",$C47=""),"",C47*'MPTO_working_3-way'!$I46)</f>
        <v>3.3696694552132218</v>
      </c>
      <c r="H47" s="17">
        <f>IF(OR($A47="",$B47="",$C47=""),"",'MPTO_working_3-way'!E46)</f>
        <v>2.3819684774851955</v>
      </c>
      <c r="I47" s="21">
        <f>IF(OR($A47="",$B47="",$C47=""),"",'MPTO_working_3-way'!F46)</f>
        <v>3.5131560720078636</v>
      </c>
      <c r="J47" s="22">
        <f>IF(OR($A47="",$B47="",$C47=""),"",'MPTO_working_3-way'!G46)</f>
        <v>3.3836960335349735</v>
      </c>
      <c r="K47" s="17">
        <f>IF(OR($A47="",$B47="",$C47=""),"",'OddsRatio_working_3-way'!H46)</f>
        <v>2.3889178118832959</v>
      </c>
      <c r="L47" s="21">
        <f>IF(OR($A47="",$B47="",$C47=""),"",'OddsRatio_working_3-way'!I46)</f>
        <v>3.5042609032441239</v>
      </c>
      <c r="M47" s="22">
        <f>IF(OR($A47="",$B47="",$C47=""),"",'OddsRatio_working_3-way'!J46)</f>
        <v>3.3779956476183695</v>
      </c>
      <c r="N47" s="23">
        <f t="shared" si="16"/>
        <v>41.700600977913687</v>
      </c>
      <c r="O47" s="24">
        <f t="shared" si="17"/>
        <v>28.622897712650808</v>
      </c>
      <c r="P47" s="24">
        <f t="shared" si="18"/>
        <v>29.676501309435505</v>
      </c>
      <c r="Q47" t="s">
        <v>124</v>
      </c>
      <c r="R47" t="s">
        <v>129</v>
      </c>
      <c r="S47" s="48" t="s">
        <v>384</v>
      </c>
      <c r="T47" s="35">
        <v>143</v>
      </c>
      <c r="U47" s="35">
        <f t="shared" si="19"/>
        <v>98.172413793103459</v>
      </c>
      <c r="V47" s="35">
        <f t="shared" si="20"/>
        <v>102.02578796561605</v>
      </c>
      <c r="W47" s="35">
        <f t="shared" si="21"/>
        <v>81.095238095238088</v>
      </c>
      <c r="X47" s="35">
        <f t="shared" si="22"/>
        <v>102.87897393914585</v>
      </c>
      <c r="Y47" s="35">
        <f t="shared" si="23"/>
        <v>106.73234811165847</v>
      </c>
      <c r="Z47" s="35">
        <f t="shared" si="24"/>
        <v>85.801798241280494</v>
      </c>
      <c r="AA47" s="35">
        <f t="shared" si="25"/>
        <v>-4.706560146042392</v>
      </c>
      <c r="AB47" s="35">
        <f t="shared" si="26"/>
        <v>-4.7065601460424205</v>
      </c>
      <c r="AC47" s="35">
        <f t="shared" si="27"/>
        <v>-4.7065601460424062</v>
      </c>
      <c r="AF47">
        <v>2.2000000000000002</v>
      </c>
      <c r="AG47">
        <v>1.71</v>
      </c>
      <c r="AJ47" t="s">
        <v>223</v>
      </c>
    </row>
    <row r="48" spans="1:36" ht="15" x14ac:dyDescent="0.25">
      <c r="A48">
        <v>3.19</v>
      </c>
      <c r="B48">
        <v>3.49</v>
      </c>
      <c r="C48">
        <v>2.31</v>
      </c>
      <c r="D48" s="20">
        <f t="shared" si="3"/>
        <v>3.2913008014282541E-2</v>
      </c>
      <c r="E48" s="17">
        <f>IF(OR($A48="",$B48="",$C48=""),"",A48*'MPTO_working_3-way'!$I47)</f>
        <v>3.2949924955655612</v>
      </c>
      <c r="F48" s="21">
        <f>IF(OR($A48="",$B48="",$C48=""),"",B48*'MPTO_working_3-way'!$I47)</f>
        <v>3.6048663979698463</v>
      </c>
      <c r="G48" s="22">
        <f>IF(OR($A48="",$B48="",$C48=""),"",C48*'MPTO_working_3-way'!$I47)</f>
        <v>2.3860290485129929</v>
      </c>
      <c r="H48" s="17">
        <f>IF(OR($A48="",$B48="",$C48=""),"",'MPTO_working_3-way'!E47)</f>
        <v>3.3056909128356717</v>
      </c>
      <c r="I48" s="21">
        <f>IF(OR($A48="",$B48="",$C48=""),"",'MPTO_working_3-way'!F47)</f>
        <v>3.6289480641841605</v>
      </c>
      <c r="J48" s="22">
        <f>IF(OR($A48="",$B48="",$C48=""),"",'MPTO_working_3-way'!G47)</f>
        <v>2.3700645851066668</v>
      </c>
      <c r="K48" s="17">
        <f>IF(OR($A48="",$B48="",$C48=""),"",'OddsRatio_working_3-way'!H47)</f>
        <v>3.3019717623665494</v>
      </c>
      <c r="L48" s="21">
        <f>IF(OR($A48="",$B48="",$C48=""),"",'OddsRatio_working_3-way'!I47)</f>
        <v>3.6173103599510084</v>
      </c>
      <c r="M48" s="22">
        <f>IF(OR($A48="",$B48="",$C48=""),"",'OddsRatio_working_3-way'!J47)</f>
        <v>2.3769785427854706</v>
      </c>
      <c r="N48" s="23">
        <f t="shared" si="16"/>
        <v>30.349082777754777</v>
      </c>
      <c r="O48" s="24">
        <f t="shared" si="17"/>
        <v>27.740279100583876</v>
      </c>
      <c r="P48" s="24">
        <f t="shared" si="18"/>
        <v>41.91063812166135</v>
      </c>
      <c r="Q48" t="s">
        <v>130</v>
      </c>
      <c r="R48" t="s">
        <v>127</v>
      </c>
      <c r="S48" s="48" t="s">
        <v>384</v>
      </c>
      <c r="T48" s="35">
        <v>144</v>
      </c>
      <c r="U48" s="35">
        <f t="shared" si="19"/>
        <v>104.65573770491801</v>
      </c>
      <c r="V48" s="35">
        <f t="shared" si="20"/>
        <v>101.64705882352941</v>
      </c>
      <c r="W48" s="35">
        <f t="shared" si="21"/>
        <v>77.023255813953469</v>
      </c>
      <c r="X48" s="35">
        <f t="shared" si="22"/>
        <v>109.3296853625171</v>
      </c>
      <c r="Y48" s="35">
        <f t="shared" si="23"/>
        <v>106.32100648112848</v>
      </c>
      <c r="Z48" s="35">
        <f t="shared" si="24"/>
        <v>81.697203471552541</v>
      </c>
      <c r="AA48" s="35">
        <f t="shared" si="25"/>
        <v>-4.6739476575990864</v>
      </c>
      <c r="AB48" s="35">
        <f t="shared" si="26"/>
        <v>-4.6739476575990722</v>
      </c>
      <c r="AC48" s="35">
        <f t="shared" si="27"/>
        <v>-4.6739476575990722</v>
      </c>
      <c r="AF48">
        <v>1.98</v>
      </c>
      <c r="AG48">
        <v>1.88</v>
      </c>
      <c r="AJ48" t="s">
        <v>223</v>
      </c>
    </row>
    <row r="49" spans="1:36" ht="15" x14ac:dyDescent="0.25">
      <c r="A49">
        <v>3.66</v>
      </c>
      <c r="B49">
        <v>3.4</v>
      </c>
      <c r="C49">
        <v>2.15</v>
      </c>
      <c r="D49" s="20">
        <f t="shared" si="3"/>
        <v>3.2457969844437828E-2</v>
      </c>
      <c r="E49" s="17">
        <f>IF(OR($A49="",$B49="",$C49=""),"",A49*'MPTO_working_3-way'!$I48)</f>
        <v>3.7787961696306427</v>
      </c>
      <c r="F49" s="21">
        <f>IF(OR($A49="",$B49="",$C49=""),"",B49*'MPTO_working_3-way'!$I48)</f>
        <v>3.5103570974710885</v>
      </c>
      <c r="G49" s="22">
        <f>IF(OR($A49="",$B49="",$C49=""),"",C49*'MPTO_working_3-way'!$I48)</f>
        <v>2.2197846351655413</v>
      </c>
      <c r="H49" s="17">
        <f>IF(OR($A49="",$B49="",$C49=""),"",'MPTO_working_3-way'!E48)</f>
        <v>3.8109070535951681</v>
      </c>
      <c r="I49" s="21">
        <f>IF(OR($A49="",$B49="",$C49=""),"",'MPTO_working_3-way'!F48)</f>
        <v>3.52984792379478</v>
      </c>
      <c r="J49" s="22">
        <f>IF(OR($A49="",$B49="",$C49=""),"",'MPTO_working_3-way'!G48)</f>
        <v>2.2012033918757332</v>
      </c>
      <c r="K49" s="17">
        <f>IF(OR($A49="",$B49="",$C49=""),"",'OddsRatio_working_3-way'!H48)</f>
        <v>3.7961861563099211</v>
      </c>
      <c r="L49" s="21">
        <f>IF(OR($A49="",$B49="",$C49=""),"",'OddsRatio_working_3-way'!I48)</f>
        <v>3.5228747274976735</v>
      </c>
      <c r="M49" s="22">
        <f>IF(OR($A49="",$B49="",$C49=""),"",'OddsRatio_working_3-way'!J48)</f>
        <v>2.2088774735926346</v>
      </c>
      <c r="N49" s="23">
        <f t="shared" si="16"/>
        <v>26.463454367737032</v>
      </c>
      <c r="O49" s="24">
        <f t="shared" si="17"/>
        <v>28.487130289975749</v>
      </c>
      <c r="P49" s="24">
        <f t="shared" si="18"/>
        <v>45.049415342287233</v>
      </c>
      <c r="Q49" t="s">
        <v>114</v>
      </c>
      <c r="R49" t="s">
        <v>121</v>
      </c>
      <c r="S49" s="48" t="s">
        <v>384</v>
      </c>
      <c r="T49" s="35">
        <v>145</v>
      </c>
      <c r="U49" s="35">
        <f t="shared" si="19"/>
        <v>101.32530120481928</v>
      </c>
      <c r="V49" s="35">
        <f t="shared" si="20"/>
        <v>101.973293768546</v>
      </c>
      <c r="W49" s="35">
        <f t="shared" si="21"/>
        <v>81.681222707423586</v>
      </c>
      <c r="X49" s="35">
        <f t="shared" si="22"/>
        <v>106.34548352403041</v>
      </c>
      <c r="Y49" s="35">
        <f t="shared" si="23"/>
        <v>106.99347608775716</v>
      </c>
      <c r="Z49" s="35">
        <f t="shared" si="24"/>
        <v>86.701405026634731</v>
      </c>
      <c r="AA49" s="35">
        <f t="shared" si="25"/>
        <v>-5.0201823192111306</v>
      </c>
      <c r="AB49" s="35">
        <f t="shared" si="26"/>
        <v>-5.020182319211159</v>
      </c>
      <c r="AC49" s="35">
        <f t="shared" si="27"/>
        <v>-5.0201823192111448</v>
      </c>
      <c r="AF49">
        <v>2.14</v>
      </c>
      <c r="AG49">
        <v>1.75</v>
      </c>
      <c r="AJ49" t="s">
        <v>223</v>
      </c>
    </row>
    <row r="50" spans="1:36" ht="15" x14ac:dyDescent="0.25">
      <c r="A50">
        <v>3.32</v>
      </c>
      <c r="B50">
        <v>3.37</v>
      </c>
      <c r="C50">
        <v>2.29</v>
      </c>
      <c r="D50" s="20">
        <f t="shared" si="3"/>
        <v>3.462194702904231E-2</v>
      </c>
      <c r="E50" s="17">
        <f>IF(OR($A50="",$B50="",$C50=""),"",A50*'MPTO_working_3-way'!$I49)</f>
        <v>3.4349448641364204</v>
      </c>
      <c r="F50" s="21">
        <f>IF(OR($A50="",$B50="",$C50=""),"",B50*'MPTO_working_3-way'!$I49)</f>
        <v>3.4866759614878728</v>
      </c>
      <c r="G50" s="22">
        <f>IF(OR($A50="",$B50="",$C50=""),"",C50*'MPTO_working_3-way'!$I49)</f>
        <v>2.3692842586965068</v>
      </c>
      <c r="H50" s="17">
        <f>IF(OR($A50="",$B50="",$C50=""),"",'MPTO_working_3-way'!E49)</f>
        <v>3.4522737108865291</v>
      </c>
      <c r="I50" s="21">
        <f>IF(OR($A50="",$B50="",$C50=""),"",'MPTO_working_3-way'!F49)</f>
        <v>3.506369684767388</v>
      </c>
      <c r="J50" s="22">
        <f>IF(OR($A50="",$B50="",$C50=""),"",'MPTO_working_3-way'!G49)</f>
        <v>2.3521631711184505</v>
      </c>
      <c r="K50" s="17">
        <f>IF(OR($A50="",$B50="",$C50=""),"",'OddsRatio_working_3-way'!H49)</f>
        <v>3.444985992006155</v>
      </c>
      <c r="L50" s="21">
        <f>IF(OR($A50="",$B50="",$C50=""),"",'OddsRatio_working_3-way'!I49)</f>
        <v>3.4976796556269778</v>
      </c>
      <c r="M50" s="22">
        <f>IF(OR($A50="",$B50="",$C50=""),"",'OddsRatio_working_3-way'!J49)</f>
        <v>2.3594965214172152</v>
      </c>
      <c r="N50" s="23">
        <f t="shared" si="16"/>
        <v>29.112548805100253</v>
      </c>
      <c r="O50" s="24">
        <f t="shared" si="17"/>
        <v>28.680611879208556</v>
      </c>
      <c r="P50" s="24">
        <f t="shared" si="18"/>
        <v>42.206839315691198</v>
      </c>
      <c r="Q50" t="s">
        <v>116</v>
      </c>
      <c r="R50" t="s">
        <v>131</v>
      </c>
      <c r="S50" s="48" t="s">
        <v>384</v>
      </c>
      <c r="T50" s="35">
        <v>146</v>
      </c>
      <c r="U50" s="35">
        <f t="shared" si="19"/>
        <v>61.606936416184965</v>
      </c>
      <c r="V50" s="35">
        <f t="shared" si="20"/>
        <v>107.78010471204189</v>
      </c>
      <c r="W50" s="35">
        <f t="shared" si="21"/>
        <v>117.37254901960785</v>
      </c>
      <c r="X50" s="35">
        <f t="shared" si="22"/>
        <v>66.847346268350279</v>
      </c>
      <c r="Y50" s="35">
        <f t="shared" si="23"/>
        <v>113.0205145642072</v>
      </c>
      <c r="Z50" s="35">
        <f t="shared" si="24"/>
        <v>122.61295887177316</v>
      </c>
      <c r="AA50" s="35">
        <f t="shared" si="25"/>
        <v>-5.240409852165314</v>
      </c>
      <c r="AB50" s="35">
        <f t="shared" si="26"/>
        <v>-5.240409852165314</v>
      </c>
      <c r="AC50" s="35">
        <f t="shared" si="27"/>
        <v>-5.240409852165314</v>
      </c>
      <c r="AF50">
        <v>2.19</v>
      </c>
      <c r="AG50">
        <v>1.72</v>
      </c>
      <c r="AJ50" t="s">
        <v>223</v>
      </c>
    </row>
    <row r="51" spans="1:36" ht="15" x14ac:dyDescent="0.25">
      <c r="A51">
        <v>1.73</v>
      </c>
      <c r="B51">
        <v>3.82</v>
      </c>
      <c r="C51">
        <v>5.0999999999999996</v>
      </c>
      <c r="D51" s="20">
        <f t="shared" si="3"/>
        <v>3.5893218165515828E-2</v>
      </c>
      <c r="E51" s="17">
        <f>IF(OR($A51="",$B51="",$C51=""),"",A51*'MPTO_working_3-way'!$I50)</f>
        <v>1.7920952674263424</v>
      </c>
      <c r="F51" s="21">
        <f>IF(OR($A51="",$B51="",$C51=""),"",B51*'MPTO_working_3-way'!$I50)</f>
        <v>3.9571120933922703</v>
      </c>
      <c r="G51" s="22">
        <f>IF(OR($A51="",$B51="",$C51=""),"",C51*'MPTO_working_3-way'!$I50)</f>
        <v>5.2830554126441305</v>
      </c>
      <c r="H51" s="17">
        <f>IF(OR($A51="",$B51="",$C51=""),"",'MPTO_working_3-way'!E50)</f>
        <v>1.7665651109978182</v>
      </c>
      <c r="I51" s="21">
        <f>IF(OR($A51="",$B51="",$C51=""),"",'MPTO_working_3-way'!F50)</f>
        <v>4.0029509969809096</v>
      </c>
      <c r="J51" s="22">
        <f>IF(OR($A51="",$B51="",$C51=""),"",'MPTO_working_3-way'!G50)</f>
        <v>5.4314167444668744</v>
      </c>
      <c r="K51" s="17">
        <f>IF(OR($A51="",$B51="",$C51=""),"",'OddsRatio_working_3-way'!H50)</f>
        <v>1.7757765173823756</v>
      </c>
      <c r="L51" s="21">
        <f>IF(OR($A51="",$B51="",$C51=""),"",'OddsRatio_working_3-way'!I50)</f>
        <v>3.9968353137236967</v>
      </c>
      <c r="M51" s="22">
        <f>IF(OR($A51="",$B51="",$C51=""),"",'OddsRatio_working_3-way'!J50)</f>
        <v>5.3571009880379981</v>
      </c>
      <c r="N51" s="23">
        <f t="shared" si="16"/>
        <v>55.800604921864249</v>
      </c>
      <c r="O51" s="24">
        <f t="shared" si="17"/>
        <v>25.270954585032769</v>
      </c>
      <c r="P51" s="24">
        <f t="shared" si="18"/>
        <v>18.928440493102975</v>
      </c>
      <c r="Q51" t="s">
        <v>120</v>
      </c>
      <c r="R51" t="s">
        <v>115</v>
      </c>
      <c r="S51" s="48" t="s">
        <v>384</v>
      </c>
      <c r="T51" s="35">
        <v>147</v>
      </c>
      <c r="U51" s="35">
        <f t="shared" si="19"/>
        <v>48.342281879194637</v>
      </c>
      <c r="V51" s="35">
        <f t="shared" si="20"/>
        <v>115.31896551724137</v>
      </c>
      <c r="W51" s="35">
        <f t="shared" si="21"/>
        <v>124.86144578313252</v>
      </c>
      <c r="X51" s="35">
        <f t="shared" si="22"/>
        <v>53.819588699626095</v>
      </c>
      <c r="Y51" s="35">
        <f t="shared" si="23"/>
        <v>120.79627233767285</v>
      </c>
      <c r="Z51" s="35">
        <f t="shared" si="24"/>
        <v>130.33875260356399</v>
      </c>
      <c r="AA51" s="35">
        <f t="shared" si="25"/>
        <v>-5.4773068204314583</v>
      </c>
      <c r="AB51" s="35">
        <f t="shared" si="26"/>
        <v>-5.4773068204314797</v>
      </c>
      <c r="AC51" s="35">
        <f t="shared" si="27"/>
        <v>-5.4773068204314654</v>
      </c>
      <c r="AF51">
        <v>1.84</v>
      </c>
      <c r="AG51">
        <v>2.04</v>
      </c>
      <c r="AJ51" t="s">
        <v>223</v>
      </c>
    </row>
    <row r="52" spans="1:36" ht="15" x14ac:dyDescent="0.25">
      <c r="A52">
        <v>1.49</v>
      </c>
      <c r="B52">
        <v>4.6399999999999997</v>
      </c>
      <c r="C52">
        <v>6.64</v>
      </c>
      <c r="D52" s="20">
        <f t="shared" si="3"/>
        <v>3.7260590615180167E-2</v>
      </c>
      <c r="E52" s="17">
        <f>IF(OR($A52="",$B52="",$C52=""),"",A52*'MPTO_working_3-way'!$I51)</f>
        <v>1.5455182800166185</v>
      </c>
      <c r="F52" s="21">
        <f>IF(OR($A52="",$B52="",$C52=""),"",B52*'MPTO_working_3-way'!$I51)</f>
        <v>4.8128891404544358</v>
      </c>
      <c r="G52" s="22">
        <f>IF(OR($A52="",$B52="",$C52=""),"",C52*'MPTO_working_3-way'!$I51)</f>
        <v>6.8874103216847962</v>
      </c>
      <c r="H52" s="17">
        <f>IF(OR($A52="",$B52="",$C52=""),"",'MPTO_working_3-way'!E51)</f>
        <v>1.518093989058702</v>
      </c>
      <c r="I52" s="21">
        <f>IF(OR($A52="",$B52="",$C52=""),"",'MPTO_working_3-way'!F51)</f>
        <v>4.9237545648413414</v>
      </c>
      <c r="J52" s="22">
        <f>IF(OR($A52="",$B52="",$C52=""),"",'MPTO_working_3-way'!G51)</f>
        <v>7.2368214401619673</v>
      </c>
      <c r="K52" s="17">
        <f>IF(OR($A52="",$B52="",$C52=""),"",'OddsRatio_working_3-way'!H51)</f>
        <v>1.5268643334696939</v>
      </c>
      <c r="L52" s="21">
        <f>IF(OR($A52="",$B52="",$C52=""),"",'OddsRatio_working_3-way'!I51)</f>
        <v>4.9138493343462999</v>
      </c>
      <c r="M52" s="22">
        <f>IF(OR($A52="",$B52="",$C52=""),"",'OddsRatio_working_3-way'!J51)</f>
        <v>7.0643160015695416</v>
      </c>
      <c r="N52" s="23">
        <f t="shared" si="16"/>
        <v>64.703213991700395</v>
      </c>
      <c r="O52" s="24">
        <f t="shared" si="17"/>
        <v>20.777540699921033</v>
      </c>
      <c r="P52" s="24">
        <f t="shared" si="18"/>
        <v>14.519245308378553</v>
      </c>
      <c r="Q52" t="s">
        <v>118</v>
      </c>
      <c r="R52" t="s">
        <v>125</v>
      </c>
      <c r="S52" s="48" t="s">
        <v>384</v>
      </c>
      <c r="T52" s="35">
        <v>148</v>
      </c>
      <c r="U52" s="35">
        <f t="shared" si="19"/>
        <v>66.232044198895025</v>
      </c>
      <c r="V52" s="35">
        <f t="shared" si="20"/>
        <v>109.65803108808291</v>
      </c>
      <c r="W52" s="35">
        <f t="shared" si="21"/>
        <v>114.66666666666666</v>
      </c>
      <c r="X52" s="35">
        <f t="shared" si="22"/>
        <v>71.675302245250435</v>
      </c>
      <c r="Y52" s="35">
        <f t="shared" si="23"/>
        <v>115.10128913443832</v>
      </c>
      <c r="Z52" s="35">
        <f t="shared" si="24"/>
        <v>120.10992471302208</v>
      </c>
      <c r="AA52" s="35">
        <f t="shared" si="25"/>
        <v>-5.4432580463554103</v>
      </c>
      <c r="AB52" s="35">
        <f t="shared" si="26"/>
        <v>-5.4432580463554103</v>
      </c>
      <c r="AC52" s="35">
        <f t="shared" si="27"/>
        <v>-5.4432580463554245</v>
      </c>
      <c r="AF52">
        <v>1.79</v>
      </c>
      <c r="AG52">
        <v>2.08</v>
      </c>
      <c r="AJ52" t="s">
        <v>223</v>
      </c>
    </row>
    <row r="53" spans="1:36" s="35" customFormat="1" ht="15" x14ac:dyDescent="0.25">
      <c r="A53">
        <v>1.81</v>
      </c>
      <c r="B53">
        <v>3.86</v>
      </c>
      <c r="C53">
        <v>4.4400000000000004</v>
      </c>
      <c r="D53" s="20">
        <f t="shared" si="3"/>
        <v>3.6778770583482556E-2</v>
      </c>
      <c r="E53" s="17">
        <f>IF(OR($A53="",$B53="",$C53=""),"",A53*'MPTO_working_3-way'!$I52)</f>
        <v>1.8765695747561035</v>
      </c>
      <c r="F53" s="21">
        <f>IF(OR($A53="",$B53="",$C53=""),"",B53*'MPTO_working_3-way'!$I52)</f>
        <v>4.0019660544522422</v>
      </c>
      <c r="G53" s="22">
        <f>IF(OR($A53="",$B53="",$C53=""),"",C53*'MPTO_working_3-way'!$I52)</f>
        <v>4.6032977413906631</v>
      </c>
      <c r="H53" s="17">
        <f>IF(OR($A53="",$B53="",$C53=""),"",'MPTO_working_3-way'!E52)</f>
        <v>1.8510750939485905</v>
      </c>
      <c r="I53" s="21">
        <f>IF(OR($A53="",$B53="",$C53=""),"",'MPTO_working_3-way'!F52)</f>
        <v>4.0517363406544957</v>
      </c>
      <c r="J53" s="22">
        <f>IF(OR($A53="",$B53="",$C53=""),"",'MPTO_working_3-way'!G52)</f>
        <v>4.6955932578310096</v>
      </c>
      <c r="K53" s="17">
        <f>IF(OR($A53="",$B53="",$C53=""),"",'OddsRatio_working_3-way'!H52)</f>
        <v>1.8604509851831814</v>
      </c>
      <c r="L53" s="21">
        <f>IF(OR($A53="",$B53="",$C53=""),"",'OddsRatio_working_3-way'!I52)</f>
        <v>4.0381355773134553</v>
      </c>
      <c r="M53" s="22">
        <f>IF(OR($A53="",$B53="",$C53=""),"",'OddsRatio_working_3-way'!J52)</f>
        <v>4.6542609741112893</v>
      </c>
      <c r="N53" s="23">
        <f t="shared" si="16"/>
        <v>53.288724993314965</v>
      </c>
      <c r="O53" s="24">
        <f t="shared" si="17"/>
        <v>24.987718196347174</v>
      </c>
      <c r="P53" s="24">
        <f t="shared" si="18"/>
        <v>21.723556810337854</v>
      </c>
      <c r="Q53" t="s">
        <v>132</v>
      </c>
      <c r="R53" t="s">
        <v>123</v>
      </c>
      <c r="S53" s="48" t="s">
        <v>384</v>
      </c>
      <c r="T53" s="35">
        <v>149</v>
      </c>
      <c r="U53" s="35">
        <f t="shared" si="19"/>
        <v>81.27272727272728</v>
      </c>
      <c r="V53" s="35">
        <f t="shared" si="20"/>
        <v>105.93641618497109</v>
      </c>
      <c r="W53" s="35">
        <f t="shared" si="21"/>
        <v>104.12048192771084</v>
      </c>
      <c r="X53" s="35">
        <f t="shared" si="22"/>
        <v>87.943101887318065</v>
      </c>
      <c r="Y53" s="35">
        <f t="shared" si="23"/>
        <v>112.60679079956189</v>
      </c>
      <c r="Z53" s="35">
        <f t="shared" si="24"/>
        <v>110.79085654230163</v>
      </c>
      <c r="AA53" s="35">
        <f t="shared" si="25"/>
        <v>-6.6703746145907843</v>
      </c>
      <c r="AB53" s="35">
        <f t="shared" si="26"/>
        <v>-6.6703746145907985</v>
      </c>
      <c r="AC53" s="35">
        <f t="shared" si="27"/>
        <v>-6.6703746145907843</v>
      </c>
      <c r="AD53" s="36"/>
      <c r="AE53" s="36"/>
      <c r="AF53">
        <v>1.84</v>
      </c>
      <c r="AG53">
        <v>2.04</v>
      </c>
      <c r="AH53" s="36"/>
      <c r="AI53" s="36"/>
      <c r="AJ53" t="s">
        <v>223</v>
      </c>
    </row>
    <row r="54" spans="1:36" ht="15" x14ac:dyDescent="0.25">
      <c r="A54">
        <v>2.2000000000000002</v>
      </c>
      <c r="B54">
        <v>3.46</v>
      </c>
      <c r="C54">
        <v>3.32</v>
      </c>
      <c r="D54" s="20">
        <f t="shared" si="3"/>
        <v>4.4767614863025385E-2</v>
      </c>
      <c r="E54" s="17">
        <f>IF(OR($A54="",$B54="",$C54=""),"",A54*'MPTO_working_3-way'!$I53)</f>
        <v>2.2984887526986562</v>
      </c>
      <c r="F54" s="21">
        <f>IF(OR($A54="",$B54="",$C54=""),"",B54*'MPTO_working_3-way'!$I53)</f>
        <v>3.614895947426068</v>
      </c>
      <c r="G54" s="22">
        <f>IF(OR($A54="",$B54="",$C54=""),"",C54*'MPTO_working_3-way'!$I53)</f>
        <v>3.4686284813452439</v>
      </c>
      <c r="H54" s="17">
        <f>IF(OR($A54="",$B54="",$C54=""),"",'MPTO_working_3-way'!E53)</f>
        <v>2.274676689996832</v>
      </c>
      <c r="I54" s="21">
        <f>IF(OR($A54="",$B54="",$C54=""),"",'MPTO_working_3-way'!F53)</f>
        <v>3.6483727161434873</v>
      </c>
      <c r="J54" s="22">
        <f>IF(OR($A54="",$B54="",$C54=""),"",'MPTO_working_3-way'!G53)</f>
        <v>3.4930558627095398</v>
      </c>
      <c r="K54" s="17">
        <f>IF(OR($A54="",$B54="",$C54=""),"",'OddsRatio_working_3-way'!H53)</f>
        <v>2.2845962083353073</v>
      </c>
      <c r="L54" s="21">
        <f>IF(OR($A54="",$B54="",$C54=""),"",'OddsRatio_working_3-way'!I53)</f>
        <v>3.6334222270873786</v>
      </c>
      <c r="M54" s="22">
        <f>IF(OR($A54="",$B54="",$C54=""),"",'OddsRatio_working_3-way'!J53)</f>
        <v>3.4835526694482595</v>
      </c>
      <c r="N54" s="23">
        <f t="shared" si="16"/>
        <v>43.506847654829713</v>
      </c>
      <c r="O54" s="24">
        <f t="shared" si="17"/>
        <v>27.663313537752998</v>
      </c>
      <c r="P54" s="24">
        <f t="shared" si="18"/>
        <v>28.829838807417286</v>
      </c>
      <c r="Q54" t="s">
        <v>126</v>
      </c>
      <c r="R54" t="s">
        <v>111</v>
      </c>
      <c r="S54" s="48" t="s">
        <v>384</v>
      </c>
      <c r="T54" s="35">
        <v>150</v>
      </c>
      <c r="U54" s="35">
        <f t="shared" si="19"/>
        <v>104.68277945619334</v>
      </c>
      <c r="V54" s="35">
        <f t="shared" si="20"/>
        <v>104.26829268292681</v>
      </c>
      <c r="W54" s="35">
        <f t="shared" si="21"/>
        <v>86.170212765957444</v>
      </c>
      <c r="X54" s="35">
        <f t="shared" si="22"/>
        <v>109.56149455111573</v>
      </c>
      <c r="Y54" s="35">
        <f t="shared" si="23"/>
        <v>109.1470077778492</v>
      </c>
      <c r="Z54" s="35">
        <f t="shared" si="24"/>
        <v>91.048927860879814</v>
      </c>
      <c r="AA54" s="35">
        <f t="shared" si="25"/>
        <v>-4.8787150949223843</v>
      </c>
      <c r="AB54" s="35">
        <f t="shared" si="26"/>
        <v>-4.8787150949223843</v>
      </c>
      <c r="AC54" s="35">
        <f t="shared" si="27"/>
        <v>-4.8787150949223701</v>
      </c>
      <c r="AF54">
        <v>2.0499999999999998</v>
      </c>
      <c r="AG54">
        <v>1.79</v>
      </c>
      <c r="AJ54" t="s">
        <v>223</v>
      </c>
    </row>
    <row r="55" spans="1:36" ht="15" x14ac:dyDescent="0.25">
      <c r="A55">
        <v>3.31</v>
      </c>
      <c r="B55">
        <v>3.28</v>
      </c>
      <c r="C55">
        <v>2.35</v>
      </c>
      <c r="D55" s="20">
        <f t="shared" si="3"/>
        <v>3.2524767299482393E-2</v>
      </c>
      <c r="E55" s="17">
        <f>IF(OR($A55="",$B55="",$C55=""),"",A55*'MPTO_working_3-way'!$I54)</f>
        <v>3.4176569797612868</v>
      </c>
      <c r="F55" s="21">
        <f>IF(OR($A55="",$B55="",$C55=""),"",B55*'MPTO_working_3-way'!$I54)</f>
        <v>3.386681236742302</v>
      </c>
      <c r="G55" s="22">
        <f>IF(OR($A55="",$B55="",$C55=""),"",C55*'MPTO_working_3-way'!$I54)</f>
        <v>2.4264332031537839</v>
      </c>
      <c r="H55" s="17">
        <f>IF(OR($A55="",$B55="",$C55=""),"",'MPTO_working_3-way'!E54)</f>
        <v>3.4332027461875696</v>
      </c>
      <c r="I55" s="21">
        <f>IF(OR($A55="",$B55="",$C55=""),"",'MPTO_working_3-way'!F54)</f>
        <v>3.4009387852311059</v>
      </c>
      <c r="J55" s="22">
        <f>IF(OR($A55="",$B55="",$C55=""),"",'MPTO_working_3-way'!G54)</f>
        <v>2.4114379762436604</v>
      </c>
      <c r="K55" s="17">
        <f>IF(OR($A55="",$B55="",$C55=""),"",'OddsRatio_working_3-way'!H54)</f>
        <v>3.426298417205583</v>
      </c>
      <c r="L55" s="21">
        <f>IF(OR($A55="",$B55="",$C55=""),"",'OddsRatio_working_3-way'!I54)</f>
        <v>3.394788048150966</v>
      </c>
      <c r="M55" s="22">
        <f>IF(OR($A55="",$B55="",$C55=""),"",'OddsRatio_working_3-way'!J54)</f>
        <v>2.4179666074578083</v>
      </c>
      <c r="N55" s="23">
        <f t="shared" si="16"/>
        <v>29.259811792751862</v>
      </c>
      <c r="O55" s="24">
        <f t="shared" si="17"/>
        <v>29.527432022563616</v>
      </c>
      <c r="P55" s="24">
        <f t="shared" si="18"/>
        <v>41.21275618468453</v>
      </c>
      <c r="Q55" t="s">
        <v>152</v>
      </c>
      <c r="R55" t="s">
        <v>137</v>
      </c>
      <c r="S55" s="48" t="s">
        <v>384</v>
      </c>
      <c r="T55" s="35">
        <v>151</v>
      </c>
      <c r="U55" s="35">
        <f t="shared" si="19"/>
        <v>81.733944954128432</v>
      </c>
      <c r="V55" s="35">
        <f t="shared" si="20"/>
        <v>107.48414985590779</v>
      </c>
      <c r="W55" s="35">
        <f t="shared" si="21"/>
        <v>107.73352435530086</v>
      </c>
      <c r="X55" s="35">
        <f t="shared" si="22"/>
        <v>86.782325788791368</v>
      </c>
      <c r="Y55" s="35">
        <f t="shared" si="23"/>
        <v>112.5325306905707</v>
      </c>
      <c r="Z55" s="35">
        <f t="shared" si="24"/>
        <v>112.78190518996378</v>
      </c>
      <c r="AA55" s="35">
        <f t="shared" si="25"/>
        <v>-5.048380834662936</v>
      </c>
      <c r="AB55" s="35">
        <f t="shared" si="26"/>
        <v>-5.0483808346629075</v>
      </c>
      <c r="AC55" s="35">
        <f t="shared" si="27"/>
        <v>-5.0483808346629218</v>
      </c>
      <c r="AF55">
        <v>2.31</v>
      </c>
      <c r="AG55">
        <v>1.65</v>
      </c>
      <c r="AJ55" t="s">
        <v>224</v>
      </c>
    </row>
    <row r="56" spans="1:36" ht="15" x14ac:dyDescent="0.25">
      <c r="A56">
        <v>2.1800000000000002</v>
      </c>
      <c r="B56">
        <v>3.47</v>
      </c>
      <c r="C56">
        <v>3.49</v>
      </c>
      <c r="D56" s="20">
        <f t="shared" si="3"/>
        <v>3.3432985660019288E-2</v>
      </c>
      <c r="E56" s="17">
        <f>IF(OR($A56="",$B56="",$C56=""),"",A56*'MPTO_working_3-way'!$I55)</f>
        <v>2.2528839087388421</v>
      </c>
      <c r="F56" s="21">
        <f>IF(OR($A56="",$B56="",$C56=""),"",B56*'MPTO_working_3-way'!$I55)</f>
        <v>3.586012460240267</v>
      </c>
      <c r="G56" s="22">
        <f>IF(OR($A56="",$B56="",$C56=""),"",C56*'MPTO_working_3-way'!$I55)</f>
        <v>3.6066811199534676</v>
      </c>
      <c r="H56" s="17">
        <f>IF(OR($A56="",$B56="",$C56=""),"",'MPTO_working_3-way'!E55)</f>
        <v>2.234281045266715</v>
      </c>
      <c r="I56" s="21">
        <f>IF(OR($A56="",$B56="",$C56=""),"",'MPTO_working_3-way'!F55)</f>
        <v>3.6095856367213237</v>
      </c>
      <c r="J56" s="22">
        <f>IF(OR($A56="",$B56="",$C56=""),"",'MPTO_working_3-way'!G55)</f>
        <v>3.6312320751116611</v>
      </c>
      <c r="K56" s="17">
        <f>IF(OR($A56="",$B56="",$C56=""),"",'OddsRatio_working_3-way'!H55)</f>
        <v>2.2420092869951147</v>
      </c>
      <c r="L56" s="21">
        <f>IF(OR($A56="",$B56="",$C56=""),"",'OddsRatio_working_3-way'!I55)</f>
        <v>3.5997991007440104</v>
      </c>
      <c r="M56" s="22">
        <f>IF(OR($A56="",$B56="",$C56=""),"",'OddsRatio_working_3-way'!J55)</f>
        <v>3.6208501056083349</v>
      </c>
      <c r="N56" s="23">
        <f t="shared" si="16"/>
        <v>44.387551268001069</v>
      </c>
      <c r="O56" s="24">
        <f t="shared" si="17"/>
        <v>27.886127309579923</v>
      </c>
      <c r="P56" s="24">
        <f t="shared" si="18"/>
        <v>27.726321422419005</v>
      </c>
      <c r="Q56" t="s">
        <v>146</v>
      </c>
      <c r="R56" t="s">
        <v>139</v>
      </c>
      <c r="S56" s="48" t="s">
        <v>384</v>
      </c>
      <c r="T56" s="35">
        <v>152</v>
      </c>
      <c r="U56" s="35">
        <f t="shared" si="19"/>
        <v>97.126353790613734</v>
      </c>
      <c r="V56" s="35">
        <f t="shared" si="20"/>
        <v>108.06936416184971</v>
      </c>
      <c r="W56" s="35">
        <f t="shared" si="21"/>
        <v>93.762452107279685</v>
      </c>
      <c r="X56" s="35">
        <f t="shared" si="22"/>
        <v>102.16818373087061</v>
      </c>
      <c r="Y56" s="35">
        <f t="shared" si="23"/>
        <v>113.11119410210659</v>
      </c>
      <c r="Z56" s="35">
        <f t="shared" si="24"/>
        <v>98.804282047536574</v>
      </c>
      <c r="AA56" s="35">
        <f t="shared" si="25"/>
        <v>-5.0418299402568749</v>
      </c>
      <c r="AB56" s="35">
        <f t="shared" si="26"/>
        <v>-5.0418299402568891</v>
      </c>
      <c r="AC56" s="35">
        <f t="shared" si="27"/>
        <v>-5.0418299402568891</v>
      </c>
      <c r="AF56">
        <v>2.09</v>
      </c>
      <c r="AG56">
        <v>1.79</v>
      </c>
      <c r="AJ56" t="s">
        <v>224</v>
      </c>
    </row>
    <row r="57" spans="1:36" ht="15" x14ac:dyDescent="0.25">
      <c r="A57">
        <v>2.77</v>
      </c>
      <c r="B57">
        <v>3.46</v>
      </c>
      <c r="C57">
        <v>2.61</v>
      </c>
      <c r="D57" s="20">
        <f t="shared" si="3"/>
        <v>3.3169933817479347E-2</v>
      </c>
      <c r="E57" s="17">
        <f>IF(OR($A57="",$B57="",$C57=""),"",A57*'MPTO_working_3-way'!$I56)</f>
        <v>2.8618807166744178</v>
      </c>
      <c r="F57" s="21">
        <f>IF(OR($A57="",$B57="",$C57=""),"",B57*'MPTO_working_3-way'!$I56)</f>
        <v>3.5747679710084785</v>
      </c>
      <c r="G57" s="22">
        <f>IF(OR($A57="",$B57="",$C57=""),"",C57*'MPTO_working_3-way'!$I56)</f>
        <v>2.6965735272636211</v>
      </c>
      <c r="H57" s="17">
        <f>IF(OR($A57="",$B57="",$C57=""),"",'MPTO_working_3-way'!E56)</f>
        <v>2.8575169002342617</v>
      </c>
      <c r="I57" s="21">
        <f>IF(OR($A57="",$B57="",$C57=""),"",'MPTO_working_3-way'!F56)</f>
        <v>3.597630934253885</v>
      </c>
      <c r="J57" s="22">
        <f>IF(OR($A57="",$B57="",$C57=""),"",'MPTO_working_3-way'!G56)</f>
        <v>2.6875570992686924</v>
      </c>
      <c r="K57" s="17">
        <f>IF(OR($A57="",$B57="",$C57=""),"",'OddsRatio_working_3-way'!H56)</f>
        <v>2.8602065808132715</v>
      </c>
      <c r="L57" s="21">
        <f>IF(OR($A57="",$B57="",$C57=""),"",'OddsRatio_working_3-way'!I56)</f>
        <v>3.5853718580794611</v>
      </c>
      <c r="M57" s="22">
        <f>IF(OR($A57="",$B57="",$C57=""),"",'OddsRatio_working_3-way'!J56)</f>
        <v>2.6920523136211116</v>
      </c>
      <c r="N57" s="23">
        <f t="shared" si="16"/>
        <v>34.942057304262029</v>
      </c>
      <c r="O57" s="24">
        <f t="shared" si="17"/>
        <v>27.973843564394745</v>
      </c>
      <c r="P57" s="24">
        <f t="shared" si="18"/>
        <v>37.08409913134323</v>
      </c>
      <c r="Q57" t="s">
        <v>140</v>
      </c>
      <c r="R57" t="s">
        <v>143</v>
      </c>
      <c r="S57" s="48" t="s">
        <v>384</v>
      </c>
      <c r="T57" s="35">
        <v>153</v>
      </c>
      <c r="U57" s="35">
        <f t="shared" si="19"/>
        <v>84.081081081081081</v>
      </c>
      <c r="V57" s="35">
        <f t="shared" si="20"/>
        <v>108.78034682080926</v>
      </c>
      <c r="W57" s="35">
        <f t="shared" si="21"/>
        <v>108.13196480938416</v>
      </c>
      <c r="X57" s="35">
        <f t="shared" si="22"/>
        <v>89.087688369806571</v>
      </c>
      <c r="Y57" s="35">
        <f t="shared" si="23"/>
        <v>113.78695410953475</v>
      </c>
      <c r="Z57" s="35">
        <f t="shared" si="24"/>
        <v>113.13857209810968</v>
      </c>
      <c r="AA57" s="35">
        <f t="shared" si="25"/>
        <v>-5.0066072887254904</v>
      </c>
      <c r="AB57" s="35">
        <f t="shared" si="26"/>
        <v>-5.0066072887254904</v>
      </c>
      <c r="AC57" s="35">
        <f t="shared" si="27"/>
        <v>-5.0066072887255189</v>
      </c>
      <c r="AF57">
        <v>2.04</v>
      </c>
      <c r="AG57">
        <v>1.84</v>
      </c>
      <c r="AJ57" t="s">
        <v>224</v>
      </c>
    </row>
    <row r="58" spans="1:36" ht="15" x14ac:dyDescent="0.25">
      <c r="A58">
        <v>2.2200000000000002</v>
      </c>
      <c r="B58">
        <v>3.46</v>
      </c>
      <c r="C58">
        <v>3.41</v>
      </c>
      <c r="D58" s="20">
        <f t="shared" si="3"/>
        <v>3.2722923455722253E-2</v>
      </c>
      <c r="E58" s="17">
        <f>IF(OR($A58="",$B58="",$C58=""),"",A58*'MPTO_working_3-way'!$I57)</f>
        <v>2.2926448900717036</v>
      </c>
      <c r="F58" s="21">
        <f>IF(OR($A58="",$B58="",$C58=""),"",B58*'MPTO_working_3-way'!$I57)</f>
        <v>3.5732213151567991</v>
      </c>
      <c r="G58" s="22">
        <f>IF(OR($A58="",$B58="",$C58=""),"",C58*'MPTO_working_3-way'!$I57)</f>
        <v>3.521585168984013</v>
      </c>
      <c r="H58" s="17">
        <f>IF(OR($A58="",$B58="",$C58=""),"",'MPTO_working_3-way'!E57)</f>
        <v>2.2750912512842119</v>
      </c>
      <c r="I58" s="21">
        <f>IF(OR($A58="",$B58="",$C58=""),"",'MPTO_working_3-way'!F57)</f>
        <v>3.5957034235077852</v>
      </c>
      <c r="J58" s="22">
        <f>IF(OR($A58="",$B58="",$C58=""),"",'MPTO_working_3-way'!G57)</f>
        <v>3.5417350340919151</v>
      </c>
      <c r="K58" s="17">
        <f>IF(OR($A58="",$B58="",$C58=""),"",'OddsRatio_working_3-way'!H57)</f>
        <v>2.2824702221637527</v>
      </c>
      <c r="L58" s="21">
        <f>IF(OR($A58="",$B58="",$C58=""),"",'OddsRatio_working_3-way'!I57)</f>
        <v>3.5859645463301892</v>
      </c>
      <c r="M58" s="22">
        <f>IF(OR($A58="",$B58="",$C58=""),"",'OddsRatio_working_3-way'!J57)</f>
        <v>3.5334042913234796</v>
      </c>
      <c r="N58" s="23">
        <f t="shared" si="16"/>
        <v>43.617744916820698</v>
      </c>
      <c r="O58" s="24">
        <f t="shared" si="17"/>
        <v>27.985951940850278</v>
      </c>
      <c r="P58" s="24">
        <f t="shared" si="18"/>
        <v>28.396303142329021</v>
      </c>
      <c r="Q58" t="s">
        <v>148</v>
      </c>
      <c r="R58" t="s">
        <v>141</v>
      </c>
      <c r="S58" s="48" t="s">
        <v>384</v>
      </c>
      <c r="T58" s="35">
        <v>154</v>
      </c>
      <c r="U58" s="35">
        <f t="shared" si="19"/>
        <v>100.52777777777777</v>
      </c>
      <c r="V58" s="35">
        <f t="shared" si="20"/>
        <v>106.02492211838005</v>
      </c>
      <c r="W58" s="35">
        <f t="shared" si="21"/>
        <v>96.322097378277164</v>
      </c>
      <c r="X58" s="35">
        <f t="shared" si="22"/>
        <v>105.65298050334279</v>
      </c>
      <c r="Y58" s="35">
        <f t="shared" si="23"/>
        <v>111.15012484394506</v>
      </c>
      <c r="Z58" s="35">
        <f t="shared" si="24"/>
        <v>101.44730010384215</v>
      </c>
      <c r="AA58" s="35">
        <f t="shared" si="25"/>
        <v>-5.1252027255650177</v>
      </c>
      <c r="AB58" s="35">
        <f t="shared" si="26"/>
        <v>-5.1252027255650177</v>
      </c>
      <c r="AC58" s="35">
        <f t="shared" si="27"/>
        <v>-5.1252027255649892</v>
      </c>
      <c r="AF58">
        <v>2.09</v>
      </c>
      <c r="AG58">
        <v>1.79</v>
      </c>
      <c r="AJ58" t="s">
        <v>224</v>
      </c>
    </row>
    <row r="59" spans="1:36" ht="15" x14ac:dyDescent="0.25">
      <c r="A59">
        <v>2.88</v>
      </c>
      <c r="B59">
        <v>3.21</v>
      </c>
      <c r="C59">
        <v>2.67</v>
      </c>
      <c r="D59" s="20">
        <f t="shared" si="3"/>
        <v>3.3280537178993486E-2</v>
      </c>
      <c r="E59" s="17">
        <f>IF(OR($A59="",$B59="",$C59=""),"",A59*'MPTO_working_3-way'!$I58)</f>
        <v>2.975847947075501</v>
      </c>
      <c r="F59" s="21">
        <f>IF(OR($A59="",$B59="",$C59=""),"",B59*'MPTO_working_3-way'!$I58)</f>
        <v>3.316830524344569</v>
      </c>
      <c r="G59" s="22">
        <f>IF(OR($A59="",$B59="",$C59=""),"",C59*'MPTO_working_3-way'!$I58)</f>
        <v>2.7588590342679127</v>
      </c>
      <c r="H59" s="17">
        <f>IF(OR($A59="",$B59="",$C59=""),"",'MPTO_working_3-way'!E58)</f>
        <v>2.9750508384364611</v>
      </c>
      <c r="I59" s="21">
        <f>IF(OR($A59="",$B59="",$C59=""),"",'MPTO_working_3-way'!F58)</f>
        <v>3.3285295178977989</v>
      </c>
      <c r="J59" s="22">
        <f>IF(OR($A59="",$B59="",$C59=""),"",'MPTO_working_3-way'!G58)</f>
        <v>2.751498499828112</v>
      </c>
      <c r="K59" s="17">
        <f>IF(OR($A59="",$B59="",$C59=""),"",'OddsRatio_working_3-way'!H58)</f>
        <v>2.9757260974308508</v>
      </c>
      <c r="L59" s="21">
        <f>IF(OR($A59="",$B59="",$C59=""),"",'OddsRatio_working_3-way'!I58)</f>
        <v>3.322529082618181</v>
      </c>
      <c r="M59" s="22">
        <f>IF(OR($A59="",$B59="",$C59=""),"",'OddsRatio_working_3-way'!J58)</f>
        <v>2.7550332886752766</v>
      </c>
      <c r="N59" s="23">
        <f t="shared" si="16"/>
        <v>33.603867461801762</v>
      </c>
      <c r="O59" s="24">
        <f t="shared" si="17"/>
        <v>30.149264264794102</v>
      </c>
      <c r="P59" s="24">
        <f t="shared" si="18"/>
        <v>36.246868273404139</v>
      </c>
      <c r="Q59" t="s">
        <v>138</v>
      </c>
      <c r="R59" t="s">
        <v>153</v>
      </c>
      <c r="S59" s="48" t="s">
        <v>384</v>
      </c>
      <c r="T59" s="35">
        <v>155</v>
      </c>
      <c r="U59" s="35">
        <f t="shared" si="19"/>
        <v>87.608695652173921</v>
      </c>
      <c r="V59" s="35">
        <f t="shared" si="20"/>
        <v>108.59281437125748</v>
      </c>
      <c r="W59" s="35">
        <f t="shared" si="21"/>
        <v>108.59281437125748</v>
      </c>
      <c r="X59" s="35">
        <f t="shared" si="22"/>
        <v>92.814371257485035</v>
      </c>
      <c r="Y59" s="35">
        <f t="shared" si="23"/>
        <v>113.79848997656862</v>
      </c>
      <c r="Z59" s="35">
        <f t="shared" si="24"/>
        <v>113.79848997656862</v>
      </c>
      <c r="AA59" s="35">
        <f t="shared" si="25"/>
        <v>-5.2056756053111144</v>
      </c>
      <c r="AB59" s="35">
        <f t="shared" si="26"/>
        <v>-5.2056756053111428</v>
      </c>
      <c r="AC59" s="35">
        <f t="shared" si="27"/>
        <v>-5.2056756053111428</v>
      </c>
      <c r="AF59">
        <v>2.15</v>
      </c>
      <c r="AG59">
        <v>1.75</v>
      </c>
      <c r="AJ59" t="s">
        <v>224</v>
      </c>
    </row>
    <row r="60" spans="1:36" s="35" customFormat="1" ht="15" x14ac:dyDescent="0.25">
      <c r="A60">
        <v>2.2999999999999998</v>
      </c>
      <c r="B60">
        <v>3.34</v>
      </c>
      <c r="C60">
        <v>3.34</v>
      </c>
      <c r="D60" s="20">
        <f t="shared" si="3"/>
        <v>3.3585003905233002E-2</v>
      </c>
      <c r="E60" s="17">
        <f>IF(OR($A60="",$B60="",$C60=""),"",A60*'MPTO_working_3-way'!$I59)</f>
        <v>2.3772455089820359</v>
      </c>
      <c r="F60" s="21">
        <f>IF(OR($A60="",$B60="",$C60=""),"",B60*'MPTO_working_3-way'!$I59)</f>
        <v>3.4521739130434779</v>
      </c>
      <c r="G60" s="22">
        <f>IF(OR($A60="",$B60="",$C60=""),"",C60*'MPTO_working_3-way'!$I59)</f>
        <v>3.4521739130434779</v>
      </c>
      <c r="H60" s="17">
        <f>IF(OR($A60="",$B60="",$C60=""),"",'MPTO_working_3-way'!E59)</f>
        <v>2.3607867240319607</v>
      </c>
      <c r="I60" s="21">
        <f>IF(OR($A60="",$B60="",$C60=""),"",'MPTO_working_3-way'!F59)</f>
        <v>3.4697380307136401</v>
      </c>
      <c r="J60" s="22">
        <f>IF(OR($A60="",$B60="",$C60=""),"",'MPTO_working_3-way'!G59)</f>
        <v>3.4697380307136401</v>
      </c>
      <c r="K60" s="17">
        <f>IF(OR($A60="",$B60="",$C60=""),"",'OddsRatio_working_3-way'!H59)</f>
        <v>2.3678564927971437</v>
      </c>
      <c r="L60" s="21">
        <f>IF(OR($A60="",$B60="",$C60=""),"",'OddsRatio_working_3-way'!I59)</f>
        <v>3.4621416870348583</v>
      </c>
      <c r="M60" s="22">
        <f>IF(OR($A60="",$B60="",$C60=""),"",'OddsRatio_working_3-way'!J59)</f>
        <v>3.4621416870348583</v>
      </c>
      <c r="N60" s="23">
        <f t="shared" si="16"/>
        <v>42.065491183879097</v>
      </c>
      <c r="O60" s="24">
        <f t="shared" si="17"/>
        <v>28.967254408060455</v>
      </c>
      <c r="P60" s="24">
        <f t="shared" si="18"/>
        <v>28.967254408060455</v>
      </c>
      <c r="Q60" t="s">
        <v>136</v>
      </c>
      <c r="R60" t="s">
        <v>147</v>
      </c>
      <c r="S60" s="48" t="s">
        <v>384</v>
      </c>
      <c r="T60" s="35">
        <v>156</v>
      </c>
      <c r="U60" s="35">
        <f t="shared" si="19"/>
        <v>105.01960784313727</v>
      </c>
      <c r="V60" s="35">
        <f t="shared" si="20"/>
        <v>108.87009063444108</v>
      </c>
      <c r="W60" s="35">
        <f t="shared" si="21"/>
        <v>91</v>
      </c>
      <c r="X60" s="35">
        <f t="shared" si="22"/>
        <v>112.12990936555892</v>
      </c>
      <c r="Y60" s="35">
        <f t="shared" si="23"/>
        <v>115.98039215686275</v>
      </c>
      <c r="Z60" s="35">
        <f t="shared" si="24"/>
        <v>98.110301522421651</v>
      </c>
      <c r="AA60" s="35">
        <f t="shared" si="25"/>
        <v>-7.1103015224216506</v>
      </c>
      <c r="AB60" s="35">
        <f t="shared" si="26"/>
        <v>-7.1103015224216648</v>
      </c>
      <c r="AC60" s="35">
        <f t="shared" si="27"/>
        <v>-7.1103015224216506</v>
      </c>
      <c r="AD60" s="36"/>
      <c r="AE60" s="36"/>
      <c r="AF60">
        <v>2.2200000000000002</v>
      </c>
      <c r="AG60">
        <v>1.7</v>
      </c>
      <c r="AH60" s="36"/>
      <c r="AI60" s="36"/>
      <c r="AJ60" t="s">
        <v>224</v>
      </c>
    </row>
    <row r="61" spans="1:36" ht="15" x14ac:dyDescent="0.25">
      <c r="A61">
        <v>3.06</v>
      </c>
      <c r="B61">
        <v>3.31</v>
      </c>
      <c r="C61">
        <v>2.4</v>
      </c>
      <c r="D61" s="20">
        <f t="shared" si="3"/>
        <v>4.5578855912959293E-2</v>
      </c>
      <c r="E61" s="17">
        <f>IF(OR($A61="",$B61="",$C61=""),"",A61*'MPTO_working_3-way'!$I60)</f>
        <v>3.1994712990936556</v>
      </c>
      <c r="F61" s="21">
        <f>IF(OR($A61="",$B61="",$C61=""),"",B61*'MPTO_working_3-way'!$I60)</f>
        <v>3.4608660130718953</v>
      </c>
      <c r="G61" s="22">
        <f>IF(OR($A61="",$B61="",$C61=""),"",C61*'MPTO_working_3-way'!$I60)</f>
        <v>2.509389254191102</v>
      </c>
      <c r="H61" s="17">
        <f>IF(OR($A61="",$B61="",$C61=""),"",'MPTO_working_3-way'!E60)</f>
        <v>3.2091969561750462</v>
      </c>
      <c r="I61" s="21">
        <f>IF(OR($A61="",$B61="",$C61=""),"",'MPTO_working_3-way'!F60)</f>
        <v>3.4852695750916167</v>
      </c>
      <c r="J61" s="22">
        <f>IF(OR($A61="",$B61="",$C61=""),"",'MPTO_working_3-way'!G60)</f>
        <v>2.4908230935068976</v>
      </c>
      <c r="K61" s="17">
        <f>IF(OR($A61="",$B61="",$C61=""),"",'OddsRatio_working_3-way'!H60)</f>
        <v>3.2057171733578951</v>
      </c>
      <c r="L61" s="21">
        <f>IF(OR($A61="",$B61="",$C61=""),"",'OddsRatio_working_3-way'!I60)</f>
        <v>3.4734012963382219</v>
      </c>
      <c r="M61" s="22">
        <f>IF(OR($A61="",$B61="",$C61=""),"",'OddsRatio_working_3-way'!J60)</f>
        <v>2.4990310886898315</v>
      </c>
      <c r="N61" s="23">
        <f t="shared" si="16"/>
        <v>31.25516394797101</v>
      </c>
      <c r="O61" s="24">
        <f t="shared" si="17"/>
        <v>28.894502018365952</v>
      </c>
      <c r="P61" s="24">
        <f t="shared" si="18"/>
        <v>39.850334033663046</v>
      </c>
      <c r="Q61" t="s">
        <v>144</v>
      </c>
      <c r="R61" t="s">
        <v>145</v>
      </c>
      <c r="S61" s="48" t="s">
        <v>384</v>
      </c>
      <c r="T61" s="35">
        <v>157</v>
      </c>
      <c r="U61" s="35">
        <f t="shared" si="19"/>
        <v>96.382239382239376</v>
      </c>
      <c r="V61" s="35">
        <f t="shared" si="20"/>
        <v>109.71084337349399</v>
      </c>
      <c r="W61" s="35">
        <f t="shared" si="21"/>
        <v>102.86206896551725</v>
      </c>
      <c r="X61" s="35">
        <f t="shared" si="22"/>
        <v>101.42708766098878</v>
      </c>
      <c r="Y61" s="35">
        <f t="shared" si="23"/>
        <v>114.75569165224339</v>
      </c>
      <c r="Z61" s="35">
        <f t="shared" si="24"/>
        <v>107.90691724426665</v>
      </c>
      <c r="AA61" s="35">
        <f t="shared" si="25"/>
        <v>-5.0448482787493987</v>
      </c>
      <c r="AB61" s="35">
        <f t="shared" si="26"/>
        <v>-5.0448482787493987</v>
      </c>
      <c r="AC61" s="35">
        <f t="shared" si="27"/>
        <v>-5.0448482787493987</v>
      </c>
      <c r="AF61">
        <v>2.17</v>
      </c>
      <c r="AG61">
        <v>1.7</v>
      </c>
      <c r="AJ61" t="s">
        <v>224</v>
      </c>
    </row>
    <row r="62" spans="1:36" ht="15" x14ac:dyDescent="0.25">
      <c r="A62">
        <v>2.59</v>
      </c>
      <c r="B62">
        <v>3.32</v>
      </c>
      <c r="C62">
        <v>2.9</v>
      </c>
      <c r="D62" s="20">
        <f t="shared" si="3"/>
        <v>3.2132791584391196E-2</v>
      </c>
      <c r="E62" s="17">
        <f>IF(OR($A62="",$B62="",$C62=""),"",A62*'MPTO_working_3-way'!$I61)</f>
        <v>2.673223930203573</v>
      </c>
      <c r="F62" s="21">
        <f>IF(OR($A62="",$B62="",$C62=""),"",B62*'MPTO_working_3-way'!$I61)</f>
        <v>3.4266808680601786</v>
      </c>
      <c r="G62" s="22">
        <f>IF(OR($A62="",$B62="",$C62=""),"",C62*'MPTO_working_3-way'!$I61)</f>
        <v>2.9931850955947343</v>
      </c>
      <c r="H62" s="17">
        <f>IF(OR($A62="",$B62="",$C62=""),"",'MPTO_working_3-way'!E61)</f>
        <v>2.6639000780551174</v>
      </c>
      <c r="I62" s="21">
        <f>IF(OR($A62="",$B62="",$C62=""),"",'MPTO_working_3-way'!F61)</f>
        <v>3.442413209814962</v>
      </c>
      <c r="J62" s="22">
        <f>IF(OR($A62="",$B62="",$C62=""),"",'MPTO_working_3-way'!G61)</f>
        <v>2.992966627085607</v>
      </c>
      <c r="K62" s="17">
        <f>IF(OR($A62="",$B62="",$C62=""),"",'OddsRatio_working_3-way'!H61)</f>
        <v>2.6683117734697817</v>
      </c>
      <c r="L62" s="21">
        <f>IF(OR($A62="",$B62="",$C62=""),"",'OddsRatio_working_3-way'!I61)</f>
        <v>3.4342662355030766</v>
      </c>
      <c r="M62" s="22">
        <f>IF(OR($A62="",$B62="",$C62=""),"",'OddsRatio_working_3-way'!J61)</f>
        <v>2.9935801066620025</v>
      </c>
      <c r="N62" s="23">
        <f t="shared" si="16"/>
        <v>37.408014671028603</v>
      </c>
      <c r="O62" s="24">
        <f t="shared" si="17"/>
        <v>29.182758433121709</v>
      </c>
      <c r="P62" s="24">
        <f t="shared" si="18"/>
        <v>33.409226895849677</v>
      </c>
      <c r="Q62" t="s">
        <v>158</v>
      </c>
      <c r="R62" t="s">
        <v>135</v>
      </c>
      <c r="S62" s="48" t="s">
        <v>384</v>
      </c>
      <c r="T62" s="35">
        <v>158</v>
      </c>
      <c r="U62" s="35">
        <f t="shared" si="19"/>
        <v>69.731843575418992</v>
      </c>
      <c r="V62" s="35">
        <f t="shared" si="20"/>
        <v>116.20105820105822</v>
      </c>
      <c r="W62" s="35">
        <f t="shared" si="21"/>
        <v>124.31130063965887</v>
      </c>
      <c r="X62" s="35">
        <f t="shared" si="22"/>
        <v>75.487641159282958</v>
      </c>
      <c r="Y62" s="35">
        <f t="shared" si="23"/>
        <v>121.95685578492214</v>
      </c>
      <c r="Z62" s="35">
        <f t="shared" si="24"/>
        <v>130.06709822352281</v>
      </c>
      <c r="AA62" s="35">
        <f t="shared" si="25"/>
        <v>-5.7557975838639663</v>
      </c>
      <c r="AB62" s="35">
        <f t="shared" si="26"/>
        <v>-5.7557975838639237</v>
      </c>
      <c r="AC62" s="35">
        <f t="shared" si="27"/>
        <v>-5.7557975838639379</v>
      </c>
      <c r="AF62">
        <v>2.2400000000000002</v>
      </c>
      <c r="AG62">
        <v>1.69</v>
      </c>
      <c r="AJ62" t="s">
        <v>224</v>
      </c>
    </row>
    <row r="63" spans="1:36" s="35" customFormat="1" ht="15" x14ac:dyDescent="0.25">
      <c r="A63">
        <v>1.79</v>
      </c>
      <c r="B63">
        <v>3.78</v>
      </c>
      <c r="C63">
        <v>4.6900000000000004</v>
      </c>
      <c r="D63" s="20">
        <f t="shared" si="3"/>
        <v>3.642909863205035E-2</v>
      </c>
      <c r="E63" s="17">
        <f>IF(OR($A63="",$B63="",$C63=""),"",A63*'MPTO_working_3-way'!$I62)</f>
        <v>1.8552080865513703</v>
      </c>
      <c r="F63" s="21">
        <f>IF(OR($A63="",$B63="",$C63=""),"",B63*'MPTO_working_3-way'!$I62)</f>
        <v>3.9177019928291501</v>
      </c>
      <c r="G63" s="22">
        <f>IF(OR($A63="",$B63="",$C63=""),"",C63*'MPTO_working_3-way'!$I62)</f>
        <v>4.860852472584317</v>
      </c>
      <c r="H63" s="17">
        <f>IF(OR($A63="",$B63="",$C63=""),"",'MPTO_working_3-way'!E62)</f>
        <v>1.829771976470316</v>
      </c>
      <c r="I63" s="21">
        <f>IF(OR($A63="",$B63="",$C63=""),"",'MPTO_working_3-way'!F62)</f>
        <v>3.9618516211764665</v>
      </c>
      <c r="J63" s="22">
        <f>IF(OR($A63="",$B63="",$C63=""),"",'MPTO_working_3-way'!G62)</f>
        <v>4.9732295200782257</v>
      </c>
      <c r="K63" s="17">
        <f>IF(OR($A63="",$B63="",$C63=""),"",'OddsRatio_working_3-way'!H62)</f>
        <v>1.8391138164507659</v>
      </c>
      <c r="L63" s="21">
        <f>IF(OR($A63="",$B63="",$C63=""),"",'OddsRatio_working_3-way'!I62)</f>
        <v>3.952830898396364</v>
      </c>
      <c r="M63" s="22">
        <f>IF(OR($A63="",$B63="",$C63=""),"",'OddsRatio_working_3-way'!J62)</f>
        <v>4.9194050413966135</v>
      </c>
      <c r="N63" s="23">
        <f t="shared" si="16"/>
        <v>53.902309247632218</v>
      </c>
      <c r="O63" s="24">
        <f t="shared" si="17"/>
        <v>25.525167606682984</v>
      </c>
      <c r="P63" s="24">
        <f t="shared" si="18"/>
        <v>20.572523145684791</v>
      </c>
      <c r="Q63" t="s">
        <v>150</v>
      </c>
      <c r="R63" t="s">
        <v>155</v>
      </c>
      <c r="S63" s="48" t="s">
        <v>384</v>
      </c>
      <c r="T63" s="35">
        <v>159</v>
      </c>
      <c r="U63" s="35">
        <f t="shared" si="19"/>
        <v>86.397260273972606</v>
      </c>
      <c r="V63" s="35">
        <f t="shared" si="20"/>
        <v>108.68354430379746</v>
      </c>
      <c r="W63" s="35">
        <f t="shared" si="21"/>
        <v>117.59375</v>
      </c>
      <c r="X63" s="35">
        <f t="shared" si="22"/>
        <v>91.722705696202524</v>
      </c>
      <c r="Y63" s="35">
        <f t="shared" si="23"/>
        <v>114.00898972602741</v>
      </c>
      <c r="Z63" s="35">
        <f t="shared" si="24"/>
        <v>122.91919542222993</v>
      </c>
      <c r="AA63" s="35">
        <f t="shared" si="25"/>
        <v>-5.3254454222299188</v>
      </c>
      <c r="AB63" s="35">
        <f t="shared" si="26"/>
        <v>-5.3254454222299472</v>
      </c>
      <c r="AC63" s="35">
        <f t="shared" si="27"/>
        <v>-5.325445422229933</v>
      </c>
      <c r="AD63" s="36"/>
      <c r="AE63" s="36"/>
      <c r="AF63">
        <v>2.13</v>
      </c>
      <c r="AG63">
        <v>1.76</v>
      </c>
      <c r="AH63" s="36"/>
      <c r="AI63" s="36"/>
      <c r="AJ63" t="s">
        <v>224</v>
      </c>
    </row>
    <row r="64" spans="1:36" ht="15" x14ac:dyDescent="0.25">
      <c r="A64">
        <v>2.19</v>
      </c>
      <c r="B64">
        <v>3.16</v>
      </c>
      <c r="C64">
        <v>3.84</v>
      </c>
      <c r="D64" s="20">
        <f t="shared" si="3"/>
        <v>3.3493367435408317E-2</v>
      </c>
      <c r="E64" s="17">
        <f>IF(OR($A64="",$B64="",$C64=""),"",A64*'MPTO_working_3-way'!$I63)</f>
        <v>2.263350474683544</v>
      </c>
      <c r="F64" s="21">
        <f>IF(OR($A64="",$B64="",$C64=""),"",B64*'MPTO_working_3-way'!$I63)</f>
        <v>3.2658390410958904</v>
      </c>
      <c r="G64" s="22">
        <f>IF(OR($A64="",$B64="",$C64=""),"",C64*'MPTO_working_3-way'!$I63)</f>
        <v>3.9686145309519678</v>
      </c>
      <c r="H64" s="17">
        <f>IF(OR($A64="",$B64="",$C64=""),"",'MPTO_working_3-way'!E63)</f>
        <v>2.2448878634655074</v>
      </c>
      <c r="I64" s="21">
        <f>IF(OR($A64="",$B64="",$C64=""),"",'MPTO_working_3-way'!F63)</f>
        <v>3.2755607357752679</v>
      </c>
      <c r="J64" s="22">
        <f>IF(OR($A64="",$B64="",$C64=""),"",'MPTO_working_3-way'!G63)</f>
        <v>4.0120005217618155</v>
      </c>
      <c r="K64" s="17">
        <f>IF(OR($A64="",$B64="",$C64=""),"",'OddsRatio_working_3-way'!H63)</f>
        <v>2.2527305452877218</v>
      </c>
      <c r="L64" s="21">
        <f>IF(OR($A64="",$B64="",$C64=""),"",'OddsRatio_working_3-way'!I63)</f>
        <v>3.2738638469088057</v>
      </c>
      <c r="M64" s="22">
        <f>IF(OR($A64="",$B64="",$C64=""),"",'OddsRatio_working_3-way'!J63)</f>
        <v>3.989709872787504</v>
      </c>
      <c r="N64" s="23">
        <f t="shared" si="16"/>
        <v>44.18228688775288</v>
      </c>
      <c r="O64" s="24">
        <f t="shared" si="17"/>
        <v>30.620002621575566</v>
      </c>
      <c r="P64" s="24">
        <f t="shared" si="18"/>
        <v>25.197710490671561</v>
      </c>
      <c r="Q64" t="s">
        <v>154</v>
      </c>
      <c r="R64" t="s">
        <v>157</v>
      </c>
      <c r="S64" s="48" t="s">
        <v>384</v>
      </c>
      <c r="T64" s="35">
        <v>160</v>
      </c>
      <c r="U64" s="35">
        <f t="shared" si="19"/>
        <v>106.66666666666666</v>
      </c>
      <c r="V64" s="35">
        <f t="shared" si="20"/>
        <v>112.09580838323353</v>
      </c>
      <c r="W64" s="35">
        <f t="shared" si="21"/>
        <v>96</v>
      </c>
      <c r="X64" s="35">
        <f t="shared" si="22"/>
        <v>111.90419161676647</v>
      </c>
      <c r="Y64" s="35">
        <f t="shared" si="23"/>
        <v>117.33333333333334</v>
      </c>
      <c r="Z64" s="35">
        <f t="shared" si="24"/>
        <v>101.23752495009981</v>
      </c>
      <c r="AA64" s="35">
        <f t="shared" si="25"/>
        <v>-5.2375249500998109</v>
      </c>
      <c r="AB64" s="35">
        <f t="shared" si="26"/>
        <v>-5.2375249500998109</v>
      </c>
      <c r="AC64" s="35">
        <f t="shared" si="27"/>
        <v>-5.2375249500998109</v>
      </c>
      <c r="AF64">
        <v>2.29</v>
      </c>
      <c r="AG64">
        <v>1.66</v>
      </c>
      <c r="AJ64" t="s">
        <v>224</v>
      </c>
    </row>
    <row r="65" spans="1:36" ht="15" x14ac:dyDescent="0.25">
      <c r="A65">
        <v>3</v>
      </c>
      <c r="B65">
        <v>3.34</v>
      </c>
      <c r="C65">
        <v>2.5</v>
      </c>
      <c r="D65" s="20">
        <f t="shared" si="3"/>
        <v>3.2734530938123729E-2</v>
      </c>
      <c r="E65" s="17">
        <f>IF(OR($A65="",$B65="",$C65=""),"",A65*'MPTO_working_3-way'!$I64)</f>
        <v>3.0982035928143712</v>
      </c>
      <c r="F65" s="21">
        <f>IF(OR($A65="",$B65="",$C65=""),"",B65*'MPTO_working_3-way'!$I64)</f>
        <v>3.4493333333333331</v>
      </c>
      <c r="G65" s="22">
        <f>IF(OR($A65="",$B65="",$C65=""),"",C65*'MPTO_working_3-way'!$I64)</f>
        <v>2.5818363273453091</v>
      </c>
      <c r="H65" s="17">
        <f>IF(OR($A65="",$B65="",$C65=""),"",'MPTO_working_3-way'!E64)</f>
        <v>3.1015270326042095</v>
      </c>
      <c r="I65" s="21">
        <f>IF(OR($A65="",$B65="",$C65=""),"",'MPTO_working_3-way'!F64)</f>
        <v>3.4663284132841325</v>
      </c>
      <c r="J65" s="22">
        <f>IF(OR($A65="",$B65="",$C65=""),"",'MPTO_working_3-way'!G64)</f>
        <v>2.570109439124487</v>
      </c>
      <c r="K65" s="17">
        <f>IF(OR($A65="",$B65="",$C65=""),"",'OddsRatio_working_3-way'!H64)</f>
        <v>3.1006295435832696</v>
      </c>
      <c r="L65" s="21">
        <f>IF(OR($A65="",$B65="",$C65=""),"",'OddsRatio_working_3-way'!I64)</f>
        <v>3.4577365659924246</v>
      </c>
      <c r="M65" s="22">
        <f>IF(OR($A65="",$B65="",$C65=""),"",'OddsRatio_working_3-way'!J64)</f>
        <v>2.5754721576874515</v>
      </c>
      <c r="N65" s="23">
        <f t="shared" si="16"/>
        <v>32.276768457672986</v>
      </c>
      <c r="O65" s="24">
        <f t="shared" si="17"/>
        <v>28.991109393119448</v>
      </c>
      <c r="P65" s="24">
        <f t="shared" si="18"/>
        <v>38.732122149207584</v>
      </c>
      <c r="Q65" t="s">
        <v>156</v>
      </c>
      <c r="R65" t="s">
        <v>151</v>
      </c>
      <c r="S65" s="48" t="s">
        <v>384</v>
      </c>
      <c r="T65" s="35">
        <v>161</v>
      </c>
      <c r="U65" s="35">
        <f t="shared" si="19"/>
        <v>91.603448275862064</v>
      </c>
      <c r="V65" s="35">
        <f t="shared" si="20"/>
        <v>114.46820809248554</v>
      </c>
      <c r="W65" s="35">
        <f t="shared" si="21"/>
        <v>110.52978056426335</v>
      </c>
      <c r="X65" s="35">
        <f t="shared" si="22"/>
        <v>97.002011343251141</v>
      </c>
      <c r="Y65" s="35">
        <f t="shared" si="23"/>
        <v>119.86677115987462</v>
      </c>
      <c r="Z65" s="35">
        <f t="shared" si="24"/>
        <v>115.9283436316524</v>
      </c>
      <c r="AA65" s="35">
        <f t="shared" si="25"/>
        <v>-5.3985630673890768</v>
      </c>
      <c r="AB65" s="35">
        <f t="shared" si="26"/>
        <v>-5.3985630673890768</v>
      </c>
      <c r="AC65" s="35">
        <f t="shared" si="27"/>
        <v>-5.3985630673890483</v>
      </c>
      <c r="AF65">
        <v>2.09</v>
      </c>
      <c r="AG65">
        <v>1.79</v>
      </c>
      <c r="AJ65" t="s">
        <v>224</v>
      </c>
    </row>
    <row r="66" spans="1:36" ht="15" x14ac:dyDescent="0.25">
      <c r="A66">
        <v>2.3199999999999998</v>
      </c>
      <c r="B66">
        <v>3.46</v>
      </c>
      <c r="C66">
        <v>3.19</v>
      </c>
      <c r="D66" s="20">
        <f t="shared" si="3"/>
        <v>3.353144762353466E-2</v>
      </c>
      <c r="E66" s="17">
        <f>IF(OR($A66="",$B66="",$C66=""),"",A66*'MPTO_working_3-way'!$I65)</f>
        <v>2.3977929584866002</v>
      </c>
      <c r="F66" s="21">
        <f>IF(OR($A66="",$B66="",$C66=""),"",B66*'MPTO_working_3-way'!$I65)</f>
        <v>3.5760188087774298</v>
      </c>
      <c r="G66" s="22">
        <f>IF(OR($A66="",$B66="",$C66=""),"",C66*'MPTO_working_3-way'!$I65)</f>
        <v>3.2969653179190757</v>
      </c>
      <c r="H66" s="17">
        <f>IF(OR($A66="",$B66="",$C66=""),"",'MPTO_working_3-way'!E65)</f>
        <v>2.3817614224882036</v>
      </c>
      <c r="I66" s="21">
        <f>IF(OR($A66="",$B66="",$C66=""),"",'MPTO_working_3-way'!F65)</f>
        <v>3.5991912955575605</v>
      </c>
      <c r="J66" s="22">
        <f>IF(OR($A66="",$B66="",$C66=""),"",'MPTO_working_3-way'!G65)</f>
        <v>3.307945134317027</v>
      </c>
      <c r="K66" s="17">
        <f>IF(OR($A66="",$B66="",$C66=""),"",'OddsRatio_working_3-way'!H65)</f>
        <v>2.3887156646564351</v>
      </c>
      <c r="L66" s="21">
        <f>IF(OR($A66="",$B66="",$C66=""),"",'OddsRatio_working_3-way'!I65)</f>
        <v>3.5880610114051739</v>
      </c>
      <c r="M66" s="22">
        <f>IF(OR($A66="",$B66="",$C66=""),"",'OddsRatio_working_3-way'!J65)</f>
        <v>3.3040055345436303</v>
      </c>
      <c r="N66" s="23">
        <f t="shared" si="16"/>
        <v>41.705018628095544</v>
      </c>
      <c r="O66" s="24">
        <f t="shared" si="17"/>
        <v>27.964058733289498</v>
      </c>
      <c r="P66" s="24">
        <f t="shared" si="18"/>
        <v>30.330922638614943</v>
      </c>
      <c r="Q66" t="s">
        <v>142</v>
      </c>
      <c r="R66" t="s">
        <v>149</v>
      </c>
      <c r="S66" s="48" t="s">
        <v>384</v>
      </c>
      <c r="T66" s="35">
        <v>162</v>
      </c>
      <c r="U66" s="35">
        <f t="shared" si="19"/>
        <v>126.39560439560439</v>
      </c>
      <c r="V66" s="35">
        <f t="shared" si="20"/>
        <v>123.61137440758294</v>
      </c>
      <c r="W66" s="35">
        <f t="shared" si="21"/>
        <v>66.142011834319518</v>
      </c>
      <c r="X66" s="35">
        <f t="shared" si="22"/>
        <v>134.24661375809754</v>
      </c>
      <c r="Y66" s="35">
        <f t="shared" si="23"/>
        <v>131.46238377007609</v>
      </c>
      <c r="Z66" s="35">
        <f t="shared" si="24"/>
        <v>73.993021196812663</v>
      </c>
      <c r="AA66" s="35">
        <f t="shared" si="25"/>
        <v>-7.8510093624931443</v>
      </c>
      <c r="AB66" s="35">
        <f t="shared" si="26"/>
        <v>-7.8510093624931443</v>
      </c>
      <c r="AC66" s="35">
        <f t="shared" si="27"/>
        <v>-7.8510093624931443</v>
      </c>
      <c r="AF66">
        <v>1.96</v>
      </c>
      <c r="AG66">
        <v>1.91</v>
      </c>
      <c r="AJ66" t="s">
        <v>224</v>
      </c>
    </row>
    <row r="67" spans="1:36" ht="15" x14ac:dyDescent="0.25">
      <c r="A67">
        <v>4.55</v>
      </c>
      <c r="B67">
        <v>4.22</v>
      </c>
      <c r="C67">
        <v>1.69</v>
      </c>
      <c r="D67" s="20">
        <f t="shared" si="3"/>
        <v>4.8463020756130515E-2</v>
      </c>
      <c r="E67" s="17">
        <f>IF(OR($A67="",$B67="",$C67=""),"",A67*'MPTO_working_3-way'!$I66)</f>
        <v>4.7705067444403939</v>
      </c>
      <c r="F67" s="21">
        <f>IF(OR($A67="",$B67="",$C67=""),"",B67*'MPTO_working_3-way'!$I66)</f>
        <v>4.4245139475908708</v>
      </c>
      <c r="G67" s="22">
        <f>IF(OR($A67="",$B67="",$C67=""),"",C67*'MPTO_working_3-way'!$I66)</f>
        <v>1.7719025050778605</v>
      </c>
      <c r="H67" s="17">
        <f>IF(OR($A67="",$B67="",$C67=""),"",'MPTO_working_3-way'!E66)</f>
        <v>4.9109671242040092</v>
      </c>
      <c r="I67" s="21">
        <f>IF(OR($A67="",$B67="",$C67=""),"",'MPTO_working_3-way'!F66)</f>
        <v>4.528729445489347</v>
      </c>
      <c r="J67" s="22">
        <f>IF(OR($A67="",$B67="",$C67=""),"",'MPTO_working_3-way'!G66)</f>
        <v>1.7374333821342314</v>
      </c>
      <c r="K67" s="17">
        <f>IF(OR($A67="",$B67="",$C67=""),"",'OddsRatio_working_3-way'!H66)</f>
        <v>4.8551612974530673</v>
      </c>
      <c r="L67" s="21">
        <f>IF(OR($A67="",$B67="",$C67=""),"",'OddsRatio_working_3-way'!I66)</f>
        <v>4.4967941909292604</v>
      </c>
      <c r="M67" s="22">
        <f>IF(OR($A67="",$B67="",$C67=""),"",'OddsRatio_working_3-way'!J66)</f>
        <v>1.7493130409134128</v>
      </c>
      <c r="N67" s="23">
        <f t="shared" si="16"/>
        <v>20.962133659393984</v>
      </c>
      <c r="O67" s="24">
        <f t="shared" si="17"/>
        <v>22.60135264223759</v>
      </c>
      <c r="P67" s="24">
        <f t="shared" si="18"/>
        <v>56.436513698368429</v>
      </c>
      <c r="Q67" t="s">
        <v>277</v>
      </c>
      <c r="R67" t="s">
        <v>278</v>
      </c>
      <c r="S67" s="48" t="s">
        <v>384</v>
      </c>
      <c r="T67" s="35">
        <v>163</v>
      </c>
      <c r="U67" s="35">
        <f t="shared" si="19"/>
        <v>89.576576576576571</v>
      </c>
      <c r="V67" s="35">
        <f t="shared" si="20"/>
        <v>119.76392572944297</v>
      </c>
      <c r="W67" s="35">
        <f t="shared" si="21"/>
        <v>107.55782312925169</v>
      </c>
      <c r="X67" s="35">
        <f t="shared" si="22"/>
        <v>98.678251141305338</v>
      </c>
      <c r="Y67" s="35">
        <f t="shared" si="23"/>
        <v>128.86560029417171</v>
      </c>
      <c r="Z67" s="35">
        <f t="shared" si="24"/>
        <v>116.65949769398046</v>
      </c>
      <c r="AA67" s="35">
        <f t="shared" si="25"/>
        <v>-9.1016745647287678</v>
      </c>
      <c r="AB67" s="35">
        <f t="shared" si="26"/>
        <v>-9.1016745647287394</v>
      </c>
      <c r="AC67" s="35">
        <f t="shared" si="27"/>
        <v>-9.1016745647287678</v>
      </c>
      <c r="AF67">
        <v>1.68</v>
      </c>
      <c r="AG67">
        <v>2.2200000000000002</v>
      </c>
      <c r="AJ67" t="s">
        <v>394</v>
      </c>
    </row>
    <row r="68" spans="1:36" ht="15" x14ac:dyDescent="0.25">
      <c r="A68">
        <v>2.2200000000000002</v>
      </c>
      <c r="B68">
        <v>3.77</v>
      </c>
      <c r="C68">
        <v>2.94</v>
      </c>
      <c r="D68" s="20">
        <f t="shared" ref="D68:D131" si="28">IF(OR($A68="",$B68="",$C68=""),"",(1/A68)+(1/B68)+(1/C68)-1)</f>
        <v>5.5838494262139493E-2</v>
      </c>
      <c r="E68" s="17">
        <f>IF(OR($A68="",$B68="",$C68=""),"",A68*'MPTO_working_3-way'!$I67)</f>
        <v>2.3439614572619498</v>
      </c>
      <c r="F68" s="21">
        <f>IF(OR($A68="",$B68="",$C68=""),"",B68*'MPTO_working_3-way'!$I67)</f>
        <v>3.9805111233682657</v>
      </c>
      <c r="G68" s="22">
        <f>IF(OR($A68="",$B68="",$C68=""),"",C68*'MPTO_working_3-way'!$I67)</f>
        <v>3.1041651731306898</v>
      </c>
      <c r="H68" s="17">
        <f>IF(OR($A68="",$B68="",$C68=""),"",'MPTO_working_3-way'!E67)</f>
        <v>2.3156852389257403</v>
      </c>
      <c r="I68" s="21">
        <f>IF(OR($A68="",$B68="",$C68=""),"",'MPTO_working_3-way'!F67)</f>
        <v>4.0545062196686921</v>
      </c>
      <c r="J68" s="22">
        <f>IF(OR($A68="",$B68="",$C68=""),"",'MPTO_working_3-way'!G67)</f>
        <v>3.1101952470684116</v>
      </c>
      <c r="K68" s="17">
        <f>IF(OR($A68="",$B68="",$C68=""),"",'OddsRatio_working_3-way'!H67)</f>
        <v>2.3279385085088871</v>
      </c>
      <c r="L68" s="21">
        <f>IF(OR($A68="",$B68="",$C68=""),"",'OddsRatio_working_3-way'!I67)</f>
        <v>4.0150734988275536</v>
      </c>
      <c r="M68" s="22">
        <f>IF(OR($A68="",$B68="",$C68=""),"",'OddsRatio_working_3-way'!J67)</f>
        <v>3.111639923366591</v>
      </c>
      <c r="N68" s="23">
        <f t="shared" si="16"/>
        <v>42.662817551963052</v>
      </c>
      <c r="O68" s="24">
        <f t="shared" si="17"/>
        <v>25.122401847575059</v>
      </c>
      <c r="P68" s="24">
        <f t="shared" si="18"/>
        <v>32.2147806004619</v>
      </c>
      <c r="Q68" t="s">
        <v>279</v>
      </c>
      <c r="R68" t="s">
        <v>280</v>
      </c>
      <c r="S68" s="48" t="s">
        <v>384</v>
      </c>
      <c r="T68" s="35">
        <v>164</v>
      </c>
      <c r="U68" s="35">
        <f t="shared" si="19"/>
        <v>114.45317220543807</v>
      </c>
      <c r="V68" s="35">
        <f t="shared" si="20"/>
        <v>121.29166666666667</v>
      </c>
      <c r="W68" s="35">
        <f t="shared" si="21"/>
        <v>84.772946859903371</v>
      </c>
      <c r="X68" s="35">
        <f t="shared" si="22"/>
        <v>121.93538647342996</v>
      </c>
      <c r="Y68" s="35">
        <f t="shared" si="23"/>
        <v>128.77388093465856</v>
      </c>
      <c r="Z68" s="35">
        <f t="shared" si="24"/>
        <v>92.255161127895263</v>
      </c>
      <c r="AA68" s="35">
        <f t="shared" si="25"/>
        <v>-7.4822142679918926</v>
      </c>
      <c r="AB68" s="35">
        <f t="shared" si="26"/>
        <v>-7.4822142679918926</v>
      </c>
      <c r="AC68" s="35">
        <f t="shared" si="27"/>
        <v>-7.4822142679918926</v>
      </c>
      <c r="AF68">
        <v>1.76</v>
      </c>
      <c r="AG68">
        <v>2.0499999999999998</v>
      </c>
      <c r="AJ68" t="s">
        <v>394</v>
      </c>
    </row>
    <row r="69" spans="1:36" ht="15" x14ac:dyDescent="0.25">
      <c r="A69">
        <v>3.31</v>
      </c>
      <c r="B69">
        <v>3.84</v>
      </c>
      <c r="C69">
        <v>2.0699999999999998</v>
      </c>
      <c r="D69" s="20">
        <f t="shared" si="28"/>
        <v>4.5623257731657763E-2</v>
      </c>
      <c r="E69" s="17">
        <f>IF(OR($A69="",$B69="",$C69=""),"",A69*'MPTO_working_3-way'!$I68)</f>
        <v>3.4610129830917873</v>
      </c>
      <c r="F69" s="21">
        <f>IF(OR($A69="",$B69="",$C69=""),"",B69*'MPTO_working_3-way'!$I68)</f>
        <v>4.0151933096895656</v>
      </c>
      <c r="G69" s="22">
        <f>IF(OR($A69="",$B69="",$C69=""),"",C69*'MPTO_working_3-way'!$I68)</f>
        <v>2.1644401435045313</v>
      </c>
      <c r="H69" s="17">
        <f>IF(OR($A69="",$B69="",$C69=""),"",'MPTO_working_3-way'!E68)</f>
        <v>3.4854493688694546</v>
      </c>
      <c r="I69" s="21">
        <f>IF(OR($A69="",$B69="",$C69=""),"",'MPTO_working_3-way'!F68)</f>
        <v>4.0781551670475551</v>
      </c>
      <c r="J69" s="22">
        <f>IF(OR($A69="",$B69="",$C69=""),"",'MPTO_working_3-way'!G68)</f>
        <v>2.1372817311325916</v>
      </c>
      <c r="K69" s="17">
        <f>IF(OR($A69="",$B69="",$C69=""),"",'OddsRatio_working_3-way'!H68)</f>
        <v>3.4789093152101414</v>
      </c>
      <c r="L69" s="21">
        <f>IF(OR($A69="",$B69="",$C69=""),"",'OddsRatio_working_3-way'!I68)</f>
        <v>4.0476634005180951</v>
      </c>
      <c r="M69" s="22">
        <f>IF(OR($A69="",$B69="",$C69=""),"",'OddsRatio_working_3-way'!J68)</f>
        <v>2.1482393797726629</v>
      </c>
      <c r="N69" s="23">
        <f t="shared" ref="N69:N132" si="29">(1/E69)* 100</f>
        <v>28.893275029170258</v>
      </c>
      <c r="O69" s="24">
        <f t="shared" ref="O69:O132" si="30">(1/F69)* 100</f>
        <v>24.905401131914989</v>
      </c>
      <c r="P69" s="24">
        <f t="shared" ref="P69:P132" si="31">(1/G69)* 100</f>
        <v>46.201323838914767</v>
      </c>
      <c r="Q69" t="s">
        <v>281</v>
      </c>
      <c r="R69" t="s">
        <v>282</v>
      </c>
      <c r="S69" s="48" t="s">
        <v>384</v>
      </c>
      <c r="T69" s="35">
        <v>165</v>
      </c>
      <c r="U69" s="35">
        <f t="shared" ref="U69:U132" si="32">(1/A70)*((T69*A70)-T69)</f>
        <v>82.085427135678401</v>
      </c>
      <c r="V69" s="35">
        <f t="shared" ref="V69:V132" si="33">(1/B70)*((T69*B70)-T69)</f>
        <v>121.34920634920636</v>
      </c>
      <c r="W69" s="35">
        <f t="shared" ref="W69:W132" si="34">(1/C70)*((T69*C70)-T69)</f>
        <v>118.91061452513966</v>
      </c>
      <c r="X69" s="35">
        <f t="shared" ref="X69:X132" si="35">((1/B70)+(1/C70))*T69</f>
        <v>89.740179125653995</v>
      </c>
      <c r="Y69" s="35">
        <f t="shared" ref="Y69:Y132" si="36">((1/A70)+(1/C70))*T69</f>
        <v>129.00395833918193</v>
      </c>
      <c r="Z69" s="35">
        <f t="shared" ref="Z69:Z132" si="37">((1/A70)+(1/B70))*T69</f>
        <v>126.56536651511527</v>
      </c>
      <c r="AA69" s="35">
        <f t="shared" ref="AA69:AA132" si="38">U69-X69</f>
        <v>-7.654751989975594</v>
      </c>
      <c r="AB69" s="35">
        <f t="shared" ref="AB69:AB132" si="39">V69-Y69</f>
        <v>-7.6547519899755798</v>
      </c>
      <c r="AC69" s="35">
        <f t="shared" ref="AC69:AC132" si="40">W69-Z69</f>
        <v>-7.6547519899756082</v>
      </c>
      <c r="AF69">
        <v>1.76</v>
      </c>
      <c r="AG69">
        <v>2.09</v>
      </c>
      <c r="AJ69" t="s">
        <v>394</v>
      </c>
    </row>
    <row r="70" spans="1:36" ht="15" x14ac:dyDescent="0.25">
      <c r="A70">
        <v>1.99</v>
      </c>
      <c r="B70">
        <v>3.78</v>
      </c>
      <c r="C70">
        <v>3.58</v>
      </c>
      <c r="D70" s="20">
        <f t="shared" si="28"/>
        <v>4.6392436302882478E-2</v>
      </c>
      <c r="E70" s="17">
        <f>IF(OR($A70="",$B70="",$C70=""),"",A70*'MPTO_working_3-way'!$I69)</f>
        <v>2.0823209482427361</v>
      </c>
      <c r="F70" s="21">
        <f>IF(OR($A70="",$B70="",$C70=""),"",B70*'MPTO_working_3-way'!$I69)</f>
        <v>3.9553634092248955</v>
      </c>
      <c r="G70" s="22">
        <f>IF(OR($A70="",$B70="",$C70=""),"",C70*'MPTO_working_3-way'!$I69)</f>
        <v>3.7460849219643193</v>
      </c>
      <c r="H70" s="17">
        <f>IF(OR($A70="",$B70="",$C70=""),"",'MPTO_working_3-way'!E69)</f>
        <v>2.053183963474928</v>
      </c>
      <c r="I70" s="21">
        <f>IF(OR($A70="",$B70="",$C70=""),"",'MPTO_working_3-way'!F69)</f>
        <v>4.0146757416635346</v>
      </c>
      <c r="J70" s="22">
        <f>IF(OR($A70="",$B70="",$C70=""),"",'MPTO_working_3-way'!G69)</f>
        <v>3.7898101051935535</v>
      </c>
      <c r="K70" s="17">
        <f>IF(OR($A70="",$B70="",$C70=""),"",'OddsRatio_working_3-way'!H69)</f>
        <v>2.0645264307236131</v>
      </c>
      <c r="L70" s="21">
        <f>IF(OR($A70="",$B70="",$C70=""),"",'OddsRatio_working_3-way'!I69)</f>
        <v>3.9892762398097412</v>
      </c>
      <c r="M70" s="22">
        <f>IF(OR($A70="",$B70="",$C70=""),"",'OddsRatio_working_3-way'!J69)</f>
        <v>3.7742203952191127</v>
      </c>
      <c r="N70" s="23">
        <f t="shared" si="29"/>
        <v>48.023336692832906</v>
      </c>
      <c r="O70" s="24">
        <f t="shared" si="30"/>
        <v>25.282126989083991</v>
      </c>
      <c r="P70" s="24">
        <f t="shared" si="31"/>
        <v>26.694536318083095</v>
      </c>
      <c r="Q70" t="s">
        <v>283</v>
      </c>
      <c r="R70" t="s">
        <v>284</v>
      </c>
      <c r="S70" s="48" t="s">
        <v>384</v>
      </c>
      <c r="T70" s="35">
        <v>166</v>
      </c>
      <c r="U70" s="35">
        <f t="shared" si="32"/>
        <v>112.45161290322581</v>
      </c>
      <c r="V70" s="35">
        <f t="shared" si="33"/>
        <v>121.73333333333333</v>
      </c>
      <c r="W70" s="35">
        <f t="shared" si="34"/>
        <v>90.200913242009122</v>
      </c>
      <c r="X70" s="35">
        <f t="shared" si="35"/>
        <v>120.06575342465754</v>
      </c>
      <c r="Y70" s="35">
        <f t="shared" si="36"/>
        <v>129.34747385476507</v>
      </c>
      <c r="Z70" s="35">
        <f t="shared" si="37"/>
        <v>97.815053763440858</v>
      </c>
      <c r="AA70" s="35">
        <f t="shared" si="38"/>
        <v>-7.6141405214317359</v>
      </c>
      <c r="AB70" s="35">
        <f t="shared" si="39"/>
        <v>-7.6141405214317359</v>
      </c>
      <c r="AC70" s="35">
        <f t="shared" si="40"/>
        <v>-7.6141405214317359</v>
      </c>
      <c r="AF70">
        <v>1.72</v>
      </c>
      <c r="AG70">
        <v>2.14</v>
      </c>
      <c r="AJ70" t="s">
        <v>394</v>
      </c>
    </row>
    <row r="71" spans="1:36" ht="15" x14ac:dyDescent="0.25">
      <c r="A71">
        <v>3.1</v>
      </c>
      <c r="B71">
        <v>3.75</v>
      </c>
      <c r="C71">
        <v>2.19</v>
      </c>
      <c r="D71" s="20">
        <f t="shared" si="28"/>
        <v>4.5868316394167108E-2</v>
      </c>
      <c r="E71" s="17">
        <f>IF(OR($A71="",$B71="",$C71=""),"",A71*'MPTO_working_3-way'!$I70)</f>
        <v>3.2421917808219183</v>
      </c>
      <c r="F71" s="21">
        <f>IF(OR($A71="",$B71="",$C71=""),"",B71*'MPTO_working_3-way'!$I70)</f>
        <v>3.9220061864781268</v>
      </c>
      <c r="G71" s="22">
        <f>IF(OR($A71="",$B71="",$C71=""),"",C71*'MPTO_working_3-way'!$I70)</f>
        <v>2.290451612903226</v>
      </c>
      <c r="H71" s="17">
        <f>IF(OR($A71="",$B71="",$C71=""),"",'MPTO_working_3-way'!E70)</f>
        <v>3.2542421627840099</v>
      </c>
      <c r="I71" s="21">
        <f>IF(OR($A71="",$B71="",$C71=""),"",'MPTO_working_3-way'!F70)</f>
        <v>3.9780850814484947</v>
      </c>
      <c r="J71" s="22">
        <f>IF(OR($A71="",$B71="",$C71=""),"",'MPTO_working_3-way'!G70)</f>
        <v>2.2658701021293641</v>
      </c>
      <c r="K71" s="17">
        <f>IF(OR($A71="",$B71="",$C71=""),"",'OddsRatio_working_3-way'!H70)</f>
        <v>3.2522440555094283</v>
      </c>
      <c r="L71" s="21">
        <f>IF(OR($A71="",$B71="",$C71=""),"",'OddsRatio_working_3-way'!I70)</f>
        <v>3.9493672155480612</v>
      </c>
      <c r="M71" s="22">
        <f>IF(OR($A71="",$B71="",$C71=""),"",'OddsRatio_working_3-way'!J70)</f>
        <v>2.2762716314553422</v>
      </c>
      <c r="N71" s="23">
        <f t="shared" si="29"/>
        <v>30.843332769984784</v>
      </c>
      <c r="O71" s="24">
        <f t="shared" si="30"/>
        <v>25.49715508985409</v>
      </c>
      <c r="P71" s="24">
        <f t="shared" si="31"/>
        <v>43.659512140161119</v>
      </c>
      <c r="Q71" t="s">
        <v>285</v>
      </c>
      <c r="R71" t="s">
        <v>286</v>
      </c>
      <c r="S71" s="48" t="s">
        <v>384</v>
      </c>
      <c r="T71" s="35">
        <v>167</v>
      </c>
      <c r="U71" s="35">
        <f t="shared" si="32"/>
        <v>55.666666666666664</v>
      </c>
      <c r="V71" s="35">
        <f t="shared" si="33"/>
        <v>130.53711790393015</v>
      </c>
      <c r="W71" s="35">
        <f t="shared" si="34"/>
        <v>139.53289473684211</v>
      </c>
      <c r="X71" s="35">
        <f t="shared" si="35"/>
        <v>63.929987359227766</v>
      </c>
      <c r="Y71" s="35">
        <f t="shared" si="36"/>
        <v>138.80043859649123</v>
      </c>
      <c r="Z71" s="35">
        <f t="shared" si="37"/>
        <v>147.79621542940319</v>
      </c>
      <c r="AA71" s="35">
        <f t="shared" si="38"/>
        <v>-8.263320692561102</v>
      </c>
      <c r="AB71" s="35">
        <f t="shared" si="39"/>
        <v>-8.2633206925610807</v>
      </c>
      <c r="AC71" s="35">
        <f t="shared" si="40"/>
        <v>-8.2633206925610807</v>
      </c>
      <c r="AF71">
        <v>1.69</v>
      </c>
      <c r="AG71">
        <v>2.1800000000000002</v>
      </c>
      <c r="AJ71" t="s">
        <v>394</v>
      </c>
    </row>
    <row r="72" spans="1:36" ht="15" x14ac:dyDescent="0.25">
      <c r="A72">
        <v>1.5</v>
      </c>
      <c r="B72">
        <v>4.58</v>
      </c>
      <c r="C72">
        <v>6.08</v>
      </c>
      <c r="D72" s="20">
        <f t="shared" si="28"/>
        <v>4.9480962230904701E-2</v>
      </c>
      <c r="E72" s="17">
        <f>IF(OR($A72="",$B72="",$C72=""),"",A72*'MPTO_working_3-way'!$I71)</f>
        <v>1.5742214433463571</v>
      </c>
      <c r="F72" s="21">
        <f>IF(OR($A72="",$B72="",$C72=""),"",B72*'MPTO_working_3-way'!$I71)</f>
        <v>4.8066228070175434</v>
      </c>
      <c r="G72" s="22">
        <f>IF(OR($A72="",$B72="",$C72=""),"",C72*'MPTO_working_3-way'!$I71)</f>
        <v>6.3808442503639009</v>
      </c>
      <c r="H72" s="17">
        <f>IF(OR($A72="",$B72="",$C72=""),"",'MPTO_working_3-way'!E71)</f>
        <v>1.5380521501760105</v>
      </c>
      <c r="I72" s="21">
        <f>IF(OR($A72="",$B72="",$C72=""),"",'MPTO_working_3-way'!F71)</f>
        <v>4.9542485727389174</v>
      </c>
      <c r="J72" s="22">
        <f>IF(OR($A72="",$B72="",$C72=""),"",'MPTO_working_3-way'!G71)</f>
        <v>6.7576685793174862</v>
      </c>
      <c r="K72" s="17">
        <f>IF(OR($A72="",$B72="",$C72=""),"",'OddsRatio_working_3-way'!H71)</f>
        <v>1.5494320793869243</v>
      </c>
      <c r="L72" s="21">
        <f>IF(OR($A72="",$B72="",$C72=""),"",'OddsRatio_working_3-way'!I71)</f>
        <v>4.9339336884103782</v>
      </c>
      <c r="M72" s="22">
        <f>IF(OR($A72="",$B72="",$C72=""),"",'OddsRatio_working_3-way'!J71)</f>
        <v>6.5822299265711504</v>
      </c>
      <c r="N72" s="23">
        <f t="shared" si="29"/>
        <v>63.523464518071748</v>
      </c>
      <c r="O72" s="24">
        <f t="shared" si="30"/>
        <v>20.804628117272404</v>
      </c>
      <c r="P72" s="24">
        <f t="shared" si="31"/>
        <v>15.671907364655857</v>
      </c>
      <c r="Q72" t="s">
        <v>287</v>
      </c>
      <c r="R72" t="s">
        <v>288</v>
      </c>
      <c r="S72" s="48" t="s">
        <v>384</v>
      </c>
      <c r="T72" s="35">
        <v>168</v>
      </c>
      <c r="U72" s="35">
        <f t="shared" si="32"/>
        <v>101.85826771653544</v>
      </c>
      <c r="V72" s="35">
        <f t="shared" si="33"/>
        <v>112.91803278688525</v>
      </c>
      <c r="W72" s="35">
        <f t="shared" si="34"/>
        <v>113.9807073954984</v>
      </c>
      <c r="X72" s="35">
        <f t="shared" si="35"/>
        <v>109.10125981761637</v>
      </c>
      <c r="Y72" s="35">
        <f t="shared" si="36"/>
        <v>120.16102488796616</v>
      </c>
      <c r="Z72" s="35">
        <f t="shared" si="37"/>
        <v>121.22369949657931</v>
      </c>
      <c r="AA72" s="35">
        <f t="shared" si="38"/>
        <v>-7.2429921010809295</v>
      </c>
      <c r="AB72" s="35">
        <f t="shared" si="39"/>
        <v>-7.2429921010809153</v>
      </c>
      <c r="AC72" s="35">
        <f t="shared" si="40"/>
        <v>-7.2429921010809153</v>
      </c>
      <c r="AF72">
        <v>1.72</v>
      </c>
      <c r="AG72">
        <v>2.14</v>
      </c>
      <c r="AJ72" t="s">
        <v>394</v>
      </c>
    </row>
    <row r="73" spans="1:36" ht="15" x14ac:dyDescent="0.25">
      <c r="A73">
        <v>2.54</v>
      </c>
      <c r="B73">
        <v>3.05</v>
      </c>
      <c r="C73">
        <v>3.11</v>
      </c>
      <c r="D73" s="20">
        <f t="shared" si="28"/>
        <v>4.3113048220719818E-2</v>
      </c>
      <c r="E73" s="17">
        <f>IF(OR($A73="",$B73="",$C73=""),"",A73*'MPTO_working_3-way'!$I72)</f>
        <v>2.6495071424806285</v>
      </c>
      <c r="F73" s="21">
        <f>IF(OR($A73="",$B73="",$C73=""),"",B73*'MPTO_working_3-way'!$I72)</f>
        <v>3.1814947970731953</v>
      </c>
      <c r="G73" s="22">
        <f>IF(OR($A73="",$B73="",$C73=""),"",C73*'MPTO_working_3-way'!$I72)</f>
        <v>3.2440815799664384</v>
      </c>
      <c r="H73" s="17">
        <f>IF(OR($A73="",$B73="",$C73=""),"",'MPTO_working_3-way'!E72)</f>
        <v>2.6362286210731218</v>
      </c>
      <c r="I73" s="21">
        <f>IF(OR($A73="",$B73="",$C73=""),"",'MPTO_working_3-way'!F72)</f>
        <v>3.1898146779249466</v>
      </c>
      <c r="J73" s="22">
        <f>IF(OR($A73="",$B73="",$C73=""),"",'MPTO_working_3-way'!G72)</f>
        <v>3.2555009014843979</v>
      </c>
      <c r="K73" s="17">
        <f>IF(OR($A73="",$B73="",$C73=""),"",'OddsRatio_working_3-way'!H72)</f>
        <v>2.6422765390596785</v>
      </c>
      <c r="L73" s="21">
        <f>IF(OR($A73="",$B73="",$C73=""),"",'OddsRatio_working_3-way'!I72)</f>
        <v>3.1861473409560643</v>
      </c>
      <c r="M73" s="22">
        <f>IF(OR($A73="",$B73="",$C73=""),"",'OddsRatio_working_3-way'!J72)</f>
        <v>3.2501321411791695</v>
      </c>
      <c r="N73" s="23">
        <f t="shared" si="29"/>
        <v>37.742868625133788</v>
      </c>
      <c r="O73" s="24">
        <f t="shared" si="30"/>
        <v>31.431766002570438</v>
      </c>
      <c r="P73" s="24">
        <f t="shared" si="31"/>
        <v>30.825365372295771</v>
      </c>
      <c r="Q73" t="s">
        <v>289</v>
      </c>
      <c r="R73" t="s">
        <v>290</v>
      </c>
      <c r="S73" s="48" t="s">
        <v>384</v>
      </c>
      <c r="T73" s="35">
        <v>169</v>
      </c>
      <c r="U73" s="35">
        <f t="shared" si="32"/>
        <v>95.521739130434781</v>
      </c>
      <c r="V73" s="35">
        <f t="shared" si="33"/>
        <v>122.6986301369863</v>
      </c>
      <c r="W73" s="35">
        <f t="shared" si="34"/>
        <v>112.09764309764309</v>
      </c>
      <c r="X73" s="35">
        <f t="shared" si="35"/>
        <v>103.2037267653706</v>
      </c>
      <c r="Y73" s="35">
        <f t="shared" si="36"/>
        <v>130.38061777192212</v>
      </c>
      <c r="Z73" s="35">
        <f t="shared" si="37"/>
        <v>119.77963073257892</v>
      </c>
      <c r="AA73" s="35">
        <f t="shared" si="38"/>
        <v>-7.6819876349358225</v>
      </c>
      <c r="AB73" s="35">
        <f t="shared" si="39"/>
        <v>-7.6819876349358225</v>
      </c>
      <c r="AC73" s="35">
        <f t="shared" si="40"/>
        <v>-7.6819876349358367</v>
      </c>
      <c r="AF73">
        <v>2.38</v>
      </c>
      <c r="AG73">
        <v>1.6</v>
      </c>
      <c r="AJ73" t="s">
        <v>394</v>
      </c>
    </row>
    <row r="74" spans="1:36" ht="15" x14ac:dyDescent="0.25">
      <c r="A74">
        <v>2.2999999999999998</v>
      </c>
      <c r="B74">
        <v>3.65</v>
      </c>
      <c r="C74">
        <v>2.97</v>
      </c>
      <c r="D74" s="20">
        <f t="shared" si="28"/>
        <v>4.5455548135714841E-2</v>
      </c>
      <c r="E74" s="17">
        <f>IF(OR($A74="",$B74="",$C74=""),"",A74*'MPTO_working_3-way'!$I73)</f>
        <v>2.4045477607121439</v>
      </c>
      <c r="F74" s="21">
        <f>IF(OR($A74="",$B74="",$C74=""),"",B74*'MPTO_working_3-way'!$I73)</f>
        <v>3.8159127506953592</v>
      </c>
      <c r="G74" s="22">
        <f>IF(OR($A74="",$B74="",$C74=""),"",C74*'MPTO_working_3-way'!$I73)</f>
        <v>3.1050029779630735</v>
      </c>
      <c r="H74" s="17">
        <f>IF(OR($A74="",$B74="",$C74=""),"",'MPTO_working_3-way'!E73)</f>
        <v>2.3830474239482093</v>
      </c>
      <c r="I74" s="21">
        <f>IF(OR($A74="",$B74="",$C74=""),"",'MPTO_working_3-way'!F73)</f>
        <v>3.8636778040925321</v>
      </c>
      <c r="J74" s="22">
        <f>IF(OR($A74="",$B74="",$C74=""),"",'MPTO_working_3-way'!G73)</f>
        <v>3.109950876551089</v>
      </c>
      <c r="K74" s="17">
        <f>IF(OR($A74="",$B74="",$C74=""),"",'OddsRatio_working_3-way'!H73)</f>
        <v>2.3925273852513449</v>
      </c>
      <c r="L74" s="21">
        <f>IF(OR($A74="",$B74="",$C74=""),"",'OddsRatio_working_3-way'!I73)</f>
        <v>3.8386135160892825</v>
      </c>
      <c r="M74" s="22">
        <f>IF(OR($A74="",$B74="",$C74=""),"",'OddsRatio_working_3-way'!J73)</f>
        <v>3.1102145761116553</v>
      </c>
      <c r="N74" s="23">
        <f t="shared" si="29"/>
        <v>41.587861814973252</v>
      </c>
      <c r="O74" s="24">
        <f t="shared" si="30"/>
        <v>26.206049910805056</v>
      </c>
      <c r="P74" s="24">
        <f t="shared" si="31"/>
        <v>32.206088274221699</v>
      </c>
      <c r="Q74" t="s">
        <v>291</v>
      </c>
      <c r="R74" t="s">
        <v>292</v>
      </c>
      <c r="S74" s="48" t="s">
        <v>384</v>
      </c>
      <c r="T74" s="35">
        <v>170</v>
      </c>
      <c r="U74" s="35">
        <f t="shared" si="32"/>
        <v>116.70846394984325</v>
      </c>
      <c r="V74" s="35">
        <f t="shared" si="33"/>
        <v>123.55191256830601</v>
      </c>
      <c r="W74" s="35">
        <f t="shared" si="34"/>
        <v>92.018348623853214</v>
      </c>
      <c r="X74" s="35">
        <f t="shared" si="35"/>
        <v>124.42973880784078</v>
      </c>
      <c r="Y74" s="35">
        <f t="shared" si="36"/>
        <v>131.27318742630354</v>
      </c>
      <c r="Z74" s="35">
        <f t="shared" si="37"/>
        <v>99.739623481850714</v>
      </c>
      <c r="AA74" s="35">
        <f t="shared" si="38"/>
        <v>-7.7212748579975283</v>
      </c>
      <c r="AB74" s="35">
        <f t="shared" si="39"/>
        <v>-7.7212748579975283</v>
      </c>
      <c r="AC74" s="35">
        <f t="shared" si="40"/>
        <v>-7.7212748579974999</v>
      </c>
      <c r="AF74">
        <v>1.77</v>
      </c>
      <c r="AG74">
        <v>2.0699999999999998</v>
      </c>
      <c r="AJ74" t="s">
        <v>394</v>
      </c>
    </row>
    <row r="75" spans="1:36" ht="15" x14ac:dyDescent="0.25">
      <c r="A75">
        <v>3.19</v>
      </c>
      <c r="B75">
        <v>3.66</v>
      </c>
      <c r="C75">
        <v>2.1800000000000002</v>
      </c>
      <c r="D75" s="20">
        <f t="shared" si="28"/>
        <v>4.541926387057349E-2</v>
      </c>
      <c r="E75" s="17">
        <f>IF(OR($A75="",$B75="",$C75=""),"",A75*'MPTO_working_3-way'!$I74)</f>
        <v>3.3348874517471292</v>
      </c>
      <c r="F75" s="21">
        <f>IF(OR($A75="",$B75="",$C75=""),"",B75*'MPTO_working_3-way'!$I74)</f>
        <v>3.826234505766299</v>
      </c>
      <c r="G75" s="22">
        <f>IF(OR($A75="",$B75="",$C75=""),"",C75*'MPTO_working_3-way'!$I74)</f>
        <v>2.2790139952378503</v>
      </c>
      <c r="H75" s="17">
        <f>IF(OR($A75="",$B75="",$C75=""),"",'MPTO_working_3-way'!E74)</f>
        <v>3.3518818744487571</v>
      </c>
      <c r="I75" s="21">
        <f>IF(OR($A75="",$B75="",$C75=""),"",'MPTO_working_3-way'!F74)</f>
        <v>3.8747031193451598</v>
      </c>
      <c r="J75" s="22">
        <f>IF(OR($A75="",$B75="",$C75=""),"",'MPTO_working_3-way'!G74)</f>
        <v>2.2544059120809896</v>
      </c>
      <c r="K75" s="17">
        <f>IF(OR($A75="",$B75="",$C75=""),"",'OddsRatio_working_3-way'!H74)</f>
        <v>3.3471766591982708</v>
      </c>
      <c r="L75" s="21">
        <f>IF(OR($A75="",$B75="",$C75=""),"",'OddsRatio_working_3-way'!I74)</f>
        <v>3.8509086362864835</v>
      </c>
      <c r="M75" s="22">
        <f>IF(OR($A75="",$B75="",$C75=""),"",'OddsRatio_working_3-way'!J74)</f>
        <v>2.2646887935406208</v>
      </c>
      <c r="N75" s="23">
        <f t="shared" si="29"/>
        <v>29.986019452503726</v>
      </c>
      <c r="O75" s="24">
        <f t="shared" si="30"/>
        <v>26.135355752318823</v>
      </c>
      <c r="P75" s="24">
        <f t="shared" si="31"/>
        <v>43.878624795177466</v>
      </c>
      <c r="Q75" t="s">
        <v>293</v>
      </c>
      <c r="R75" t="s">
        <v>294</v>
      </c>
      <c r="S75" s="48" t="s">
        <v>384</v>
      </c>
      <c r="T75" s="35">
        <v>171</v>
      </c>
      <c r="U75" s="35">
        <f t="shared" si="32"/>
        <v>31.975609756097548</v>
      </c>
      <c r="V75" s="35">
        <f t="shared" si="33"/>
        <v>143.28525121555916</v>
      </c>
      <c r="W75" s="35">
        <f t="shared" si="34"/>
        <v>156.83264291632148</v>
      </c>
      <c r="X75" s="35">
        <f t="shared" si="35"/>
        <v>41.882105868119389</v>
      </c>
      <c r="Y75" s="35">
        <f t="shared" si="36"/>
        <v>153.19174732758097</v>
      </c>
      <c r="Z75" s="35">
        <f t="shared" si="37"/>
        <v>166.73913902834329</v>
      </c>
      <c r="AA75" s="35">
        <f t="shared" si="38"/>
        <v>-9.9064961120218413</v>
      </c>
      <c r="AB75" s="35">
        <f t="shared" si="39"/>
        <v>-9.9064961120218129</v>
      </c>
      <c r="AC75" s="35">
        <f t="shared" si="40"/>
        <v>-9.9064961120218129</v>
      </c>
      <c r="AF75">
        <v>1.76</v>
      </c>
      <c r="AG75">
        <v>2.08</v>
      </c>
      <c r="AJ75" t="s">
        <v>394</v>
      </c>
    </row>
    <row r="76" spans="1:36" ht="15" x14ac:dyDescent="0.25">
      <c r="A76">
        <v>1.23</v>
      </c>
      <c r="B76">
        <v>6.17</v>
      </c>
      <c r="C76">
        <v>12.07</v>
      </c>
      <c r="D76" s="20">
        <f t="shared" si="28"/>
        <v>5.7932725801297158E-2</v>
      </c>
      <c r="E76" s="17">
        <f>IF(OR($A76="",$B76="",$C76=""),"",A76*'MPTO_working_3-way'!$I75)</f>
        <v>1.3012572527355954</v>
      </c>
      <c r="F76" s="21">
        <f>IF(OR($A76="",$B76="",$C76=""),"",B76*'MPTO_working_3-way'!$I75)</f>
        <v>6.5274449181940035</v>
      </c>
      <c r="G76" s="22">
        <f>IF(OR($A76="",$B76="",$C76=""),"",C76*'MPTO_working_3-way'!$I75)</f>
        <v>12.769248000421657</v>
      </c>
      <c r="H76" s="17">
        <f>IF(OR($A76="",$B76="",$C76=""),"",'MPTO_working_3-way'!E75)</f>
        <v>1.2599262954886183</v>
      </c>
      <c r="I76" s="21">
        <f>IF(OR($A76="",$B76="",$C76=""),"",'MPTO_working_3-way'!F75)</f>
        <v>7.0045843613408216</v>
      </c>
      <c r="J76" s="22">
        <f>IF(OR($A76="",$B76="",$C76=""),"",'MPTO_working_3-way'!G75)</f>
        <v>15.738332513298337</v>
      </c>
      <c r="K76" s="17">
        <f>IF(OR($A76="",$B76="",$C76=""),"",'OddsRatio_working_3-way'!H75)</f>
        <v>1.2702393140390935</v>
      </c>
      <c r="L76" s="21">
        <f>IF(OR($A76="",$B76="",$C76=""),"",'OddsRatio_working_3-way'!I75)</f>
        <v>7.0745097981831062</v>
      </c>
      <c r="M76" s="22">
        <f>IF(OR($A76="",$B76="",$C76=""),"",'OddsRatio_working_3-way'!J75)</f>
        <v>14.006735680055508</v>
      </c>
      <c r="N76" s="23">
        <f t="shared" si="29"/>
        <v>76.84875514797163</v>
      </c>
      <c r="O76" s="24">
        <f t="shared" si="30"/>
        <v>15.3199301186394</v>
      </c>
      <c r="P76" s="24">
        <f t="shared" si="31"/>
        <v>7.8313147333889885</v>
      </c>
      <c r="Q76" t="s">
        <v>295</v>
      </c>
      <c r="R76" t="s">
        <v>296</v>
      </c>
      <c r="S76" s="48" t="s">
        <v>384</v>
      </c>
      <c r="T76" s="35">
        <v>172</v>
      </c>
      <c r="U76" s="35">
        <f t="shared" si="32"/>
        <v>104.8125</v>
      </c>
      <c r="V76" s="35">
        <f t="shared" si="33"/>
        <v>121.70760233918128</v>
      </c>
      <c r="W76" s="35">
        <f t="shared" si="34"/>
        <v>110.12949640287769</v>
      </c>
      <c r="X76" s="35">
        <f t="shared" si="35"/>
        <v>112.16290125794103</v>
      </c>
      <c r="Y76" s="35">
        <f t="shared" si="36"/>
        <v>129.05800359712231</v>
      </c>
      <c r="Z76" s="35">
        <f t="shared" si="37"/>
        <v>117.47989766081871</v>
      </c>
      <c r="AA76" s="35">
        <f t="shared" si="38"/>
        <v>-7.3504012579410301</v>
      </c>
      <c r="AB76" s="35">
        <f t="shared" si="39"/>
        <v>-7.3504012579410301</v>
      </c>
      <c r="AC76" s="35">
        <f t="shared" si="40"/>
        <v>-7.3504012579410158</v>
      </c>
      <c r="AF76">
        <v>1.53</v>
      </c>
      <c r="AG76">
        <v>2.5</v>
      </c>
      <c r="AJ76" t="s">
        <v>394</v>
      </c>
    </row>
    <row r="77" spans="1:36" ht="15" x14ac:dyDescent="0.25">
      <c r="A77">
        <v>2.56</v>
      </c>
      <c r="B77">
        <v>3.42</v>
      </c>
      <c r="C77">
        <v>2.78</v>
      </c>
      <c r="D77" s="20">
        <f t="shared" si="28"/>
        <v>4.2734891034540867E-2</v>
      </c>
      <c r="E77" s="17">
        <f>IF(OR($A77="",$B77="",$C77=""),"",A77*'MPTO_working_3-way'!$I76)</f>
        <v>2.6694013210484249</v>
      </c>
      <c r="F77" s="21">
        <f>IF(OR($A77="",$B77="",$C77=""),"",B77*'MPTO_working_3-way'!$I76)</f>
        <v>3.5661533273381298</v>
      </c>
      <c r="G77" s="22">
        <f>IF(OR($A77="",$B77="",$C77=""),"",C77*'MPTO_working_3-way'!$I76)</f>
        <v>2.8988029970760234</v>
      </c>
      <c r="H77" s="17">
        <f>IF(OR($A77="",$B77="",$C77=""),"",'MPTO_working_3-way'!E76)</f>
        <v>2.6568890575932693</v>
      </c>
      <c r="I77" s="21">
        <f>IF(OR($A77="",$B77="",$C77=""),"",'MPTO_working_3-way'!F76)</f>
        <v>3.5951475943976288</v>
      </c>
      <c r="J77" s="22">
        <f>IF(OR($A77="",$B77="",$C77=""),"",'MPTO_working_3-way'!G76)</f>
        <v>2.8946302496969731</v>
      </c>
      <c r="K77" s="17">
        <f>IF(OR($A77="",$B77="",$C77=""),"",'OddsRatio_working_3-way'!H76)</f>
        <v>2.6629623199278316</v>
      </c>
      <c r="L77" s="21">
        <f>IF(OR($A77="",$B77="",$C77=""),"",'OddsRatio_working_3-way'!I76)</f>
        <v>3.5797235988624059</v>
      </c>
      <c r="M77" s="22">
        <f>IF(OR($A77="",$B77="",$C77=""),"",'OddsRatio_working_3-way'!J76)</f>
        <v>2.8974826470971413</v>
      </c>
      <c r="N77" s="23">
        <f t="shared" si="29"/>
        <v>37.461583318886028</v>
      </c>
      <c r="O77" s="24">
        <f t="shared" si="30"/>
        <v>28.041419092499488</v>
      </c>
      <c r="P77" s="24">
        <f t="shared" si="31"/>
        <v>34.496997588614477</v>
      </c>
      <c r="Q77" t="s">
        <v>297</v>
      </c>
      <c r="R77" t="s">
        <v>298</v>
      </c>
      <c r="S77" s="48" t="s">
        <v>384</v>
      </c>
      <c r="T77" s="35">
        <v>173</v>
      </c>
      <c r="U77" s="35">
        <f t="shared" si="32"/>
        <v>110.09090909090909</v>
      </c>
      <c r="V77" s="35">
        <f t="shared" si="33"/>
        <v>121.04804804804806</v>
      </c>
      <c r="W77" s="35">
        <f t="shared" si="34"/>
        <v>107.22053231939165</v>
      </c>
      <c r="X77" s="35">
        <f t="shared" si="35"/>
        <v>117.73141963256032</v>
      </c>
      <c r="Y77" s="35">
        <f t="shared" si="36"/>
        <v>128.68855858969928</v>
      </c>
      <c r="Z77" s="35">
        <f t="shared" si="37"/>
        <v>114.86104286104286</v>
      </c>
      <c r="AA77" s="35">
        <f t="shared" si="38"/>
        <v>-7.6405105416512242</v>
      </c>
      <c r="AB77" s="35">
        <f t="shared" si="39"/>
        <v>-7.6405105416512242</v>
      </c>
      <c r="AC77" s="35">
        <f t="shared" si="40"/>
        <v>-7.64051054165121</v>
      </c>
      <c r="AF77">
        <v>1.9</v>
      </c>
      <c r="AG77">
        <v>1.93</v>
      </c>
      <c r="AJ77" t="s">
        <v>394</v>
      </c>
    </row>
    <row r="78" spans="1:36" ht="15" x14ac:dyDescent="0.25">
      <c r="A78">
        <v>2.75</v>
      </c>
      <c r="B78">
        <v>3.33</v>
      </c>
      <c r="C78">
        <v>2.63</v>
      </c>
      <c r="D78" s="20">
        <f t="shared" si="28"/>
        <v>4.416480081879337E-2</v>
      </c>
      <c r="E78" s="17">
        <f>IF(OR($A78="",$B78="",$C78=""),"",A78*'MPTO_working_3-way'!$I77)</f>
        <v>2.8714532022516819</v>
      </c>
      <c r="F78" s="21">
        <f>IF(OR($A78="",$B78="",$C78=""),"",B78*'MPTO_working_3-way'!$I77)</f>
        <v>3.4770687867265822</v>
      </c>
      <c r="G78" s="22">
        <f>IF(OR($A78="",$B78="",$C78=""),"",C78*'MPTO_working_3-way'!$I77)</f>
        <v>2.7461534261534264</v>
      </c>
      <c r="H78" s="17">
        <f>IF(OR($A78="",$B78="",$C78=""),"",'MPTO_working_3-way'!E77)</f>
        <v>2.8660294862857141</v>
      </c>
      <c r="I78" s="21">
        <f>IF(OR($A78="",$B78="",$C78=""),"",'MPTO_working_3-way'!F77)</f>
        <v>3.5016617132305821</v>
      </c>
      <c r="J78" s="22">
        <f>IF(OR($A78="",$B78="",$C78=""),"",'MPTO_working_3-way'!G77)</f>
        <v>2.7359291827637167</v>
      </c>
      <c r="K78" s="17">
        <f>IF(OR($A78="",$B78="",$C78=""),"",'OddsRatio_working_3-way'!H77)</f>
        <v>2.8691866646339586</v>
      </c>
      <c r="L78" s="21">
        <f>IF(OR($A78="",$B78="",$C78=""),"",'OddsRatio_working_3-way'!I77)</f>
        <v>3.4886885306269275</v>
      </c>
      <c r="M78" s="22">
        <f>IF(OR($A78="",$B78="",$C78=""),"",'OddsRatio_working_3-way'!J77)</f>
        <v>2.7410138647733446</v>
      </c>
      <c r="N78" s="23">
        <f t="shared" si="29"/>
        <v>34.825571916541733</v>
      </c>
      <c r="O78" s="24">
        <f t="shared" si="30"/>
        <v>28.759856687834763</v>
      </c>
      <c r="P78" s="24">
        <f t="shared" si="31"/>
        <v>36.41457139562349</v>
      </c>
      <c r="Q78" t="s">
        <v>299</v>
      </c>
      <c r="R78" t="s">
        <v>300</v>
      </c>
      <c r="S78" s="48" t="s">
        <v>384</v>
      </c>
      <c r="T78" s="35">
        <v>174</v>
      </c>
      <c r="U78" s="35">
        <f t="shared" si="32"/>
        <v>108.09090909090909</v>
      </c>
      <c r="V78" s="35">
        <f t="shared" si="33"/>
        <v>122.82352941176471</v>
      </c>
      <c r="W78" s="35">
        <f t="shared" si="34"/>
        <v>113.16083916083917</v>
      </c>
      <c r="X78" s="35">
        <f t="shared" si="35"/>
        <v>112.01563142739613</v>
      </c>
      <c r="Y78" s="35">
        <f t="shared" si="36"/>
        <v>126.74825174825176</v>
      </c>
      <c r="Z78" s="35">
        <f t="shared" si="37"/>
        <v>117.0855614973262</v>
      </c>
      <c r="AA78" s="35">
        <f t="shared" si="38"/>
        <v>-3.9247223364870365</v>
      </c>
      <c r="AB78" s="35">
        <f t="shared" si="39"/>
        <v>-3.9247223364870507</v>
      </c>
      <c r="AC78" s="35">
        <f t="shared" si="40"/>
        <v>-3.9247223364870223</v>
      </c>
      <c r="AF78">
        <v>2.0699999999999998</v>
      </c>
      <c r="AG78">
        <v>1.77</v>
      </c>
      <c r="AJ78" t="s">
        <v>394</v>
      </c>
    </row>
    <row r="79" spans="1:36" ht="15" x14ac:dyDescent="0.25">
      <c r="A79">
        <v>2.64</v>
      </c>
      <c r="B79">
        <v>3.4</v>
      </c>
      <c r="C79">
        <v>2.86</v>
      </c>
      <c r="D79" s="20">
        <f t="shared" si="28"/>
        <v>2.2555875497051847E-2</v>
      </c>
      <c r="E79" s="17">
        <f>IF(OR($A79="",$B79="",$C79=""),"",A79*'MPTO_working_3-way'!$I78)</f>
        <v>2.6995475113122169</v>
      </c>
      <c r="F79" s="21">
        <f>IF(OR($A79="",$B79="",$C79=""),"",B79*'MPTO_working_3-way'!$I78)</f>
        <v>3.4766899766899764</v>
      </c>
      <c r="G79" s="22">
        <f>IF(OR($A79="",$B79="",$C79=""),"",C79*'MPTO_working_3-way'!$I78)</f>
        <v>2.924509803921568</v>
      </c>
      <c r="H79" s="17">
        <f>IF(OR($A79="",$B79="",$C79=""),"",'MPTO_working_3-way'!E78)</f>
        <v>2.6934630062784684</v>
      </c>
      <c r="I79" s="21">
        <f>IF(OR($A79="",$B79="",$C79=""),"",'MPTO_working_3-way'!F78)</f>
        <v>3.48919543896021</v>
      </c>
      <c r="J79" s="22">
        <f>IF(OR($A79="",$B79="",$C79=""),"",'MPTO_working_3-way'!G78)</f>
        <v>2.9228508449669355</v>
      </c>
      <c r="K79" s="17">
        <f>IF(OR($A79="",$B79="",$C79=""),"",'OddsRatio_working_3-way'!H78)</f>
        <v>2.6964336033510921</v>
      </c>
      <c r="L79" s="21">
        <f>IF(OR($A79="",$B79="",$C79=""),"",'OddsRatio_working_3-way'!I78)</f>
        <v>3.482585761001598</v>
      </c>
      <c r="M79" s="22">
        <f>IF(OR($A79="",$B79="",$C79=""),"",'OddsRatio_working_3-way'!J78)</f>
        <v>2.9240039647762384</v>
      </c>
      <c r="N79" s="23">
        <f t="shared" si="29"/>
        <v>37.043245055313449</v>
      </c>
      <c r="O79" s="24">
        <f t="shared" si="30"/>
        <v>28.762990278243382</v>
      </c>
      <c r="P79" s="24">
        <f t="shared" si="31"/>
        <v>34.19376466644318</v>
      </c>
      <c r="Q79" t="s">
        <v>301</v>
      </c>
      <c r="R79" t="s">
        <v>302</v>
      </c>
      <c r="S79" s="48" t="s">
        <v>384</v>
      </c>
      <c r="T79" s="35">
        <v>175</v>
      </c>
      <c r="U79" s="35">
        <f t="shared" si="32"/>
        <v>157.28744939271257</v>
      </c>
      <c r="V79" s="35">
        <f t="shared" si="33"/>
        <v>149.30249632892804</v>
      </c>
      <c r="W79" s="35">
        <f t="shared" si="34"/>
        <v>38.28125</v>
      </c>
      <c r="X79" s="35">
        <f t="shared" si="35"/>
        <v>162.41625367107196</v>
      </c>
      <c r="Y79" s="35">
        <f t="shared" si="36"/>
        <v>154.43130060728745</v>
      </c>
      <c r="Z79" s="35">
        <f t="shared" si="37"/>
        <v>43.410054278359397</v>
      </c>
      <c r="AA79" s="35">
        <f t="shared" si="38"/>
        <v>-5.1288042783593824</v>
      </c>
      <c r="AB79" s="35">
        <f t="shared" si="39"/>
        <v>-5.1288042783594108</v>
      </c>
      <c r="AC79" s="35">
        <f t="shared" si="40"/>
        <v>-5.1288042783593966</v>
      </c>
      <c r="AF79">
        <v>2.0699999999999998</v>
      </c>
      <c r="AG79">
        <v>1.85</v>
      </c>
      <c r="AJ79" t="s">
        <v>390</v>
      </c>
    </row>
    <row r="80" spans="1:36" ht="15" x14ac:dyDescent="0.25">
      <c r="A80">
        <v>9.8800000000000008</v>
      </c>
      <c r="B80">
        <v>6.81</v>
      </c>
      <c r="C80">
        <v>1.28</v>
      </c>
      <c r="D80" s="20">
        <f t="shared" si="28"/>
        <v>2.9307453019196572E-2</v>
      </c>
      <c r="E80" s="17">
        <f>IF(OR($A80="",$B80="",$C80=""),"",A80*'MPTO_working_3-way'!$I79)</f>
        <v>10.169557635829664</v>
      </c>
      <c r="F80" s="21">
        <f>IF(OR($A80="",$B80="",$C80=""),"",B80*'MPTO_working_3-way'!$I79)</f>
        <v>7.0095837550607278</v>
      </c>
      <c r="G80" s="22">
        <f>IF(OR($A80="",$B80="",$C80=""),"",C80*'MPTO_working_3-way'!$I79)</f>
        <v>1.3175135398645716</v>
      </c>
      <c r="H80" s="17">
        <f>IF(OR($A80="",$B80="",$C80=""),"",'MPTO_working_3-way'!E79)</f>
        <v>10.935484329722229</v>
      </c>
      <c r="I80" s="21">
        <f>IF(OR($A80="",$B80="",$C80=""),"",'MPTO_working_3-way'!F79)</f>
        <v>7.2953440535562368</v>
      </c>
      <c r="J80" s="22">
        <f>IF(OR($A80="",$B80="",$C80=""),"",'MPTO_working_3-way'!G79)</f>
        <v>1.2962084558605733</v>
      </c>
      <c r="K80" s="17">
        <f>IF(OR($A80="",$B80="",$C80=""),"",'OddsRatio_working_3-way'!H79)</f>
        <v>10.582859322843831</v>
      </c>
      <c r="L80" s="21">
        <f>IF(OR($A80="",$B80="",$C80=""),"",'OddsRatio_working_3-way'!I79)</f>
        <v>7.2698662911849841</v>
      </c>
      <c r="M80" s="22">
        <f>IF(OR($A80="",$B80="",$C80=""),"",'OddsRatio_working_3-way'!J79)</f>
        <v>1.302162230900481</v>
      </c>
      <c r="N80" s="23">
        <f t="shared" si="29"/>
        <v>9.8332694086591594</v>
      </c>
      <c r="O80" s="24">
        <f t="shared" si="30"/>
        <v>14.26618234325294</v>
      </c>
      <c r="P80" s="24">
        <f t="shared" si="31"/>
        <v>75.900548248087901</v>
      </c>
      <c r="Q80" t="s">
        <v>303</v>
      </c>
      <c r="R80" t="s">
        <v>304</v>
      </c>
      <c r="S80" s="48" t="s">
        <v>384</v>
      </c>
      <c r="T80" s="35">
        <v>176</v>
      </c>
      <c r="U80" s="35">
        <f t="shared" si="32"/>
        <v>74.850574712643677</v>
      </c>
      <c r="V80" s="35">
        <f t="shared" si="33"/>
        <v>129.56200527704485</v>
      </c>
      <c r="W80" s="35">
        <f t="shared" si="34"/>
        <v>141.35433070866142</v>
      </c>
      <c r="X80" s="35">
        <f t="shared" si="35"/>
        <v>81.083664014293731</v>
      </c>
      <c r="Y80" s="35">
        <f t="shared" si="36"/>
        <v>135.79509457869489</v>
      </c>
      <c r="Z80" s="35">
        <f t="shared" si="37"/>
        <v>147.58742001031146</v>
      </c>
      <c r="AA80" s="35">
        <f t="shared" si="38"/>
        <v>-6.2330893016500539</v>
      </c>
      <c r="AB80" s="35">
        <f t="shared" si="39"/>
        <v>-6.2330893016500397</v>
      </c>
      <c r="AC80" s="35">
        <f t="shared" si="40"/>
        <v>-6.2330893016500397</v>
      </c>
      <c r="AF80">
        <v>1.41</v>
      </c>
      <c r="AG80">
        <v>3.04</v>
      </c>
      <c r="AJ80" t="s">
        <v>390</v>
      </c>
    </row>
    <row r="81" spans="1:36" ht="15" x14ac:dyDescent="0.25">
      <c r="A81">
        <v>1.74</v>
      </c>
      <c r="B81">
        <v>3.79</v>
      </c>
      <c r="C81">
        <v>5.08</v>
      </c>
      <c r="D81" s="20">
        <f t="shared" si="28"/>
        <v>3.5415280123011428E-2</v>
      </c>
      <c r="E81" s="17">
        <f>IF(OR($A81="",$B81="",$C81=""),"",A81*'MPTO_working_3-way'!$I80)</f>
        <v>1.8016225874140399</v>
      </c>
      <c r="F81" s="21">
        <f>IF(OR($A81="",$B81="",$C81=""),"",B81*'MPTO_working_3-way'!$I80)</f>
        <v>3.9242239116662132</v>
      </c>
      <c r="G81" s="22">
        <f>IF(OR($A81="",$B81="",$C81=""),"",C81*'MPTO_working_3-way'!$I80)</f>
        <v>5.2599096230248978</v>
      </c>
      <c r="H81" s="17">
        <f>IF(OR($A81="",$B81="",$C81=""),"",'MPTO_working_3-way'!E80)</f>
        <v>1.7764906501258686</v>
      </c>
      <c r="I81" s="21">
        <f>IF(OR($A81="",$B81="",$C81=""),"",'MPTO_working_3-way'!F80)</f>
        <v>3.9675116441531624</v>
      </c>
      <c r="J81" s="22">
        <f>IF(OR($A81="",$B81="",$C81=""),"",'MPTO_working_3-way'!G80)</f>
        <v>5.4040821260298753</v>
      </c>
      <c r="K81" s="17">
        <f>IF(OR($A81="",$B81="",$C81=""),"",'OddsRatio_working_3-way'!H80)</f>
        <v>1.7856078430657356</v>
      </c>
      <c r="L81" s="21">
        <f>IF(OR($A81="",$B81="",$C81=""),"",'OddsRatio_working_3-way'!I80)</f>
        <v>3.9619538948018933</v>
      </c>
      <c r="M81" s="22">
        <f>IF(OR($A81="",$B81="",$C81=""),"",'OddsRatio_working_3-way'!J80)</f>
        <v>5.3314594590651367</v>
      </c>
      <c r="N81" s="23">
        <f t="shared" si="29"/>
        <v>55.505520800299834</v>
      </c>
      <c r="O81" s="24">
        <f t="shared" si="30"/>
        <v>25.482745697235281</v>
      </c>
      <c r="P81" s="24">
        <f t="shared" si="31"/>
        <v>19.011733502464907</v>
      </c>
      <c r="Q81" t="s">
        <v>166</v>
      </c>
      <c r="R81" t="s">
        <v>173</v>
      </c>
      <c r="S81" s="48" t="s">
        <v>384</v>
      </c>
      <c r="T81" s="35">
        <v>177</v>
      </c>
      <c r="U81" s="35">
        <f t="shared" si="32"/>
        <v>100.04347826086956</v>
      </c>
      <c r="V81" s="35">
        <f t="shared" si="33"/>
        <v>120.80952380952378</v>
      </c>
      <c r="W81" s="35">
        <f t="shared" si="34"/>
        <v>125.39650145772593</v>
      </c>
      <c r="X81" s="35">
        <f t="shared" si="35"/>
        <v>107.79397473275023</v>
      </c>
      <c r="Y81" s="35">
        <f t="shared" si="36"/>
        <v>128.56002028140449</v>
      </c>
      <c r="Z81" s="35">
        <f t="shared" si="37"/>
        <v>133.14699792960664</v>
      </c>
      <c r="AA81" s="35">
        <f t="shared" si="38"/>
        <v>-7.7504964718806661</v>
      </c>
      <c r="AB81" s="35">
        <f t="shared" si="39"/>
        <v>-7.7504964718807088</v>
      </c>
      <c r="AC81" s="35">
        <f t="shared" si="40"/>
        <v>-7.7504964718807088</v>
      </c>
      <c r="AF81">
        <v>1.91</v>
      </c>
      <c r="AG81">
        <v>1.96</v>
      </c>
      <c r="AJ81" t="s">
        <v>222</v>
      </c>
    </row>
    <row r="82" spans="1:36" ht="15" x14ac:dyDescent="0.25">
      <c r="A82">
        <v>2.2999999999999998</v>
      </c>
      <c r="B82">
        <v>3.15</v>
      </c>
      <c r="C82">
        <v>3.43</v>
      </c>
      <c r="D82" s="20">
        <f t="shared" si="28"/>
        <v>4.3788115660342797E-2</v>
      </c>
      <c r="E82" s="17">
        <f>IF(OR($A82="",$B82="",$C82=""),"",A82*'MPTO_working_3-way'!$I81)</f>
        <v>2.4007126660187881</v>
      </c>
      <c r="F82" s="21">
        <f>IF(OR($A82="",$B82="",$C82=""),"",B82*'MPTO_working_3-way'!$I81)</f>
        <v>3.2879325643300796</v>
      </c>
      <c r="G82" s="22">
        <f>IF(OR($A82="",$B82="",$C82=""),"",C82*'MPTO_working_3-way'!$I81)</f>
        <v>3.580193236714976</v>
      </c>
      <c r="H82" s="17">
        <f>IF(OR($A82="",$B82="",$C82=""),"",'MPTO_working_3-way'!E81)</f>
        <v>2.3798951967017126</v>
      </c>
      <c r="I82" s="21">
        <f>IF(OR($A82="",$B82="",$C82=""),"",'MPTO_working_3-way'!F81)</f>
        <v>3.3018089938150079</v>
      </c>
      <c r="J82" s="22">
        <f>IF(OR($A82="",$B82="",$C82=""),"",'MPTO_working_3-way'!G81)</f>
        <v>3.6107711345798514</v>
      </c>
      <c r="K82" s="17">
        <f>IF(OR($A82="",$B82="",$C82=""),"",'OddsRatio_working_3-way'!H81)</f>
        <v>2.3888566101264623</v>
      </c>
      <c r="L82" s="21">
        <f>IF(OR($A82="",$B82="",$C82=""),"",'OddsRatio_working_3-way'!I81)</f>
        <v>3.2969551629014573</v>
      </c>
      <c r="M82" s="22">
        <f>IF(OR($A82="",$B82="",$C82=""),"",'OddsRatio_working_3-way'!J81)</f>
        <v>3.5960935096979263</v>
      </c>
      <c r="N82" s="23">
        <f t="shared" si="29"/>
        <v>41.654297665632171</v>
      </c>
      <c r="O82" s="24">
        <f t="shared" si="30"/>
        <v>30.414249089191742</v>
      </c>
      <c r="P82" s="24">
        <f t="shared" si="31"/>
        <v>27.931453245176087</v>
      </c>
      <c r="Q82" t="s">
        <v>172</v>
      </c>
      <c r="R82" t="s">
        <v>159</v>
      </c>
      <c r="S82" s="48" t="s">
        <v>384</v>
      </c>
      <c r="T82" s="35">
        <v>178</v>
      </c>
      <c r="U82" s="35">
        <f t="shared" si="32"/>
        <v>135.10843373493975</v>
      </c>
      <c r="V82" s="35">
        <f t="shared" si="33"/>
        <v>121.13099041533546</v>
      </c>
      <c r="W82" s="35">
        <f t="shared" si="34"/>
        <v>93.639810426540279</v>
      </c>
      <c r="X82" s="35">
        <f t="shared" si="35"/>
        <v>141.22919915812423</v>
      </c>
      <c r="Y82" s="35">
        <f t="shared" si="36"/>
        <v>127.25175583851995</v>
      </c>
      <c r="Z82" s="35">
        <f t="shared" si="37"/>
        <v>99.760575849724759</v>
      </c>
      <c r="AA82" s="35">
        <f t="shared" si="38"/>
        <v>-6.1207654231844799</v>
      </c>
      <c r="AB82" s="35">
        <f t="shared" si="39"/>
        <v>-6.1207654231844941</v>
      </c>
      <c r="AC82" s="35">
        <f t="shared" si="40"/>
        <v>-6.1207654231844799</v>
      </c>
      <c r="AF82">
        <v>2.2999999999999998</v>
      </c>
      <c r="AG82">
        <v>1.63</v>
      </c>
      <c r="AJ82" t="s">
        <v>222</v>
      </c>
    </row>
    <row r="83" spans="1:36" ht="15" x14ac:dyDescent="0.25">
      <c r="A83">
        <v>4.1500000000000004</v>
      </c>
      <c r="B83">
        <v>3.13</v>
      </c>
      <c r="C83">
        <v>2.11</v>
      </c>
      <c r="D83" s="20">
        <f t="shared" si="28"/>
        <v>3.4386322602160124E-2</v>
      </c>
      <c r="E83" s="17">
        <f>IF(OR($A83="",$B83="",$C83=""),"",A83*'MPTO_working_3-way'!$I82)</f>
        <v>4.292703238798965</v>
      </c>
      <c r="F83" s="21">
        <f>IF(OR($A83="",$B83="",$C83=""),"",B83*'MPTO_working_3-way'!$I82)</f>
        <v>3.2376291897447609</v>
      </c>
      <c r="G83" s="22">
        <f>IF(OR($A83="",$B83="",$C83=""),"",C83*'MPTO_working_3-way'!$I82)</f>
        <v>2.1825551406905577</v>
      </c>
      <c r="H83" s="17">
        <f>IF(OR($A83="",$B83="",$C83=""),"",'MPTO_working_3-way'!E82)</f>
        <v>4.357265289716274</v>
      </c>
      <c r="I83" s="21">
        <f>IF(OR($A83="",$B83="",$C83=""),"",'MPTO_working_3-way'!F82)</f>
        <v>3.2464717064308135</v>
      </c>
      <c r="J83" s="22">
        <f>IF(OR($A83="",$B83="",$C83=""),"",'MPTO_working_3-way'!G82)</f>
        <v>2.1622952110849289</v>
      </c>
      <c r="K83" s="17">
        <f>IF(OR($A83="",$B83="",$C83=""),"",'OddsRatio_working_3-way'!H82)</f>
        <v>4.3226079171196323</v>
      </c>
      <c r="L83" s="21">
        <f>IF(OR($A83="",$B83="",$C83=""),"",'OddsRatio_working_3-way'!I82)</f>
        <v>3.2467158296713703</v>
      </c>
      <c r="M83" s="22">
        <f>IF(OR($A83="",$B83="",$C83=""),"",'OddsRatio_working_3-way'!J82)</f>
        <v>2.1708237422231083</v>
      </c>
      <c r="N83" s="23">
        <f t="shared" si="29"/>
        <v>23.295344317344082</v>
      </c>
      <c r="O83" s="24">
        <f t="shared" si="30"/>
        <v>30.886798376031294</v>
      </c>
      <c r="P83" s="24">
        <f t="shared" si="31"/>
        <v>45.817857306624617</v>
      </c>
      <c r="Q83" t="s">
        <v>170</v>
      </c>
      <c r="R83" t="s">
        <v>89</v>
      </c>
      <c r="S83" s="48" t="s">
        <v>384</v>
      </c>
      <c r="T83" s="35">
        <v>179</v>
      </c>
      <c r="U83" s="35">
        <f t="shared" si="32"/>
        <v>119.92409240924093</v>
      </c>
      <c r="V83" s="35">
        <f t="shared" si="33"/>
        <v>119.13377926421406</v>
      </c>
      <c r="W83" s="35">
        <f t="shared" si="34"/>
        <v>112.94833948339482</v>
      </c>
      <c r="X83" s="35">
        <f t="shared" si="35"/>
        <v>125.91788125239111</v>
      </c>
      <c r="Y83" s="35">
        <f t="shared" si="36"/>
        <v>125.12756810736424</v>
      </c>
      <c r="Z83" s="35">
        <f t="shared" si="37"/>
        <v>118.94212832654503</v>
      </c>
      <c r="AA83" s="35">
        <f t="shared" si="38"/>
        <v>-5.9937888431501847</v>
      </c>
      <c r="AB83" s="35">
        <f t="shared" si="39"/>
        <v>-5.9937888431501847</v>
      </c>
      <c r="AC83" s="35">
        <f t="shared" si="40"/>
        <v>-5.9937888431502131</v>
      </c>
      <c r="AF83">
        <v>2.62</v>
      </c>
      <c r="AG83">
        <v>1.52</v>
      </c>
      <c r="AJ83" t="s">
        <v>222</v>
      </c>
    </row>
    <row r="84" spans="1:36" ht="15" x14ac:dyDescent="0.25">
      <c r="A84">
        <v>3.03</v>
      </c>
      <c r="B84">
        <v>2.99</v>
      </c>
      <c r="C84">
        <v>2.71</v>
      </c>
      <c r="D84" s="20">
        <f t="shared" si="28"/>
        <v>3.3484853872347564E-2</v>
      </c>
      <c r="E84" s="17">
        <f>IF(OR($A84="",$B84="",$C84=""),"",A84*'MPTO_working_3-way'!$I83)</f>
        <v>3.131459107233213</v>
      </c>
      <c r="F84" s="21">
        <f>IF(OR($A84="",$B84="",$C84=""),"",B84*'MPTO_working_3-way'!$I83)</f>
        <v>3.0901197130783196</v>
      </c>
      <c r="G84" s="22">
        <f>IF(OR($A84="",$B84="",$C84=""),"",C84*'MPTO_working_3-way'!$I83)</f>
        <v>2.8007439539940617</v>
      </c>
      <c r="H84" s="17">
        <f>IF(OR($A84="",$B84="",$C84=""),"",'MPTO_working_3-way'!E83)</f>
        <v>3.1360606375034399</v>
      </c>
      <c r="I84" s="21">
        <f>IF(OR($A84="",$B84="",$C84=""),"",'MPTO_working_3-way'!F83)</f>
        <v>3.0932311380074085</v>
      </c>
      <c r="J84" s="22">
        <f>IF(OR($A84="",$B84="",$C84=""),"",'MPTO_working_3-way'!G83)</f>
        <v>2.7945288662926453</v>
      </c>
      <c r="K84" s="17">
        <f>IF(OR($A84="",$B84="",$C84=""),"",'OddsRatio_working_3-way'!H83)</f>
        <v>3.1338395858926065</v>
      </c>
      <c r="L84" s="21">
        <f>IF(OR($A84="",$B84="",$C84=""),"",'OddsRatio_working_3-way'!I83)</f>
        <v>3.0917934856779739</v>
      </c>
      <c r="M84" s="22">
        <f>IF(OR($A84="",$B84="",$C84=""),"",'OddsRatio_working_3-way'!J83)</f>
        <v>2.7974707841755446</v>
      </c>
      <c r="N84" s="23">
        <f t="shared" si="29"/>
        <v>31.933995168263451</v>
      </c>
      <c r="O84" s="24">
        <f t="shared" si="30"/>
        <v>32.361205805965966</v>
      </c>
      <c r="P84" s="24">
        <f t="shared" si="31"/>
        <v>35.704799025770569</v>
      </c>
      <c r="Q84" t="s">
        <v>162</v>
      </c>
      <c r="R84" t="s">
        <v>167</v>
      </c>
      <c r="S84" s="48" t="s">
        <v>384</v>
      </c>
      <c r="T84" s="35">
        <v>180</v>
      </c>
      <c r="U84" s="35">
        <f t="shared" si="32"/>
        <v>109.13385826771652</v>
      </c>
      <c r="V84" s="35">
        <f t="shared" si="33"/>
        <v>120.3973509933775</v>
      </c>
      <c r="W84" s="35">
        <f t="shared" si="34"/>
        <v>124.44444444444446</v>
      </c>
      <c r="X84" s="35">
        <f t="shared" si="35"/>
        <v>115.15820456217807</v>
      </c>
      <c r="Y84" s="35">
        <f t="shared" si="36"/>
        <v>126.42169728783902</v>
      </c>
      <c r="Z84" s="35">
        <f t="shared" si="37"/>
        <v>130.46879073890597</v>
      </c>
      <c r="AA84" s="35">
        <f t="shared" si="38"/>
        <v>-6.0243462944615516</v>
      </c>
      <c r="AB84" s="35">
        <f t="shared" si="39"/>
        <v>-6.0243462944615231</v>
      </c>
      <c r="AC84" s="35">
        <f t="shared" si="40"/>
        <v>-6.0243462944615089</v>
      </c>
      <c r="AF84">
        <v>2.48</v>
      </c>
      <c r="AG84">
        <v>1.57</v>
      </c>
      <c r="AJ84" t="s">
        <v>222</v>
      </c>
    </row>
    <row r="85" spans="1:36" ht="15" x14ac:dyDescent="0.25">
      <c r="A85">
        <v>2.54</v>
      </c>
      <c r="B85">
        <v>3.02</v>
      </c>
      <c r="C85">
        <v>3.24</v>
      </c>
      <c r="D85" s="20">
        <f t="shared" si="28"/>
        <v>3.3468590524786235E-2</v>
      </c>
      <c r="E85" s="17">
        <f>IF(OR($A85="",$B85="",$C85=""),"",A85*'MPTO_working_3-way'!$I84)</f>
        <v>2.6250102199329572</v>
      </c>
      <c r="F85" s="21">
        <f>IF(OR($A85="",$B85="",$C85=""),"",B85*'MPTO_working_3-way'!$I84)</f>
        <v>3.1210751433848545</v>
      </c>
      <c r="G85" s="22">
        <f>IF(OR($A85="",$B85="",$C85=""),"",C85*'MPTO_working_3-way'!$I84)</f>
        <v>3.3484382333003078</v>
      </c>
      <c r="H85" s="17">
        <f>IF(OR($A85="",$B85="",$C85=""),"",'MPTO_working_3-way'!E84)</f>
        <v>2.6140743449964154</v>
      </c>
      <c r="I85" s="21">
        <f>IF(OR($A85="",$B85="",$C85=""),"",'MPTO_working_3-way'!F84)</f>
        <v>3.1252966006779062</v>
      </c>
      <c r="J85" s="22">
        <f>IF(OR($A85="",$B85="",$C85=""),"",'MPTO_working_3-way'!G84)</f>
        <v>3.3615052294366174</v>
      </c>
      <c r="K85" s="17">
        <f>IF(OR($A85="",$B85="",$C85=""),"",'OddsRatio_working_3-way'!H84)</f>
        <v>2.6190899330284463</v>
      </c>
      <c r="L85" s="21">
        <f>IF(OR($A85="",$B85="",$C85=""),"",'OddsRatio_working_3-way'!I84)</f>
        <v>3.1237413407256236</v>
      </c>
      <c r="M85" s="22">
        <f>IF(OR($A85="",$B85="",$C85=""),"",'OddsRatio_working_3-way'!J84)</f>
        <v>3.3550399025868307</v>
      </c>
      <c r="N85" s="23">
        <f t="shared" si="29"/>
        <v>38.09508977932817</v>
      </c>
      <c r="O85" s="24">
        <f t="shared" si="30"/>
        <v>32.04024107267999</v>
      </c>
      <c r="P85" s="24">
        <f t="shared" si="31"/>
        <v>29.86466914799184</v>
      </c>
      <c r="Q85" t="s">
        <v>160</v>
      </c>
      <c r="R85" t="s">
        <v>161</v>
      </c>
      <c r="S85" s="48" t="s">
        <v>384</v>
      </c>
      <c r="T85" s="35">
        <v>181</v>
      </c>
      <c r="U85" s="35">
        <f t="shared" si="32"/>
        <v>77.571428571428569</v>
      </c>
      <c r="V85" s="35">
        <f t="shared" si="33"/>
        <v>128.83861671469742</v>
      </c>
      <c r="W85" s="35">
        <f t="shared" si="34"/>
        <v>149.02120141342758</v>
      </c>
      <c r="X85" s="35">
        <f t="shared" si="35"/>
        <v>84.140181871875029</v>
      </c>
      <c r="Y85" s="35">
        <f t="shared" si="36"/>
        <v>135.40737001514387</v>
      </c>
      <c r="Z85" s="35">
        <f t="shared" si="37"/>
        <v>155.58995471387399</v>
      </c>
      <c r="AA85" s="35">
        <f t="shared" si="38"/>
        <v>-6.5687533004464598</v>
      </c>
      <c r="AB85" s="35">
        <f t="shared" si="39"/>
        <v>-6.5687533004464456</v>
      </c>
      <c r="AC85" s="35">
        <f t="shared" si="40"/>
        <v>-6.5687533004464171</v>
      </c>
      <c r="AF85">
        <v>2.62</v>
      </c>
      <c r="AG85">
        <v>1.52</v>
      </c>
      <c r="AJ85" t="s">
        <v>222</v>
      </c>
    </row>
    <row r="86" spans="1:36" ht="15" x14ac:dyDescent="0.25">
      <c r="A86">
        <v>1.75</v>
      </c>
      <c r="B86">
        <v>3.47</v>
      </c>
      <c r="C86">
        <v>5.66</v>
      </c>
      <c r="D86" s="20">
        <f t="shared" si="28"/>
        <v>3.6291454698599068E-2</v>
      </c>
      <c r="E86" s="17">
        <f>IF(OR($A86="",$B86="",$C86=""),"",A86*'MPTO_working_3-way'!$I85)</f>
        <v>1.8135100457225484</v>
      </c>
      <c r="F86" s="21">
        <f>IF(OR($A86="",$B86="",$C86=""),"",B86*'MPTO_working_3-way'!$I85)</f>
        <v>3.595931347804139</v>
      </c>
      <c r="G86" s="22">
        <f>IF(OR($A86="",$B86="",$C86=""),"",C86*'MPTO_working_3-way'!$I85)</f>
        <v>5.8654096335940711</v>
      </c>
      <c r="H86" s="17">
        <f>IF(OR($A86="",$B86="",$C86=""),"",'MPTO_working_3-way'!E85)</f>
        <v>1.7878487860489913</v>
      </c>
      <c r="I86" s="21">
        <f>IF(OR($A86="",$B86="",$C86=""),"",'MPTO_working_3-way'!F85)</f>
        <v>3.6220429153793861</v>
      </c>
      <c r="J86" s="22">
        <f>IF(OR($A86="",$B86="",$C86=""),"",'MPTO_working_3-way'!G85)</f>
        <v>6.0760246668414819</v>
      </c>
      <c r="K86" s="17">
        <f>IF(OR($A86="",$B86="",$C86=""),"",'OddsRatio_working_3-way'!H85)</f>
        <v>1.7975049269728225</v>
      </c>
      <c r="L86" s="21">
        <f>IF(OR($A86="",$B86="",$C86=""),"",'OddsRatio_working_3-way'!I85)</f>
        <v>3.6264495594971602</v>
      </c>
      <c r="M86" s="22">
        <f>IF(OR($A86="",$B86="",$C86=""),"",'OddsRatio_working_3-way'!J85)</f>
        <v>5.9551639462578017</v>
      </c>
      <c r="N86" s="23">
        <f t="shared" si="29"/>
        <v>55.141685173382903</v>
      </c>
      <c r="O86" s="24">
        <f t="shared" si="30"/>
        <v>27.809207220005788</v>
      </c>
      <c r="P86" s="24">
        <f t="shared" si="31"/>
        <v>17.049107606611322</v>
      </c>
      <c r="Q86" t="s">
        <v>90</v>
      </c>
      <c r="R86" t="s">
        <v>175</v>
      </c>
      <c r="S86" s="48" t="s">
        <v>384</v>
      </c>
      <c r="T86" s="35">
        <v>182</v>
      </c>
      <c r="U86" s="35">
        <f t="shared" si="32"/>
        <v>113.06060606060606</v>
      </c>
      <c r="V86" s="35">
        <f t="shared" si="33"/>
        <v>126.17177914110428</v>
      </c>
      <c r="W86" s="35">
        <f t="shared" si="34"/>
        <v>116.76702508960574</v>
      </c>
      <c r="X86" s="35">
        <f t="shared" si="35"/>
        <v>121.06119576928998</v>
      </c>
      <c r="Y86" s="35">
        <f t="shared" si="36"/>
        <v>134.1723688497882</v>
      </c>
      <c r="Z86" s="35">
        <f t="shared" si="37"/>
        <v>124.76761479828964</v>
      </c>
      <c r="AA86" s="35">
        <f t="shared" si="38"/>
        <v>-8.0005897086839184</v>
      </c>
      <c r="AB86" s="35">
        <f t="shared" si="39"/>
        <v>-8.0005897086839184</v>
      </c>
      <c r="AC86" s="35">
        <f t="shared" si="40"/>
        <v>-8.0005897086839042</v>
      </c>
      <c r="AF86">
        <v>2.4</v>
      </c>
      <c r="AG86">
        <v>1.61</v>
      </c>
      <c r="AJ86" t="s">
        <v>222</v>
      </c>
    </row>
    <row r="87" spans="1:36" ht="15" x14ac:dyDescent="0.25">
      <c r="A87">
        <v>2.64</v>
      </c>
      <c r="B87">
        <v>3.26</v>
      </c>
      <c r="C87">
        <v>2.79</v>
      </c>
      <c r="D87" s="20">
        <f t="shared" si="28"/>
        <v>4.3959284113647801E-2</v>
      </c>
      <c r="E87" s="17">
        <f>IF(OR($A87="",$B87="",$C87=""),"",A87*'MPTO_working_3-way'!$I86)</f>
        <v>2.7560525100600302</v>
      </c>
      <c r="F87" s="21">
        <f>IF(OR($A87="",$B87="",$C87=""),"",B87*'MPTO_working_3-way'!$I86)</f>
        <v>3.4033072662104917</v>
      </c>
      <c r="G87" s="22">
        <f>IF(OR($A87="",$B87="",$C87=""),"",C87*'MPTO_working_3-way'!$I86)</f>
        <v>2.9126464026770775</v>
      </c>
      <c r="H87" s="17">
        <f>IF(OR($A87="",$B87="",$C87=""),"",'MPTO_working_3-way'!E86)</f>
        <v>2.7462358547189973</v>
      </c>
      <c r="I87" s="21">
        <f>IF(OR($A87="",$B87="",$C87=""),"",'MPTO_working_3-way'!F86)</f>
        <v>3.4235393552552185</v>
      </c>
      <c r="J87" s="22">
        <f>IF(OR($A87="",$B87="",$C87=""),"",'MPTO_working_3-way'!G86)</f>
        <v>2.9089229797086507</v>
      </c>
      <c r="K87" s="17">
        <f>IF(OR($A87="",$B87="",$C87=""),"",'OddsRatio_working_3-way'!H86)</f>
        <v>2.7510296865390984</v>
      </c>
      <c r="L87" s="21">
        <f>IF(OR($A87="",$B87="",$C87=""),"",'OddsRatio_working_3-way'!I86)</f>
        <v>3.4130043241331465</v>
      </c>
      <c r="M87" s="22">
        <f>IF(OR($A87="",$B87="",$C87=""),"",'OddsRatio_working_3-way'!J86)</f>
        <v>2.9111848407957224</v>
      </c>
      <c r="N87" s="23">
        <f t="shared" si="29"/>
        <v>36.283778931999336</v>
      </c>
      <c r="O87" s="24">
        <f t="shared" si="30"/>
        <v>29.383182938797002</v>
      </c>
      <c r="P87" s="24">
        <f t="shared" si="31"/>
        <v>34.333038129203672</v>
      </c>
      <c r="Q87" t="s">
        <v>168</v>
      </c>
      <c r="R87" t="s">
        <v>165</v>
      </c>
      <c r="S87" s="48" t="s">
        <v>384</v>
      </c>
      <c r="T87" s="35">
        <v>183</v>
      </c>
      <c r="U87" s="35">
        <f t="shared" si="32"/>
        <v>97.485981308411212</v>
      </c>
      <c r="V87" s="35">
        <f t="shared" si="33"/>
        <v>127.87951807228914</v>
      </c>
      <c r="W87" s="35">
        <f t="shared" si="34"/>
        <v>134.19999999999999</v>
      </c>
      <c r="X87" s="35">
        <f t="shared" si="35"/>
        <v>103.92048192771085</v>
      </c>
      <c r="Y87" s="35">
        <f t="shared" si="36"/>
        <v>134.31401869158879</v>
      </c>
      <c r="Z87" s="35">
        <f t="shared" si="37"/>
        <v>140.63450061929964</v>
      </c>
      <c r="AA87" s="35">
        <f t="shared" si="38"/>
        <v>-6.4345006192996408</v>
      </c>
      <c r="AB87" s="35">
        <f t="shared" si="39"/>
        <v>-6.4345006192996408</v>
      </c>
      <c r="AC87" s="35">
        <f t="shared" si="40"/>
        <v>-6.434500619299655</v>
      </c>
      <c r="AF87">
        <v>2.09</v>
      </c>
      <c r="AG87">
        <v>1.76</v>
      </c>
      <c r="AJ87" t="s">
        <v>222</v>
      </c>
    </row>
    <row r="88" spans="1:36" ht="15" x14ac:dyDescent="0.25">
      <c r="A88">
        <v>2.14</v>
      </c>
      <c r="B88">
        <v>3.32</v>
      </c>
      <c r="C88">
        <v>3.75</v>
      </c>
      <c r="D88" s="20">
        <f t="shared" si="28"/>
        <v>3.5161205569943288E-2</v>
      </c>
      <c r="E88" s="17">
        <f>IF(OR($A88="",$B88="",$C88=""),"",A88*'MPTO_working_3-way'!$I87)</f>
        <v>2.2152449799196789</v>
      </c>
      <c r="F88" s="21">
        <f>IF(OR($A88="",$B88="",$C88=""),"",B88*'MPTO_working_3-way'!$I87)</f>
        <v>3.4367352024922115</v>
      </c>
      <c r="G88" s="22">
        <f>IF(OR($A88="",$B88="",$C88=""),"",C88*'MPTO_working_3-way'!$I87)</f>
        <v>3.8818545208872872</v>
      </c>
      <c r="H88" s="17">
        <f>IF(OR($A88="",$B88="",$C88=""),"",'MPTO_working_3-way'!E87)</f>
        <v>2.1950556391638196</v>
      </c>
      <c r="I88" s="21">
        <f>IF(OR($A88="",$B88="",$C88=""),"",'MPTO_working_3-way'!F87)</f>
        <v>3.4544173704091063</v>
      </c>
      <c r="J88" s="22">
        <f>IF(OR($A88="",$B88="",$C88=""),"",'MPTO_working_3-way'!G87)</f>
        <v>3.9223951790201004</v>
      </c>
      <c r="K88" s="17">
        <f>IF(OR($A88="",$B88="",$C88=""),"",'OddsRatio_working_3-way'!H87)</f>
        <v>2.2033968388816052</v>
      </c>
      <c r="L88" s="21">
        <f>IF(OR($A88="",$B88="",$C88=""),"",'OddsRatio_working_3-way'!I87)</f>
        <v>3.449018128250283</v>
      </c>
      <c r="M88" s="22">
        <f>IF(OR($A88="",$B88="",$C88=""),"",'OddsRatio_working_3-way'!J87)</f>
        <v>3.9029309709863274</v>
      </c>
      <c r="N88" s="23">
        <f t="shared" si="29"/>
        <v>45.141734167760454</v>
      </c>
      <c r="O88" s="24">
        <f t="shared" si="30"/>
        <v>29.0973828671709</v>
      </c>
      <c r="P88" s="24">
        <f t="shared" si="31"/>
        <v>25.760882965068639</v>
      </c>
      <c r="Q88" t="s">
        <v>176</v>
      </c>
      <c r="R88" t="s">
        <v>163</v>
      </c>
      <c r="S88" s="48" t="s">
        <v>384</v>
      </c>
      <c r="T88" s="35">
        <v>184</v>
      </c>
      <c r="U88" s="35">
        <f t="shared" si="32"/>
        <v>102.94273127753304</v>
      </c>
      <c r="V88" s="35">
        <f t="shared" si="33"/>
        <v>125.58730158730158</v>
      </c>
      <c r="W88" s="35">
        <f t="shared" si="34"/>
        <v>133.31129476584022</v>
      </c>
      <c r="X88" s="35">
        <f t="shared" si="35"/>
        <v>109.10140364685819</v>
      </c>
      <c r="Y88" s="35">
        <f t="shared" si="36"/>
        <v>131.74597395662673</v>
      </c>
      <c r="Z88" s="35">
        <f t="shared" si="37"/>
        <v>139.46996713516538</v>
      </c>
      <c r="AA88" s="35">
        <f t="shared" si="38"/>
        <v>-6.1586723693251457</v>
      </c>
      <c r="AB88" s="35">
        <f t="shared" si="39"/>
        <v>-6.1586723693251457</v>
      </c>
      <c r="AC88" s="35">
        <f t="shared" si="40"/>
        <v>-6.1586723693251599</v>
      </c>
      <c r="AF88">
        <v>2.25</v>
      </c>
      <c r="AG88">
        <v>1.68</v>
      </c>
      <c r="AJ88" t="s">
        <v>222</v>
      </c>
    </row>
    <row r="89" spans="1:36" ht="15" x14ac:dyDescent="0.25">
      <c r="A89">
        <v>2.27</v>
      </c>
      <c r="B89">
        <v>3.15</v>
      </c>
      <c r="C89">
        <v>3.63</v>
      </c>
      <c r="D89" s="20">
        <f t="shared" si="28"/>
        <v>3.3471045485462758E-2</v>
      </c>
      <c r="E89" s="17">
        <f>IF(OR($A89="",$B89="",$C89=""),"",A89*'MPTO_working_3-way'!$I88)</f>
        <v>2.3459792732520004</v>
      </c>
      <c r="F89" s="21">
        <f>IF(OR($A89="",$B89="",$C89=""),"",B89*'MPTO_working_3-way'!$I88)</f>
        <v>3.2554337932792077</v>
      </c>
      <c r="G89" s="22">
        <f>IF(OR($A89="",$B89="",$C89=""),"",C89*'MPTO_working_3-way'!$I88)</f>
        <v>3.7514998951122296</v>
      </c>
      <c r="H89" s="17">
        <f>IF(OR($A89="",$B89="",$C89=""),"",'MPTO_working_3-way'!E88)</f>
        <v>2.3289848590005926</v>
      </c>
      <c r="I89" s="21">
        <f>IF(OR($A89="",$B89="",$C89=""),"",'MPTO_working_3-way'!F88)</f>
        <v>3.264737900296899</v>
      </c>
      <c r="J89" s="22">
        <f>IF(OR($A89="",$B89="",$C89=""),"",'MPTO_working_3-way'!G88)</f>
        <v>3.7832202894516103</v>
      </c>
      <c r="K89" s="17">
        <f>IF(OR($A89="",$B89="",$C89=""),"",'OddsRatio_working_3-way'!H88)</f>
        <v>2.3363148538702689</v>
      </c>
      <c r="L89" s="21">
        <f>IF(OR($A89="",$B89="",$C89=""),"",'OddsRatio_working_3-way'!I88)</f>
        <v>3.2622653037961244</v>
      </c>
      <c r="M89" s="22">
        <f>IF(OR($A89="",$B89="",$C89=""),"",'OddsRatio_working_3-way'!J88)</f>
        <v>3.7673291855738626</v>
      </c>
      <c r="N89" s="23">
        <f t="shared" si="29"/>
        <v>42.626122549403362</v>
      </c>
      <c r="O89" s="24">
        <f t="shared" si="30"/>
        <v>30.717872440363692</v>
      </c>
      <c r="P89" s="24">
        <f t="shared" si="31"/>
        <v>26.65600501023296</v>
      </c>
      <c r="Q89" t="s">
        <v>164</v>
      </c>
      <c r="R89" t="s">
        <v>169</v>
      </c>
      <c r="S89" s="48" t="s">
        <v>384</v>
      </c>
      <c r="T89" s="35">
        <v>185</v>
      </c>
      <c r="U89" s="35">
        <f t="shared" si="32"/>
        <v>168.57015985790409</v>
      </c>
      <c r="V89" s="35">
        <f t="shared" si="33"/>
        <v>159.82993197278913</v>
      </c>
      <c r="W89" s="35">
        <f t="shared" si="34"/>
        <v>34.593495934959336</v>
      </c>
      <c r="X89" s="35">
        <f t="shared" si="35"/>
        <v>175.57657209225155</v>
      </c>
      <c r="Y89" s="35">
        <f t="shared" si="36"/>
        <v>166.83634420713656</v>
      </c>
      <c r="Z89" s="35">
        <f t="shared" si="37"/>
        <v>41.599908169306801</v>
      </c>
      <c r="AA89" s="35">
        <f t="shared" si="38"/>
        <v>-7.0064122343474651</v>
      </c>
      <c r="AB89" s="35">
        <f t="shared" si="39"/>
        <v>-7.0064122343474367</v>
      </c>
      <c r="AC89" s="35">
        <f t="shared" si="40"/>
        <v>-7.0064122343474651</v>
      </c>
      <c r="AF89">
        <v>2.4500000000000002</v>
      </c>
      <c r="AG89">
        <v>1.59</v>
      </c>
      <c r="AJ89" t="s">
        <v>222</v>
      </c>
    </row>
    <row r="90" spans="1:36" ht="15" x14ac:dyDescent="0.25">
      <c r="A90">
        <v>11.26</v>
      </c>
      <c r="B90">
        <v>7.35</v>
      </c>
      <c r="C90">
        <v>1.23</v>
      </c>
      <c r="D90" s="20">
        <f t="shared" si="28"/>
        <v>3.787249856404018E-2</v>
      </c>
      <c r="E90" s="17">
        <f>IF(OR($A90="",$B90="",$C90=""),"",A90*'MPTO_working_3-way'!$I89)</f>
        <v>11.686444333831092</v>
      </c>
      <c r="F90" s="21">
        <f>IF(OR($A90="",$B90="",$C90=""),"",B90*'MPTO_working_3-way'!$I89)</f>
        <v>7.6283628644456947</v>
      </c>
      <c r="G90" s="22">
        <f>IF(OR($A90="",$B90="",$C90=""),"",C90*'MPTO_working_3-way'!$I89)</f>
        <v>1.2765831732337694</v>
      </c>
      <c r="H90" s="17">
        <f>IF(OR($A90="",$B90="",$C90=""),"",'MPTO_working_3-way'!E89)</f>
        <v>13.125808951428741</v>
      </c>
      <c r="I90" s="21">
        <f>IF(OR($A90="",$B90="",$C90=""),"",'MPTO_working_3-way'!F89)</f>
        <v>8.1017413056091208</v>
      </c>
      <c r="J90" s="22">
        <f>IF(OR($A90="",$B90="",$C90=""),"",'MPTO_working_3-way'!G89)</f>
        <v>1.2494003442244461</v>
      </c>
      <c r="K90" s="17">
        <f>IF(OR($A90="",$B90="",$C90=""),"",'OddsRatio_working_3-way'!H89)</f>
        <v>12.441168652427207</v>
      </c>
      <c r="L90" s="21">
        <f>IF(OR($A90="",$B90="",$C90=""),"",'OddsRatio_working_3-way'!I89)</f>
        <v>8.0810351796211251</v>
      </c>
      <c r="M90" s="22">
        <f>IF(OR($A90="",$B90="",$C90=""),"",'OddsRatio_working_3-way'!J89)</f>
        <v>1.256478439576828</v>
      </c>
      <c r="N90" s="23">
        <f t="shared" si="29"/>
        <v>8.5569226313353468</v>
      </c>
      <c r="O90" s="24">
        <f t="shared" si="30"/>
        <v>13.108972629773607</v>
      </c>
      <c r="P90" s="24">
        <f t="shared" si="31"/>
        <v>78.334104738891057</v>
      </c>
      <c r="Q90" t="s">
        <v>305</v>
      </c>
      <c r="R90" t="s">
        <v>306</v>
      </c>
      <c r="S90" s="48" t="s">
        <v>384</v>
      </c>
      <c r="T90" s="35">
        <v>186</v>
      </c>
      <c r="U90" s="35">
        <f t="shared" si="32"/>
        <v>90.123711340206185</v>
      </c>
      <c r="V90" s="35">
        <f t="shared" si="33"/>
        <v>139.61596009975062</v>
      </c>
      <c r="W90" s="35">
        <f t="shared" si="34"/>
        <v>136.66312997347481</v>
      </c>
      <c r="X90" s="35">
        <f t="shared" si="35"/>
        <v>95.720909926774581</v>
      </c>
      <c r="Y90" s="35">
        <f t="shared" si="36"/>
        <v>145.21315868631902</v>
      </c>
      <c r="Z90" s="35">
        <f t="shared" si="37"/>
        <v>142.26032856004321</v>
      </c>
      <c r="AA90" s="35">
        <f t="shared" si="38"/>
        <v>-5.5971985865683962</v>
      </c>
      <c r="AB90" s="35">
        <f t="shared" si="39"/>
        <v>-5.5971985865683962</v>
      </c>
      <c r="AC90" s="35">
        <f t="shared" si="40"/>
        <v>-5.5971985865683962</v>
      </c>
      <c r="AF90">
        <v>1.36</v>
      </c>
      <c r="AG90">
        <v>3.27</v>
      </c>
      <c r="AJ90" t="s">
        <v>391</v>
      </c>
    </row>
    <row r="91" spans="1:36" ht="15" x14ac:dyDescent="0.25">
      <c r="A91">
        <v>1.94</v>
      </c>
      <c r="B91">
        <v>4.01</v>
      </c>
      <c r="C91">
        <v>3.77</v>
      </c>
      <c r="D91" s="20">
        <f t="shared" si="28"/>
        <v>3.0092465519184985E-2</v>
      </c>
      <c r="E91" s="17">
        <f>IF(OR($A91="",$B91="",$C91=""),"",A91*'MPTO_working_3-way'!$I90)</f>
        <v>1.9983793831072187</v>
      </c>
      <c r="F91" s="21">
        <f>IF(OR($A91="",$B91="",$C91=""),"",B91*'MPTO_working_3-way'!$I90)</f>
        <v>4.1306707867319314</v>
      </c>
      <c r="G91" s="22">
        <f>IF(OR($A91="",$B91="",$C91=""),"",C91*'MPTO_working_3-way'!$I90)</f>
        <v>3.8834485950073274</v>
      </c>
      <c r="H91" s="17">
        <f>IF(OR($A91="",$B91="",$C91=""),"",'MPTO_working_3-way'!E90)</f>
        <v>1.9785012270371005</v>
      </c>
      <c r="I91" s="21">
        <f>IF(OR($A91="",$B91="",$C91=""),"",'MPTO_working_3-way'!F90)</f>
        <v>4.1780564530673532</v>
      </c>
      <c r="J91" s="22">
        <f>IF(OR($A91="",$B91="",$C91=""),"",'MPTO_working_3-way'!G90)</f>
        <v>3.9181703053816603</v>
      </c>
      <c r="K91" s="17">
        <f>IF(OR($A91="",$B91="",$C91=""),"",'OddsRatio_working_3-way'!H90)</f>
        <v>1.9861759777867314</v>
      </c>
      <c r="L91" s="21">
        <f>IF(OR($A91="",$B91="",$C91=""),"",'OddsRatio_working_3-way'!I90)</f>
        <v>4.1578613756787881</v>
      </c>
      <c r="M91" s="22">
        <f>IF(OR($A91="",$B91="",$C91=""),"",'OddsRatio_working_3-way'!J90)</f>
        <v>3.9060717643289835</v>
      </c>
      <c r="N91" s="23">
        <f t="shared" si="29"/>
        <v>50.040548278932441</v>
      </c>
      <c r="O91" s="24">
        <f t="shared" si="30"/>
        <v>24.209143057638137</v>
      </c>
      <c r="P91" s="24">
        <f t="shared" si="31"/>
        <v>25.750308663429422</v>
      </c>
      <c r="Q91" t="s">
        <v>307</v>
      </c>
      <c r="R91" t="s">
        <v>308</v>
      </c>
      <c r="S91" s="48" t="s">
        <v>384</v>
      </c>
      <c r="T91" s="35">
        <v>187</v>
      </c>
      <c r="U91" s="35">
        <f t="shared" si="32"/>
        <v>34.967479674796742</v>
      </c>
      <c r="V91" s="35">
        <f t="shared" si="33"/>
        <v>160.7727910238429</v>
      </c>
      <c r="W91" s="35">
        <f t="shared" si="34"/>
        <v>171.53267162944582</v>
      </c>
      <c r="X91" s="35">
        <f t="shared" si="35"/>
        <v>41.694537346711257</v>
      </c>
      <c r="Y91" s="35">
        <f t="shared" si="36"/>
        <v>167.49984869575744</v>
      </c>
      <c r="Z91" s="35">
        <f t="shared" si="37"/>
        <v>178.25972930136032</v>
      </c>
      <c r="AA91" s="35">
        <f t="shared" si="38"/>
        <v>-6.7270576719145154</v>
      </c>
      <c r="AB91" s="35">
        <f t="shared" si="39"/>
        <v>-6.7270576719145367</v>
      </c>
      <c r="AC91" s="35">
        <f t="shared" si="40"/>
        <v>-6.7270576719145083</v>
      </c>
      <c r="AF91">
        <v>1.63</v>
      </c>
      <c r="AG91">
        <v>2.39</v>
      </c>
      <c r="AJ91" t="s">
        <v>391</v>
      </c>
    </row>
    <row r="92" spans="1:36" ht="15" x14ac:dyDescent="0.25">
      <c r="A92">
        <v>1.23</v>
      </c>
      <c r="B92">
        <v>7.13</v>
      </c>
      <c r="C92">
        <v>12.09</v>
      </c>
      <c r="D92" s="20">
        <f t="shared" si="28"/>
        <v>3.5973570438045499E-2</v>
      </c>
      <c r="E92" s="17">
        <f>IF(OR($A92="",$B92="",$C92=""),"",A92*'MPTO_working_3-way'!$I91)</f>
        <v>1.274247491638796</v>
      </c>
      <c r="F92" s="21">
        <f>IF(OR($A92="",$B92="",$C92=""),"",B92*'MPTO_working_3-way'!$I91)</f>
        <v>7.3864915572232643</v>
      </c>
      <c r="G92" s="22">
        <f>IF(OR($A92="",$B92="",$C92=""),"",C92*'MPTO_working_3-way'!$I91)</f>
        <v>12.524920466595971</v>
      </c>
      <c r="H92" s="17">
        <f>IF(OR($A92="",$B92="",$C92=""),"",'MPTO_working_3-way'!E91)</f>
        <v>1.2484130486438778</v>
      </c>
      <c r="I92" s="21">
        <f>IF(OR($A92="",$B92="",$C92=""),"",'MPTO_working_3-way'!F91)</f>
        <v>7.7965861764766222</v>
      </c>
      <c r="J92" s="22">
        <f>IF(OR($A92="",$B92="",$C92=""),"",'MPTO_working_3-way'!G91)</f>
        <v>14.139912438452662</v>
      </c>
      <c r="K92" s="17">
        <f>IF(OR($A92="",$B92="",$C92=""),"",'OddsRatio_working_3-way'!H91)</f>
        <v>1.2552173416186667</v>
      </c>
      <c r="L92" s="21">
        <f>IF(OR($A92="",$B92="",$C92=""),"",'OddsRatio_working_3-way'!I91)</f>
        <v>7.8020969744453348</v>
      </c>
      <c r="M92" s="22">
        <f>IF(OR($A92="",$B92="",$C92=""),"",'OddsRatio_working_3-way'!J91)</f>
        <v>13.305914428482671</v>
      </c>
      <c r="N92" s="23">
        <f t="shared" si="29"/>
        <v>78.477690288713902</v>
      </c>
      <c r="O92" s="24">
        <f t="shared" si="30"/>
        <v>13.538227076454154</v>
      </c>
      <c r="P92" s="24">
        <f t="shared" si="31"/>
        <v>7.9840826348319363</v>
      </c>
      <c r="Q92" t="s">
        <v>309</v>
      </c>
      <c r="R92" t="s">
        <v>310</v>
      </c>
      <c r="S92" s="48" t="s">
        <v>384</v>
      </c>
      <c r="T92" s="35">
        <v>188</v>
      </c>
      <c r="U92" s="35">
        <f t="shared" si="32"/>
        <v>137.7326203208556</v>
      </c>
      <c r="V92" s="35">
        <f t="shared" si="33"/>
        <v>139.29533678756476</v>
      </c>
      <c r="W92" s="35">
        <f t="shared" si="34"/>
        <v>93.527638190954761</v>
      </c>
      <c r="X92" s="35">
        <f t="shared" si="35"/>
        <v>143.17702502148046</v>
      </c>
      <c r="Y92" s="35">
        <f t="shared" si="36"/>
        <v>144.73974148818959</v>
      </c>
      <c r="Z92" s="35">
        <f t="shared" si="37"/>
        <v>98.972042891579619</v>
      </c>
      <c r="AA92" s="35">
        <f t="shared" si="38"/>
        <v>-5.4444047006248582</v>
      </c>
      <c r="AB92" s="35">
        <f t="shared" si="39"/>
        <v>-5.4444047006248297</v>
      </c>
      <c r="AC92" s="35">
        <f t="shared" si="40"/>
        <v>-5.4444047006248582</v>
      </c>
      <c r="AF92">
        <v>1.5</v>
      </c>
      <c r="AG92">
        <v>2.67</v>
      </c>
      <c r="AJ92" t="s">
        <v>391</v>
      </c>
    </row>
    <row r="93" spans="1:36" ht="15" x14ac:dyDescent="0.25">
      <c r="A93">
        <v>3.74</v>
      </c>
      <c r="B93">
        <v>3.86</v>
      </c>
      <c r="C93">
        <v>1.99</v>
      </c>
      <c r="D93" s="20">
        <f t="shared" si="28"/>
        <v>2.8959599471408692E-2</v>
      </c>
      <c r="E93" s="17">
        <f>IF(OR($A93="",$B93="",$C93=""),"",A93*'MPTO_working_3-way'!$I92)</f>
        <v>3.8483089020230685</v>
      </c>
      <c r="F93" s="21">
        <f>IF(OR($A93="",$B93="",$C93=""),"",B93*'MPTO_working_3-way'!$I92)</f>
        <v>3.9717840539596376</v>
      </c>
      <c r="G93" s="22">
        <f>IF(OR($A93="",$B93="",$C93=""),"",C93*'MPTO_working_3-way'!$I92)</f>
        <v>2.0476296029481031</v>
      </c>
      <c r="H93" s="17">
        <f>IF(OR($A93="",$B93="",$C93=""),"",'MPTO_working_3-way'!E92)</f>
        <v>3.8800824914700165</v>
      </c>
      <c r="I93" s="21">
        <f>IF(OR($A93="",$B93="",$C93=""),"",'MPTO_working_3-way'!F92)</f>
        <v>4.0093954940854593</v>
      </c>
      <c r="J93" s="22">
        <f>IF(OR($A93="",$B93="",$C93=""),"",'MPTO_working_3-way'!G92)</f>
        <v>2.0289763674830441</v>
      </c>
      <c r="K93" s="17">
        <f>IF(OR($A93="",$B93="",$C93=""),"",'OddsRatio_working_3-way'!H92)</f>
        <v>3.8681416900859755</v>
      </c>
      <c r="L93" s="21">
        <f>IF(OR($A93="",$B93="",$C93=""),"",'OddsRatio_working_3-way'!I92)</f>
        <v>3.9937537349072576</v>
      </c>
      <c r="M93" s="22">
        <f>IF(OR($A93="",$B93="",$C93=""),"",'OddsRatio_working_3-way'!J92)</f>
        <v>2.0362993697755898</v>
      </c>
      <c r="N93" s="23">
        <f t="shared" si="29"/>
        <v>25.985439980514474</v>
      </c>
      <c r="O93" s="24">
        <f t="shared" si="30"/>
        <v>25.177602468166871</v>
      </c>
      <c r="P93" s="24">
        <f t="shared" si="31"/>
        <v>48.836957551318662</v>
      </c>
      <c r="Q93" t="s">
        <v>311</v>
      </c>
      <c r="R93" t="s">
        <v>312</v>
      </c>
      <c r="S93" s="48" t="s">
        <v>384</v>
      </c>
      <c r="T93" s="35">
        <v>189</v>
      </c>
      <c r="U93" s="35">
        <f t="shared" si="32"/>
        <v>107.1818181818182</v>
      </c>
      <c r="V93" s="35">
        <f t="shared" si="33"/>
        <v>131.55319148936172</v>
      </c>
      <c r="W93" s="35">
        <f t="shared" si="34"/>
        <v>134.05813953488371</v>
      </c>
      <c r="X93" s="35">
        <f t="shared" si="35"/>
        <v>112.38866897575458</v>
      </c>
      <c r="Y93" s="35">
        <f t="shared" si="36"/>
        <v>136.76004228329811</v>
      </c>
      <c r="Z93" s="35">
        <f t="shared" si="37"/>
        <v>139.26499032882009</v>
      </c>
      <c r="AA93" s="35">
        <f t="shared" si="38"/>
        <v>-5.2068507939363826</v>
      </c>
      <c r="AB93" s="35">
        <f t="shared" si="39"/>
        <v>-5.2068507939363826</v>
      </c>
      <c r="AC93" s="35">
        <f t="shared" si="40"/>
        <v>-5.2068507939363826</v>
      </c>
      <c r="AF93">
        <v>1.81</v>
      </c>
      <c r="AG93">
        <v>2.0699999999999998</v>
      </c>
      <c r="AJ93" t="s">
        <v>391</v>
      </c>
    </row>
    <row r="94" spans="1:36" ht="15" x14ac:dyDescent="0.25">
      <c r="A94">
        <v>2.31</v>
      </c>
      <c r="B94">
        <v>3.29</v>
      </c>
      <c r="C94">
        <v>3.44</v>
      </c>
      <c r="D94" s="20">
        <f t="shared" si="28"/>
        <v>2.7549475100192566E-2</v>
      </c>
      <c r="E94" s="17">
        <f>IF(OR($A94="",$B94="",$C94=""),"",A94*'MPTO_working_3-way'!$I93)</f>
        <v>2.3736392874814447</v>
      </c>
      <c r="F94" s="21">
        <f>IF(OR($A94="",$B94="",$C94=""),"",B94*'MPTO_working_3-way'!$I93)</f>
        <v>3.3806377730796338</v>
      </c>
      <c r="G94" s="22">
        <f>IF(OR($A94="",$B94="",$C94=""),"",C94*'MPTO_working_3-way'!$I93)</f>
        <v>3.5347701943446626</v>
      </c>
      <c r="H94" s="17">
        <f>IF(OR($A94="",$B94="",$C94=""),"",'MPTO_working_3-way'!E93)</f>
        <v>2.3600642695072866</v>
      </c>
      <c r="I94" s="21">
        <f>IF(OR($A94="",$B94="",$C94=""),"",'MPTO_working_3-way'!F93)</f>
        <v>3.3924960971421032</v>
      </c>
      <c r="J94" s="22">
        <f>IF(OR($A94="",$B94="",$C94=""),"",'MPTO_working_3-way'!G93)</f>
        <v>3.5522146922460411</v>
      </c>
      <c r="K94" s="17">
        <f>IF(OR($A94="",$B94="",$C94=""),"",'OddsRatio_working_3-way'!H93)</f>
        <v>2.3659284255715241</v>
      </c>
      <c r="L94" s="21">
        <f>IF(OR($A94="",$B94="",$C94=""),"",'OddsRatio_working_3-way'!I93)</f>
        <v>3.3877680111135806</v>
      </c>
      <c r="M94" s="22">
        <f>IF(OR($A94="",$B94="",$C94=""),"",'OddsRatio_working_3-way'!J93)</f>
        <v>3.5441720293087928</v>
      </c>
      <c r="N94" s="23">
        <f t="shared" si="29"/>
        <v>42.129400422127837</v>
      </c>
      <c r="O94" s="24">
        <f t="shared" si="30"/>
        <v>29.580217317664225</v>
      </c>
      <c r="P94" s="24">
        <f t="shared" si="31"/>
        <v>28.290382260207934</v>
      </c>
      <c r="Q94" t="s">
        <v>313</v>
      </c>
      <c r="R94" t="s">
        <v>314</v>
      </c>
      <c r="S94" s="48" t="s">
        <v>384</v>
      </c>
      <c r="T94" s="35">
        <v>190</v>
      </c>
      <c r="U94" s="35">
        <f t="shared" si="32"/>
        <v>118.30188679245283</v>
      </c>
      <c r="V94" s="35">
        <f t="shared" si="33"/>
        <v>133.11377245508984</v>
      </c>
      <c r="W94" s="35">
        <f t="shared" si="34"/>
        <v>123.33333333333333</v>
      </c>
      <c r="X94" s="35">
        <f t="shared" si="35"/>
        <v>123.55289421157684</v>
      </c>
      <c r="Y94" s="35">
        <f t="shared" si="36"/>
        <v>138.36477987421384</v>
      </c>
      <c r="Z94" s="35">
        <f t="shared" si="37"/>
        <v>128.58434075245736</v>
      </c>
      <c r="AA94" s="35">
        <f t="shared" si="38"/>
        <v>-5.2510074191240079</v>
      </c>
      <c r="AB94" s="35">
        <f t="shared" si="39"/>
        <v>-5.2510074191239937</v>
      </c>
      <c r="AC94" s="35">
        <f t="shared" si="40"/>
        <v>-5.2510074191240363</v>
      </c>
      <c r="AF94">
        <v>2.14</v>
      </c>
      <c r="AG94">
        <v>1.76</v>
      </c>
      <c r="AJ94" t="s">
        <v>392</v>
      </c>
    </row>
    <row r="95" spans="1:36" ht="15" x14ac:dyDescent="0.25">
      <c r="A95">
        <v>2.65</v>
      </c>
      <c r="B95">
        <v>3.34</v>
      </c>
      <c r="C95">
        <v>2.85</v>
      </c>
      <c r="D95" s="20">
        <f t="shared" si="28"/>
        <v>2.7636881153284332E-2</v>
      </c>
      <c r="E95" s="17">
        <f>IF(OR($A95="",$B95="",$C95=""),"",A95*'MPTO_working_3-way'!$I94)</f>
        <v>2.7232377350562036</v>
      </c>
      <c r="F95" s="21">
        <f>IF(OR($A95="",$B95="",$C95=""),"",B95*'MPTO_working_3-way'!$I94)</f>
        <v>3.4323071830519694</v>
      </c>
      <c r="G95" s="22">
        <f>IF(OR($A95="",$B95="",$C95=""),"",C95*'MPTO_working_3-way'!$I94)</f>
        <v>2.9287651112868605</v>
      </c>
      <c r="H95" s="17">
        <f>IF(OR($A95="",$B95="",$C95=""),"",'MPTO_working_3-way'!E94)</f>
        <v>2.7163121840210915</v>
      </c>
      <c r="I95" s="21">
        <f>IF(OR($A95="",$B95="",$C95=""),"",'MPTO_working_3-way'!F94)</f>
        <v>3.4460311424908983</v>
      </c>
      <c r="J95" s="22">
        <f>IF(OR($A95="",$B95="",$C95=""),"",'MPTO_working_3-way'!G94)</f>
        <v>2.926844408518769</v>
      </c>
      <c r="K95" s="17">
        <f>IF(OR($A95="",$B95="",$C95=""),"",'OddsRatio_working_3-way'!H94)</f>
        <v>2.7196882527848913</v>
      </c>
      <c r="L95" s="21">
        <f>IF(OR($A95="",$B95="",$C95=""),"",'OddsRatio_working_3-way'!I94)</f>
        <v>3.4388306130403912</v>
      </c>
      <c r="M95" s="22">
        <f>IF(OR($A95="",$B95="",$C95=""),"",'OddsRatio_working_3-way'!J94)</f>
        <v>2.9281353137285149</v>
      </c>
      <c r="N95" s="23">
        <f t="shared" si="29"/>
        <v>36.720995274375539</v>
      </c>
      <c r="O95" s="24">
        <f t="shared" si="30"/>
        <v>29.134921400327901</v>
      </c>
      <c r="P95" s="24">
        <f t="shared" si="31"/>
        <v>34.144083325296556</v>
      </c>
      <c r="Q95" t="s">
        <v>315</v>
      </c>
      <c r="R95" t="s">
        <v>316</v>
      </c>
      <c r="S95" s="48" t="s">
        <v>384</v>
      </c>
      <c r="T95" s="35">
        <v>191</v>
      </c>
      <c r="U95" s="35">
        <f t="shared" si="32"/>
        <v>31.833333333333325</v>
      </c>
      <c r="V95" s="35">
        <f t="shared" si="33"/>
        <v>164.65517241379311</v>
      </c>
      <c r="W95" s="35">
        <f t="shared" si="34"/>
        <v>178.98742138364781</v>
      </c>
      <c r="X95" s="35">
        <f t="shared" si="35"/>
        <v>38.357406202559098</v>
      </c>
      <c r="Y95" s="35">
        <f t="shared" si="36"/>
        <v>171.17924528301887</v>
      </c>
      <c r="Z95" s="35">
        <f t="shared" si="37"/>
        <v>185.51149425287355</v>
      </c>
      <c r="AA95" s="35">
        <f t="shared" si="38"/>
        <v>-6.5240728692257726</v>
      </c>
      <c r="AB95" s="35">
        <f t="shared" si="39"/>
        <v>-6.5240728692257619</v>
      </c>
      <c r="AC95" s="35">
        <f t="shared" si="40"/>
        <v>-6.5240728692257335</v>
      </c>
      <c r="AF95">
        <v>2.13</v>
      </c>
      <c r="AG95">
        <v>1.77</v>
      </c>
      <c r="AJ95" t="s">
        <v>392</v>
      </c>
    </row>
    <row r="96" spans="1:36" ht="15" x14ac:dyDescent="0.25">
      <c r="A96">
        <v>1.2</v>
      </c>
      <c r="B96">
        <v>7.25</v>
      </c>
      <c r="C96">
        <v>15.9</v>
      </c>
      <c r="D96" s="20">
        <f t="shared" si="28"/>
        <v>3.4157449577098209E-2</v>
      </c>
      <c r="E96" s="17">
        <f>IF(OR($A96="",$B96="",$C96=""),"",A96*'MPTO_working_3-way'!$I95)</f>
        <v>1.2409889394925178</v>
      </c>
      <c r="F96" s="21">
        <f>IF(OR($A96="",$B96="",$C96=""),"",B96*'MPTO_working_3-way'!$I95)</f>
        <v>7.4976415094339623</v>
      </c>
      <c r="G96" s="22">
        <f>IF(OR($A96="",$B96="",$C96=""),"",C96*'MPTO_working_3-way'!$I95)</f>
        <v>16.443103448275863</v>
      </c>
      <c r="H96" s="17">
        <f>IF(OR($A96="",$B96="",$C96=""),"",'MPTO_working_3-way'!E95)</f>
        <v>1.2166226912928759</v>
      </c>
      <c r="I96" s="21">
        <f>IF(OR($A96="",$B96="",$C96=""),"",'MPTO_working_3-way'!F95)</f>
        <v>7.9023136246786621</v>
      </c>
      <c r="J96" s="22">
        <f>IF(OR($A96="",$B96="",$C96=""),"",'MPTO_working_3-way'!G95)</f>
        <v>19.41473684210526</v>
      </c>
      <c r="K96" s="17">
        <f>IF(OR($A96="",$B96="",$C96=""),"",'OddsRatio_working_3-way'!H95)</f>
        <v>1.2229474075535696</v>
      </c>
      <c r="L96" s="21">
        <f>IF(OR($A96="",$B96="",$C96=""),"",'OddsRatio_working_3-way'!I95)</f>
        <v>7.9671064860490493</v>
      </c>
      <c r="M96" s="22">
        <f>IF(OR($A96="",$B96="",$C96=""),"",'OddsRatio_working_3-way'!J95)</f>
        <v>17.609581862740935</v>
      </c>
      <c r="N96" s="23">
        <f t="shared" si="29"/>
        <v>80.580895459788209</v>
      </c>
      <c r="O96" s="24">
        <f t="shared" si="30"/>
        <v>13.337527524378737</v>
      </c>
      <c r="P96" s="24">
        <f t="shared" si="31"/>
        <v>6.0815770158330711</v>
      </c>
      <c r="Q96" t="s">
        <v>317</v>
      </c>
      <c r="R96" t="s">
        <v>318</v>
      </c>
      <c r="S96" s="48" t="s">
        <v>384</v>
      </c>
      <c r="T96" s="35">
        <v>192</v>
      </c>
      <c r="U96" s="35">
        <f t="shared" si="32"/>
        <v>96.477611940298502</v>
      </c>
      <c r="V96" s="35">
        <f t="shared" si="33"/>
        <v>134.68656716417911</v>
      </c>
      <c r="W96" s="35">
        <f t="shared" si="34"/>
        <v>147.55555555555554</v>
      </c>
      <c r="X96" s="35">
        <f t="shared" si="35"/>
        <v>101.75787728026532</v>
      </c>
      <c r="Y96" s="35">
        <f t="shared" si="36"/>
        <v>139.96683250414594</v>
      </c>
      <c r="Z96" s="35">
        <f t="shared" si="37"/>
        <v>152.8358208955224</v>
      </c>
      <c r="AA96" s="35">
        <f t="shared" si="38"/>
        <v>-5.2802653399668174</v>
      </c>
      <c r="AB96" s="35">
        <f t="shared" si="39"/>
        <v>-5.2802653399668316</v>
      </c>
      <c r="AC96" s="35">
        <f t="shared" si="40"/>
        <v>-5.28026533996686</v>
      </c>
      <c r="AF96">
        <v>1.55</v>
      </c>
      <c r="AG96">
        <v>2.5299999999999998</v>
      </c>
      <c r="AJ96" t="s">
        <v>392</v>
      </c>
    </row>
    <row r="97" spans="1:36" ht="15" x14ac:dyDescent="0.25">
      <c r="A97">
        <v>2.0099999999999998</v>
      </c>
      <c r="B97">
        <v>3.35</v>
      </c>
      <c r="C97">
        <v>4.32</v>
      </c>
      <c r="D97" s="20">
        <f t="shared" si="28"/>
        <v>2.7501381978993988E-2</v>
      </c>
      <c r="E97" s="17">
        <f>IF(OR($A97="",$B97="",$C97=""),"",A97*'MPTO_working_3-way'!$I96)</f>
        <v>2.0652777777777778</v>
      </c>
      <c r="F97" s="21">
        <f>IF(OR($A97="",$B97="",$C97=""),"",B97*'MPTO_working_3-way'!$I96)</f>
        <v>3.4421296296296298</v>
      </c>
      <c r="G97" s="22">
        <f>IF(OR($A97="",$B97="",$C97=""),"",C97*'MPTO_working_3-way'!$I96)</f>
        <v>4.4388059701492546</v>
      </c>
      <c r="H97" s="17">
        <f>IF(OR($A97="",$B97="",$C97=""),"",'MPTO_working_3-way'!E96)</f>
        <v>2.0477313460994244</v>
      </c>
      <c r="I97" s="21">
        <f>IF(OR($A97="",$B97="",$C97=""),"",'MPTO_working_3-way'!F96)</f>
        <v>3.4561375577137401</v>
      </c>
      <c r="J97" s="22">
        <f>IF(OR($A97="",$B97="",$C97=""),"",'MPTO_working_3-way'!G96)</f>
        <v>4.4981351015333617</v>
      </c>
      <c r="K97" s="17">
        <f>IF(OR($A97="",$B97="",$C97=""),"",'OddsRatio_working_3-way'!H96)</f>
        <v>2.0548260547294781</v>
      </c>
      <c r="L97" s="21">
        <f>IF(OR($A97="",$B97="",$C97=""),"",'OddsRatio_working_3-way'!I96)</f>
        <v>3.4542982461527458</v>
      </c>
      <c r="M97" s="22">
        <f>IF(OR($A97="",$B97="",$C97=""),"",'OddsRatio_working_3-way'!J96)</f>
        <v>4.4673490115860064</v>
      </c>
      <c r="N97" s="23">
        <f t="shared" si="29"/>
        <v>48.419636852723599</v>
      </c>
      <c r="O97" s="24">
        <f t="shared" si="30"/>
        <v>29.051782111634161</v>
      </c>
      <c r="P97" s="24">
        <f t="shared" si="31"/>
        <v>22.52858103564223</v>
      </c>
      <c r="Q97" t="s">
        <v>218</v>
      </c>
      <c r="R97" t="s">
        <v>219</v>
      </c>
      <c r="S97" s="48" t="s">
        <v>384</v>
      </c>
      <c r="T97" s="35">
        <v>193</v>
      </c>
      <c r="U97" s="35">
        <f t="shared" si="32"/>
        <v>107.22222222222221</v>
      </c>
      <c r="V97" s="35">
        <f t="shared" si="33"/>
        <v>132.30817610062894</v>
      </c>
      <c r="W97" s="35">
        <f t="shared" si="34"/>
        <v>140.97843665768193</v>
      </c>
      <c r="X97" s="35">
        <f t="shared" si="35"/>
        <v>112.71338724168912</v>
      </c>
      <c r="Y97" s="35">
        <f t="shared" si="36"/>
        <v>137.79934112009585</v>
      </c>
      <c r="Z97" s="35">
        <f t="shared" si="37"/>
        <v>146.46960167714883</v>
      </c>
      <c r="AA97" s="35">
        <f t="shared" si="38"/>
        <v>-5.4911650194669051</v>
      </c>
      <c r="AB97" s="35">
        <f t="shared" si="39"/>
        <v>-5.4911650194669051</v>
      </c>
      <c r="AC97" s="35">
        <f t="shared" si="40"/>
        <v>-5.4911650194669051</v>
      </c>
      <c r="AF97">
        <v>2.31</v>
      </c>
      <c r="AG97">
        <v>1.66</v>
      </c>
      <c r="AJ97" t="s">
        <v>228</v>
      </c>
    </row>
    <row r="98" spans="1:36" ht="15" x14ac:dyDescent="0.25">
      <c r="A98">
        <v>2.25</v>
      </c>
      <c r="B98">
        <v>3.18</v>
      </c>
      <c r="C98">
        <v>3.71</v>
      </c>
      <c r="D98" s="20">
        <f t="shared" si="28"/>
        <v>2.8451632225217072E-2</v>
      </c>
      <c r="E98" s="17">
        <f>IF(OR($A98="",$B98="",$C98=""),"",A98*'MPTO_working_3-way'!$I97)</f>
        <v>2.3140161725067383</v>
      </c>
      <c r="F98" s="21">
        <f>IF(OR($A98="",$B98="",$C98=""),"",B98*'MPTO_working_3-way'!$I97)</f>
        <v>3.2704761904761903</v>
      </c>
      <c r="G98" s="22">
        <f>IF(OR($A98="",$B98="",$C98=""),"",C98*'MPTO_working_3-way'!$I97)</f>
        <v>3.8155555555555551</v>
      </c>
      <c r="H98" s="17">
        <f>IF(OR($A98="",$B98="",$C98=""),"",'MPTO_working_3-way'!E97)</f>
        <v>2.2990589855405092</v>
      </c>
      <c r="I98" s="21">
        <f>IF(OR($A98="",$B98="",$C98=""),"",'MPTO_working_3-way'!F97)</f>
        <v>3.2788870703764319</v>
      </c>
      <c r="J98" s="22">
        <f>IF(OR($A98="",$B98="",$C98=""),"",'MPTO_working_3-way'!G97)</f>
        <v>3.8452975047984634</v>
      </c>
      <c r="K98" s="17">
        <f>IF(OR($A98="",$B98="",$C98=""),"",'OddsRatio_working_3-way'!H97)</f>
        <v>2.3054928518027533</v>
      </c>
      <c r="L98" s="21">
        <f>IF(OR($A98="",$B98="",$C98=""),"",'OddsRatio_working_3-way'!I97)</f>
        <v>3.2767795335440013</v>
      </c>
      <c r="M98" s="22">
        <f>IF(OR($A98="",$B98="",$C98=""),"",'OddsRatio_working_3-way'!J97)</f>
        <v>3.8303085027083701</v>
      </c>
      <c r="N98" s="23">
        <f t="shared" si="29"/>
        <v>43.214909726266747</v>
      </c>
      <c r="O98" s="24">
        <f t="shared" si="30"/>
        <v>30.576587070471756</v>
      </c>
      <c r="P98" s="24">
        <f t="shared" si="31"/>
        <v>26.208503203261508</v>
      </c>
      <c r="Q98" t="s">
        <v>220</v>
      </c>
      <c r="R98" t="s">
        <v>213</v>
      </c>
      <c r="S98" s="48" t="s">
        <v>384</v>
      </c>
      <c r="T98" s="35">
        <v>194</v>
      </c>
      <c r="U98" s="35">
        <f t="shared" si="32"/>
        <v>32.333333333333321</v>
      </c>
      <c r="V98" s="35">
        <f t="shared" si="33"/>
        <v>166.28571428571428</v>
      </c>
      <c r="W98" s="35">
        <f t="shared" si="34"/>
        <v>182.28502415458937</v>
      </c>
      <c r="X98" s="35">
        <f t="shared" si="35"/>
        <v>39.429261559696336</v>
      </c>
      <c r="Y98" s="35">
        <f t="shared" si="36"/>
        <v>173.38164251207732</v>
      </c>
      <c r="Z98" s="35">
        <f t="shared" si="37"/>
        <v>189.38095238095241</v>
      </c>
      <c r="AA98" s="35">
        <f t="shared" si="38"/>
        <v>-7.0959282263630143</v>
      </c>
      <c r="AB98" s="35">
        <f t="shared" si="39"/>
        <v>-7.0959282263630428</v>
      </c>
      <c r="AC98" s="35">
        <f t="shared" si="40"/>
        <v>-7.0959282263630428</v>
      </c>
      <c r="AF98">
        <v>2.54</v>
      </c>
      <c r="AG98">
        <v>1.56</v>
      </c>
      <c r="AJ98" t="s">
        <v>228</v>
      </c>
    </row>
    <row r="99" spans="1:36" ht="15" x14ac:dyDescent="0.25">
      <c r="A99">
        <v>1.2</v>
      </c>
      <c r="B99">
        <v>7</v>
      </c>
      <c r="C99">
        <v>16.559999999999999</v>
      </c>
      <c r="D99" s="20">
        <f t="shared" si="28"/>
        <v>3.6576949620428012E-2</v>
      </c>
      <c r="E99" s="17">
        <f>IF(OR($A99="",$B99="",$C99=""),"",A99*'MPTO_working_3-way'!$I98)</f>
        <v>1.2438923395445136</v>
      </c>
      <c r="F99" s="21">
        <f>IF(OR($A99="",$B99="",$C99=""),"",B99*'MPTO_working_3-way'!$I98)</f>
        <v>7.2560386473429963</v>
      </c>
      <c r="G99" s="22">
        <f>IF(OR($A99="",$B99="",$C99=""),"",C99*'MPTO_working_3-way'!$I98)</f>
        <v>17.165714285714287</v>
      </c>
      <c r="H99" s="17">
        <f>IF(OR($A99="",$B99="",$C99=""),"",'MPTO_working_3-way'!E98)</f>
        <v>1.2178176215156182</v>
      </c>
      <c r="I99" s="21">
        <f>IF(OR($A99="",$B99="",$C99=""),"",'MPTO_working_3-way'!F98)</f>
        <v>7.6531690140845106</v>
      </c>
      <c r="J99" s="22">
        <f>IF(OR($A99="",$B99="",$C99=""),"",'MPTO_working_3-way'!G98)</f>
        <v>20.749403341288797</v>
      </c>
      <c r="K99" s="17">
        <f>IF(OR($A99="",$B99="",$C99=""),"",'OddsRatio_working_3-way'!H98)</f>
        <v>1.2245684893696416</v>
      </c>
      <c r="L99" s="21">
        <f>IF(OR($A99="",$B99="",$C99=""),"",'OddsRatio_working_3-way'!I98)</f>
        <v>7.7370546810892433</v>
      </c>
      <c r="M99" s="22">
        <f>IF(OR($A99="",$B99="",$C99=""),"",'OddsRatio_working_3-way'!J98)</f>
        <v>18.471428472958106</v>
      </c>
      <c r="N99" s="23">
        <f t="shared" si="29"/>
        <v>80.39280958721703</v>
      </c>
      <c r="O99" s="24">
        <f t="shared" si="30"/>
        <v>13.781624500665776</v>
      </c>
      <c r="P99" s="24">
        <f t="shared" si="31"/>
        <v>5.8255659121171766</v>
      </c>
      <c r="Q99" t="s">
        <v>212</v>
      </c>
      <c r="R99" t="s">
        <v>209</v>
      </c>
      <c r="S99" s="48" t="s">
        <v>384</v>
      </c>
      <c r="T99" s="35">
        <v>195</v>
      </c>
      <c r="U99" s="35">
        <f t="shared" si="32"/>
        <v>180.08033664881407</v>
      </c>
      <c r="V99" s="35">
        <f t="shared" si="33"/>
        <v>166.28129602356407</v>
      </c>
      <c r="W99" s="35">
        <f t="shared" si="34"/>
        <v>36.463414634146339</v>
      </c>
      <c r="X99" s="35">
        <f t="shared" si="35"/>
        <v>187.25528934228959</v>
      </c>
      <c r="Y99" s="35">
        <f t="shared" si="36"/>
        <v>173.45624871703959</v>
      </c>
      <c r="Z99" s="35">
        <f t="shared" si="37"/>
        <v>43.638367327621857</v>
      </c>
      <c r="AA99" s="35">
        <f t="shared" si="38"/>
        <v>-7.1749526934755181</v>
      </c>
      <c r="AB99" s="35">
        <f t="shared" si="39"/>
        <v>-7.1749526934755181</v>
      </c>
      <c r="AC99" s="35">
        <f t="shared" si="40"/>
        <v>-7.1749526934755181</v>
      </c>
      <c r="AF99">
        <v>1.57</v>
      </c>
      <c r="AG99">
        <v>2.4900000000000002</v>
      </c>
      <c r="AJ99" t="s">
        <v>228</v>
      </c>
    </row>
    <row r="100" spans="1:36" ht="15" x14ac:dyDescent="0.25">
      <c r="A100">
        <v>13.07</v>
      </c>
      <c r="B100">
        <v>6.79</v>
      </c>
      <c r="C100">
        <v>1.23</v>
      </c>
      <c r="D100" s="20">
        <f t="shared" si="28"/>
        <v>3.6794629197310247E-2</v>
      </c>
      <c r="E100" s="17">
        <f>IF(OR($A100="",$B100="",$C100=""),"",A100*'MPTO_working_3-way'!$I99)</f>
        <v>13.550905803608845</v>
      </c>
      <c r="F100" s="21">
        <f>IF(OR($A100="",$B100="",$C100=""),"",B100*'MPTO_working_3-way'!$I99)</f>
        <v>7.0398355322497368</v>
      </c>
      <c r="G100" s="22">
        <f>IF(OR($A100="",$B100="",$C100=""),"",C100*'MPTO_working_3-way'!$I99)</f>
        <v>1.2752573939126917</v>
      </c>
      <c r="H100" s="17">
        <f>IF(OR($A100="",$B100="",$C100=""),"",'MPTO_working_3-way'!E99)</f>
        <v>15.565118627232005</v>
      </c>
      <c r="I100" s="21">
        <f>IF(OR($A100="",$B100="",$C100=""),"",'MPTO_working_3-way'!F99)</f>
        <v>7.406829751045187</v>
      </c>
      <c r="J100" s="22">
        <f>IF(OR($A100="",$B100="",$C100=""),"",'MPTO_working_3-way'!G99)</f>
        <v>1.2488397440771752</v>
      </c>
      <c r="K100" s="17">
        <f>IF(OR($A100="",$B100="",$C100=""),"",'OddsRatio_working_3-way'!H99)</f>
        <v>14.425981965549878</v>
      </c>
      <c r="L100" s="21">
        <f>IF(OR($A100="",$B100="",$C100=""),"",'OddsRatio_working_3-way'!I99)</f>
        <v>7.440466908080678</v>
      </c>
      <c r="M100" s="22">
        <f>IF(OR($A100="",$B100="",$C100=""),"",'OddsRatio_working_3-way'!J99)</f>
        <v>1.2558389272639994</v>
      </c>
      <c r="N100" s="23">
        <f t="shared" si="29"/>
        <v>7.3795804833480751</v>
      </c>
      <c r="O100" s="24">
        <f t="shared" si="30"/>
        <v>14.204877307416691</v>
      </c>
      <c r="P100" s="24">
        <f t="shared" si="31"/>
        <v>78.415542209235241</v>
      </c>
      <c r="Q100" t="s">
        <v>208</v>
      </c>
      <c r="R100" t="s">
        <v>217</v>
      </c>
      <c r="S100" s="48" t="s">
        <v>384</v>
      </c>
      <c r="T100" s="35">
        <v>196</v>
      </c>
      <c r="U100" s="35">
        <f t="shared" si="32"/>
        <v>119.4375</v>
      </c>
      <c r="V100" s="35">
        <f t="shared" si="33"/>
        <v>131.5263157894737</v>
      </c>
      <c r="W100" s="35">
        <f t="shared" si="34"/>
        <v>132.56957928802589</v>
      </c>
      <c r="X100" s="35">
        <f t="shared" si="35"/>
        <v>127.90410492250044</v>
      </c>
      <c r="Y100" s="35">
        <f t="shared" si="36"/>
        <v>139.99292071197411</v>
      </c>
      <c r="Z100" s="35">
        <f t="shared" si="37"/>
        <v>141.03618421052633</v>
      </c>
      <c r="AA100" s="35">
        <f t="shared" si="38"/>
        <v>-8.4666049225004372</v>
      </c>
      <c r="AB100" s="35">
        <f t="shared" si="39"/>
        <v>-8.4666049225004087</v>
      </c>
      <c r="AC100" s="35">
        <f t="shared" si="40"/>
        <v>-8.4666049225004372</v>
      </c>
      <c r="AF100">
        <v>1.52</v>
      </c>
      <c r="AG100">
        <v>2.62</v>
      </c>
      <c r="AJ100" t="s">
        <v>228</v>
      </c>
    </row>
    <row r="101" spans="1:36" ht="15" x14ac:dyDescent="0.25">
      <c r="A101">
        <v>2.56</v>
      </c>
      <c r="B101">
        <v>3.04</v>
      </c>
      <c r="C101">
        <v>3.09</v>
      </c>
      <c r="D101" s="20">
        <f t="shared" si="28"/>
        <v>4.3196963890308471E-2</v>
      </c>
      <c r="E101" s="17">
        <f>IF(OR($A101="",$B101="",$C101=""),"",A101*'MPTO_working_3-way'!$I100)</f>
        <v>2.6705842275591896</v>
      </c>
      <c r="F101" s="21">
        <f>IF(OR($A101="",$B101="",$C101=""),"",B101*'MPTO_working_3-way'!$I100)</f>
        <v>3.171318770226538</v>
      </c>
      <c r="G101" s="22">
        <f>IF(OR($A101="",$B101="",$C101=""),"",C101*'MPTO_working_3-way'!$I100)</f>
        <v>3.2234786184210531</v>
      </c>
      <c r="H101" s="17">
        <f>IF(OR($A101="",$B101="",$C101=""),"",'MPTO_working_3-way'!E100)</f>
        <v>2.6579767693011456</v>
      </c>
      <c r="I101" s="21">
        <f>IF(OR($A101="",$B101="",$C101=""),"",'MPTO_working_3-way'!F100)</f>
        <v>3.1791611787832563</v>
      </c>
      <c r="J101" s="22">
        <f>IF(OR($A101="",$B101="",$C101=""),"",'MPTO_working_3-way'!G100)</f>
        <v>3.2338848262467406</v>
      </c>
      <c r="K101" s="17">
        <f>IF(OR($A101="",$B101="",$C101=""),"",'OddsRatio_working_3-way'!H100)</f>
        <v>2.6637450821270892</v>
      </c>
      <c r="L101" s="21">
        <f>IF(OR($A101="",$B101="",$C101=""),"",'OddsRatio_working_3-way'!I100)</f>
        <v>3.175666645858501</v>
      </c>
      <c r="M101" s="22">
        <f>IF(OR($A101="",$B101="",$C101=""),"",'OddsRatio_working_3-way'!J100)</f>
        <v>3.2289918087471903</v>
      </c>
      <c r="N101" s="23">
        <f t="shared" si="29"/>
        <v>37.444990114165435</v>
      </c>
      <c r="O101" s="24">
        <f t="shared" si="30"/>
        <v>31.532623254034053</v>
      </c>
      <c r="P101" s="24">
        <f t="shared" si="31"/>
        <v>31.02238663180049</v>
      </c>
      <c r="Q101" t="s">
        <v>178</v>
      </c>
      <c r="R101" t="s">
        <v>185</v>
      </c>
      <c r="S101" s="48" t="s">
        <v>384</v>
      </c>
      <c r="T101" s="35">
        <v>197</v>
      </c>
      <c r="U101" s="35">
        <f t="shared" si="32"/>
        <v>122.93984962406013</v>
      </c>
      <c r="V101" s="35">
        <f t="shared" si="33"/>
        <v>135.81987577639751</v>
      </c>
      <c r="W101" s="35">
        <f t="shared" si="34"/>
        <v>126.64285714285711</v>
      </c>
      <c r="X101" s="35">
        <f t="shared" si="35"/>
        <v>131.53726708074535</v>
      </c>
      <c r="Y101" s="35">
        <f t="shared" si="36"/>
        <v>144.41729323308269</v>
      </c>
      <c r="Z101" s="35">
        <f t="shared" si="37"/>
        <v>135.24027459954235</v>
      </c>
      <c r="AA101" s="35">
        <f t="shared" si="38"/>
        <v>-8.5974174566852213</v>
      </c>
      <c r="AB101" s="35">
        <f t="shared" si="39"/>
        <v>-8.5974174566851786</v>
      </c>
      <c r="AC101" s="35">
        <f t="shared" si="40"/>
        <v>-8.5974174566852355</v>
      </c>
      <c r="AF101">
        <v>2.44</v>
      </c>
      <c r="AG101">
        <v>1.57</v>
      </c>
      <c r="AJ101" t="s">
        <v>225</v>
      </c>
    </row>
    <row r="102" spans="1:36" ht="15" x14ac:dyDescent="0.25">
      <c r="A102">
        <v>2.66</v>
      </c>
      <c r="B102">
        <v>3.22</v>
      </c>
      <c r="C102">
        <v>2.8</v>
      </c>
      <c r="D102" s="20">
        <f t="shared" si="28"/>
        <v>4.3641712978097491E-2</v>
      </c>
      <c r="E102" s="17">
        <f>IF(OR($A102="",$B102="",$C102=""),"",A102*'MPTO_working_3-way'!$I101)</f>
        <v>2.7760869565217394</v>
      </c>
      <c r="F102" s="21">
        <f>IF(OR($A102="",$B102="",$C102=""),"",B102*'MPTO_working_3-way'!$I101)</f>
        <v>3.3605263157894742</v>
      </c>
      <c r="G102" s="22">
        <f>IF(OR($A102="",$B102="",$C102=""),"",C102*'MPTO_working_3-way'!$I101)</f>
        <v>2.9221967963386728</v>
      </c>
      <c r="H102" s="17">
        <f>IF(OR($A102="",$B102="",$C102=""),"",'MPTO_working_3-way'!E101)</f>
        <v>2.7670737222976034</v>
      </c>
      <c r="I102" s="21">
        <f>IF(OR($A102="",$B102="",$C102=""),"",'MPTO_working_3-way'!F101)</f>
        <v>3.37824406405301</v>
      </c>
      <c r="J102" s="22">
        <f>IF(OR($A102="",$B102="",$C102=""),"",'MPTO_working_3-way'!G101)</f>
        <v>2.9188931297709919</v>
      </c>
      <c r="K102" s="17">
        <f>IF(OR($A102="",$B102="",$C102=""),"",'OddsRatio_working_3-way'!H101)</f>
        <v>2.7714710752445564</v>
      </c>
      <c r="L102" s="21">
        <f>IF(OR($A102="",$B102="",$C102=""),"",'OddsRatio_working_3-way'!I101)</f>
        <v>3.3690757753270582</v>
      </c>
      <c r="M102" s="22">
        <f>IF(OR($A102="",$B102="",$C102=""),"",'OddsRatio_working_3-way'!J101)</f>
        <v>2.9208722502651825</v>
      </c>
      <c r="N102" s="23">
        <f t="shared" si="29"/>
        <v>36.021926389976507</v>
      </c>
      <c r="O102" s="24">
        <f t="shared" si="30"/>
        <v>29.757243539545808</v>
      </c>
      <c r="P102" s="24">
        <f t="shared" si="31"/>
        <v>34.220830070477682</v>
      </c>
      <c r="Q102" t="s">
        <v>184</v>
      </c>
      <c r="R102" t="s">
        <v>179</v>
      </c>
      <c r="S102" s="48" t="s">
        <v>384</v>
      </c>
      <c r="T102" s="35">
        <v>198</v>
      </c>
      <c r="U102" s="35">
        <f t="shared" si="32"/>
        <v>101.41463414634146</v>
      </c>
      <c r="V102" s="35">
        <f t="shared" si="33"/>
        <v>138.54054054054055</v>
      </c>
      <c r="W102" s="35">
        <f t="shared" si="34"/>
        <v>146.96907216494847</v>
      </c>
      <c r="X102" s="35">
        <f t="shared" si="35"/>
        <v>110.49038729451102</v>
      </c>
      <c r="Y102" s="35">
        <f t="shared" si="36"/>
        <v>147.6162936887101</v>
      </c>
      <c r="Z102" s="35">
        <f t="shared" si="37"/>
        <v>156.04482531311803</v>
      </c>
      <c r="AA102" s="35">
        <f t="shared" si="38"/>
        <v>-9.0757531481695679</v>
      </c>
      <c r="AB102" s="35">
        <f t="shared" si="39"/>
        <v>-9.0757531481695537</v>
      </c>
      <c r="AC102" s="35">
        <f t="shared" si="40"/>
        <v>-9.0757531481695537</v>
      </c>
      <c r="AF102">
        <v>2.34</v>
      </c>
      <c r="AG102">
        <v>1.61</v>
      </c>
      <c r="AJ102" t="s">
        <v>225</v>
      </c>
    </row>
    <row r="103" spans="1:36" ht="15" x14ac:dyDescent="0.25">
      <c r="A103">
        <v>2.0499999999999998</v>
      </c>
      <c r="B103">
        <v>3.33</v>
      </c>
      <c r="C103">
        <v>3.88</v>
      </c>
      <c r="D103" s="20">
        <f t="shared" si="28"/>
        <v>4.5837137111967463E-2</v>
      </c>
      <c r="E103" s="17">
        <f>IF(OR($A103="",$B103="",$C103=""),"",A103*'MPTO_working_3-way'!$I102)</f>
        <v>2.1439661310795333</v>
      </c>
      <c r="F103" s="21">
        <f>IF(OR($A103="",$B103="",$C103=""),"",B103*'MPTO_working_3-way'!$I102)</f>
        <v>3.4826376665828516</v>
      </c>
      <c r="G103" s="22">
        <f>IF(OR($A103="",$B103="",$C103=""),"",C103*'MPTO_working_3-way'!$I102)</f>
        <v>4.0578480919944333</v>
      </c>
      <c r="H103" s="17">
        <f>IF(OR($A103="",$B103="",$C103=""),"",'MPTO_working_3-way'!E102)</f>
        <v>2.1162864155759484</v>
      </c>
      <c r="I103" s="21">
        <f>IF(OR($A103="",$B103="",$C103=""),"",'MPTO_working_3-way'!F102)</f>
        <v>3.5085102737911473</v>
      </c>
      <c r="J103" s="22">
        <f>IF(OR($A103="",$B103="",$C103=""),"",'MPTO_working_3-way'!G102)</f>
        <v>4.1245122089214776</v>
      </c>
      <c r="K103" s="17">
        <f>IF(OR($A103="",$B103="",$C103=""),"",'OddsRatio_working_3-way'!H102)</f>
        <v>2.1273823754396131</v>
      </c>
      <c r="L103" s="21">
        <f>IF(OR($A103="",$B103="",$C103=""),"",'OddsRatio_working_3-way'!I102)</f>
        <v>3.5017151759755225</v>
      </c>
      <c r="M103" s="22">
        <f>IF(OR($A103="",$B103="",$C103=""),"",'OddsRatio_working_3-way'!J102)</f>
        <v>4.0922488012057956</v>
      </c>
      <c r="N103" s="23">
        <f t="shared" si="29"/>
        <v>46.642527860105623</v>
      </c>
      <c r="O103" s="24">
        <f t="shared" si="30"/>
        <v>28.713868502467427</v>
      </c>
      <c r="P103" s="24">
        <f t="shared" si="31"/>
        <v>24.643603637426946</v>
      </c>
      <c r="Q103" t="s">
        <v>182</v>
      </c>
      <c r="R103" t="s">
        <v>183</v>
      </c>
      <c r="S103" s="48" t="s">
        <v>384</v>
      </c>
      <c r="T103" s="35">
        <v>199</v>
      </c>
      <c r="U103" s="35">
        <f t="shared" si="32"/>
        <v>138.87915407854985</v>
      </c>
      <c r="V103" s="35">
        <f t="shared" si="33"/>
        <v>139.94955489614242</v>
      </c>
      <c r="W103" s="35">
        <f t="shared" si="34"/>
        <v>110.16071428571431</v>
      </c>
      <c r="X103" s="35">
        <f t="shared" si="35"/>
        <v>147.88973081814328</v>
      </c>
      <c r="Y103" s="35">
        <f t="shared" si="36"/>
        <v>148.96013163573585</v>
      </c>
      <c r="Z103" s="35">
        <f t="shared" si="37"/>
        <v>119.17129102530771</v>
      </c>
      <c r="AA103" s="35">
        <f t="shared" si="38"/>
        <v>-9.0105767395934322</v>
      </c>
      <c r="AB103" s="35">
        <f t="shared" si="39"/>
        <v>-9.0105767395934322</v>
      </c>
      <c r="AC103" s="35">
        <f t="shared" si="40"/>
        <v>-9.0105767395934038</v>
      </c>
      <c r="AF103">
        <v>2.2200000000000002</v>
      </c>
      <c r="AG103">
        <v>1.68</v>
      </c>
      <c r="AJ103" t="s">
        <v>225</v>
      </c>
    </row>
    <row r="104" spans="1:36" ht="15" x14ac:dyDescent="0.25">
      <c r="A104">
        <v>3.31</v>
      </c>
      <c r="B104">
        <v>3.37</v>
      </c>
      <c r="C104">
        <v>2.2400000000000002</v>
      </c>
      <c r="D104" s="20">
        <f t="shared" si="28"/>
        <v>4.5279280098459385E-2</v>
      </c>
      <c r="E104" s="17">
        <f>IF(OR($A104="",$B104="",$C104=""),"",A104*'MPTO_working_3-way'!$I103)</f>
        <v>3.4598744171259006</v>
      </c>
      <c r="F104" s="21">
        <f>IF(OR($A104="",$B104="",$C104=""),"",B104*'MPTO_working_3-way'!$I103)</f>
        <v>3.5225911739318083</v>
      </c>
      <c r="G104" s="22">
        <f>IF(OR($A104="",$B104="",$C104=""),"",C104*'MPTO_working_3-way'!$I103)</f>
        <v>2.3414255874205492</v>
      </c>
      <c r="H104" s="17">
        <f>IF(OR($A104="",$B104="",$C104=""),"",'MPTO_working_3-way'!E103)</f>
        <v>3.4840570042483789</v>
      </c>
      <c r="I104" s="21">
        <f>IF(OR($A104="",$B104="",$C104=""),"",'MPTO_working_3-way'!F103)</f>
        <v>3.5505965660576617</v>
      </c>
      <c r="J104" s="22">
        <f>IF(OR($A104="",$B104="",$C104=""),"",'MPTO_working_3-way'!G103)</f>
        <v>2.3183810534019895</v>
      </c>
      <c r="K104" s="17">
        <f>IF(OR($A104="",$B104="",$C104=""),"",'OddsRatio_working_3-way'!H103)</f>
        <v>3.4740921274713386</v>
      </c>
      <c r="L104" s="21">
        <f>IF(OR($A104="",$B104="",$C104=""),"",'OddsRatio_working_3-way'!I103)</f>
        <v>3.5383542606524139</v>
      </c>
      <c r="M104" s="22">
        <f>IF(OR($A104="",$B104="",$C104=""),"",'OddsRatio_working_3-way'!J103)</f>
        <v>2.3280840857421907</v>
      </c>
      <c r="N104" s="23">
        <f t="shared" si="29"/>
        <v>28.90278314872176</v>
      </c>
      <c r="O104" s="24">
        <f t="shared" si="30"/>
        <v>28.388193537765289</v>
      </c>
      <c r="P104" s="24">
        <f t="shared" si="31"/>
        <v>42.709023313512958</v>
      </c>
      <c r="Q104" t="s">
        <v>180</v>
      </c>
      <c r="R104" t="s">
        <v>181</v>
      </c>
      <c r="S104" s="48" t="s">
        <v>384</v>
      </c>
      <c r="T104" s="35">
        <v>200</v>
      </c>
      <c r="U104" s="35">
        <f t="shared" si="32"/>
        <v>98.98989898989899</v>
      </c>
      <c r="V104" s="35">
        <f t="shared" si="33"/>
        <v>148.05194805194805</v>
      </c>
      <c r="W104" s="35">
        <f t="shared" si="34"/>
        <v>140.11976047904193</v>
      </c>
      <c r="X104" s="35">
        <f t="shared" si="35"/>
        <v>111.82829146901003</v>
      </c>
      <c r="Y104" s="35">
        <f t="shared" si="36"/>
        <v>160.89034053105911</v>
      </c>
      <c r="Z104" s="35">
        <f t="shared" si="37"/>
        <v>152.95815295815297</v>
      </c>
      <c r="AA104" s="35">
        <f t="shared" si="38"/>
        <v>-12.838392479111036</v>
      </c>
      <c r="AB104" s="35">
        <f t="shared" si="39"/>
        <v>-12.838392479111064</v>
      </c>
      <c r="AC104" s="35">
        <f t="shared" si="40"/>
        <v>-12.838392479111036</v>
      </c>
      <c r="AF104">
        <v>2.2799999999999998</v>
      </c>
      <c r="AG104">
        <v>1.65</v>
      </c>
      <c r="AJ104" t="s">
        <v>225</v>
      </c>
    </row>
    <row r="105" spans="1:36" ht="15" x14ac:dyDescent="0.25">
      <c r="A105">
        <v>1.98</v>
      </c>
      <c r="B105">
        <v>3.85</v>
      </c>
      <c r="C105">
        <v>3.34</v>
      </c>
      <c r="D105" s="20">
        <f t="shared" si="28"/>
        <v>6.4191962395555358E-2</v>
      </c>
      <c r="E105" s="17">
        <f>IF(OR($A105="",$B105="",$C105=""),"",A105*'MPTO_working_3-way'!$I104)</f>
        <v>2.1071000855431996</v>
      </c>
      <c r="F105" s="21">
        <f>IF(OR($A105="",$B105="",$C105=""),"",B105*'MPTO_working_3-way'!$I104)</f>
        <v>4.0971390552228879</v>
      </c>
      <c r="G105" s="22">
        <f>IF(OR($A105="",$B105="",$C105=""),"",C105*'MPTO_working_3-way'!$I104)</f>
        <v>3.5544011544011549</v>
      </c>
      <c r="H105" s="17">
        <f>IF(OR($A105="",$B105="",$C105=""),"",'MPTO_working_3-way'!E104)</f>
        <v>2.0675972629986719</v>
      </c>
      <c r="I105" s="21">
        <f>IF(OR($A105="",$B105="",$C105=""),"",'MPTO_working_3-way'!F104)</f>
        <v>4.1956350980652815</v>
      </c>
      <c r="J105" s="22">
        <f>IF(OR($A105="",$B105="",$C105=""),"",'MPTO_working_3-way'!G104)</f>
        <v>3.5970721397416114</v>
      </c>
      <c r="K105" s="17">
        <f>IF(OR($A105="",$B105="",$C105=""),"",'OddsRatio_working_3-way'!H104)</f>
        <v>2.0828877719957801</v>
      </c>
      <c r="L105" s="21">
        <f>IF(OR($A105="",$B105="",$C105=""),"",'OddsRatio_working_3-way'!I104)</f>
        <v>4.1492144389673191</v>
      </c>
      <c r="M105" s="22">
        <f>IF(OR($A105="",$B105="",$C105=""),"",'OddsRatio_working_3-way'!J104)</f>
        <v>3.5856708025205348</v>
      </c>
      <c r="N105" s="23">
        <f t="shared" si="29"/>
        <v>47.458590451445268</v>
      </c>
      <c r="O105" s="24">
        <f t="shared" si="30"/>
        <v>24.407275089314712</v>
      </c>
      <c r="P105" s="24">
        <f t="shared" si="31"/>
        <v>28.134134459240006</v>
      </c>
      <c r="Q105" t="s">
        <v>194</v>
      </c>
      <c r="R105" t="s">
        <v>189</v>
      </c>
      <c r="S105" s="48" t="s">
        <v>384</v>
      </c>
      <c r="T105" s="35">
        <v>201</v>
      </c>
      <c r="U105" s="35">
        <f t="shared" si="32"/>
        <v>113.22707423580788</v>
      </c>
      <c r="V105" s="35">
        <f t="shared" si="33"/>
        <v>141.53254437869822</v>
      </c>
      <c r="W105" s="35">
        <f t="shared" si="34"/>
        <v>134.22259136212625</v>
      </c>
      <c r="X105" s="35">
        <f t="shared" si="35"/>
        <v>126.24486425917553</v>
      </c>
      <c r="Y105" s="35">
        <f t="shared" si="36"/>
        <v>154.55033440206591</v>
      </c>
      <c r="Z105" s="35">
        <f t="shared" si="37"/>
        <v>147.24038138549392</v>
      </c>
      <c r="AA105" s="35">
        <f t="shared" si="38"/>
        <v>-13.017790023367652</v>
      </c>
      <c r="AB105" s="35">
        <f t="shared" si="39"/>
        <v>-13.017790023367695</v>
      </c>
      <c r="AC105" s="35">
        <f t="shared" si="40"/>
        <v>-13.017790023367667</v>
      </c>
      <c r="AF105">
        <v>1.77</v>
      </c>
      <c r="AG105">
        <v>2.04</v>
      </c>
      <c r="AJ105" t="s">
        <v>226</v>
      </c>
    </row>
    <row r="106" spans="1:36" ht="15" x14ac:dyDescent="0.25">
      <c r="A106">
        <v>2.29</v>
      </c>
      <c r="B106">
        <v>3.38</v>
      </c>
      <c r="C106">
        <v>3.01</v>
      </c>
      <c r="D106" s="20">
        <f t="shared" si="28"/>
        <v>6.4765124494366555E-2</v>
      </c>
      <c r="E106" s="17">
        <f>IF(OR($A106="",$B106="",$C106=""),"",A106*'MPTO_working_3-way'!$I105)</f>
        <v>2.4383121350920995</v>
      </c>
      <c r="F106" s="21">
        <f>IF(OR($A106="",$B106="",$C106=""),"",B106*'MPTO_working_3-way'!$I105)</f>
        <v>3.598906120790959</v>
      </c>
      <c r="G106" s="22">
        <f>IF(OR($A106="",$B106="",$C106=""),"",C106*'MPTO_working_3-way'!$I105)</f>
        <v>3.2049430247280433</v>
      </c>
      <c r="H106" s="17">
        <f>IF(OR($A106="",$B106="",$C106=""),"",'MPTO_working_3-way'!E105)</f>
        <v>2.4090995668005473</v>
      </c>
      <c r="I106" s="21">
        <f>IF(OR($A106="",$B106="",$C106=""),"",'MPTO_working_3-way'!F105)</f>
        <v>3.6460473613655484</v>
      </c>
      <c r="J106" s="22">
        <f>IF(OR($A106="",$B106="",$C106=""),"",'MPTO_working_3-way'!G105)</f>
        <v>3.2191859486649181</v>
      </c>
      <c r="K106" s="17">
        <f>IF(OR($A106="",$B106="",$C106=""),"",'OddsRatio_working_3-way'!H105)</f>
        <v>2.4216367733741446</v>
      </c>
      <c r="L106" s="21">
        <f>IF(OR($A106="",$B106="",$C106=""),"",'OddsRatio_working_3-way'!I105)</f>
        <v>3.6228647446747786</v>
      </c>
      <c r="M106" s="22">
        <f>IF(OR($A106="",$B106="",$C106=""),"",'OddsRatio_working_3-way'!J105)</f>
        <v>3.2151084608387834</v>
      </c>
      <c r="N106" s="23">
        <f t="shared" si="29"/>
        <v>41.011976506536485</v>
      </c>
      <c r="O106" s="24">
        <f t="shared" si="30"/>
        <v>27.786220769221465</v>
      </c>
      <c r="P106" s="24">
        <f t="shared" si="31"/>
        <v>31.201802724242043</v>
      </c>
      <c r="Q106" t="s">
        <v>188</v>
      </c>
      <c r="R106" t="s">
        <v>191</v>
      </c>
      <c r="S106" s="48" t="s">
        <v>384</v>
      </c>
      <c r="T106" s="35">
        <v>202</v>
      </c>
      <c r="U106" s="35">
        <f t="shared" si="32"/>
        <v>102.49261083743841</v>
      </c>
      <c r="V106" s="35">
        <f t="shared" si="33"/>
        <v>141.70149253731344</v>
      </c>
      <c r="W106" s="35">
        <f t="shared" si="34"/>
        <v>137.46325878594249</v>
      </c>
      <c r="X106" s="35">
        <f t="shared" si="35"/>
        <v>124.83524867674406</v>
      </c>
      <c r="Y106" s="35">
        <f t="shared" si="36"/>
        <v>164.04413037661908</v>
      </c>
      <c r="Z106" s="35">
        <f t="shared" si="37"/>
        <v>159.80589662524815</v>
      </c>
      <c r="AA106" s="35">
        <f t="shared" si="38"/>
        <v>-22.342637839305652</v>
      </c>
      <c r="AB106" s="35">
        <f t="shared" si="39"/>
        <v>-22.342637839305638</v>
      </c>
      <c r="AC106" s="35">
        <f t="shared" si="40"/>
        <v>-22.342637839305667</v>
      </c>
      <c r="AF106">
        <v>1.91</v>
      </c>
      <c r="AG106">
        <v>1.91</v>
      </c>
      <c r="AJ106" t="s">
        <v>226</v>
      </c>
    </row>
    <row r="107" spans="1:36" ht="15" x14ac:dyDescent="0.25">
      <c r="A107">
        <v>2.0299999999999998</v>
      </c>
      <c r="B107">
        <v>3.35</v>
      </c>
      <c r="C107">
        <v>3.13</v>
      </c>
      <c r="D107" s="20">
        <f t="shared" si="28"/>
        <v>0.11060711801636458</v>
      </c>
      <c r="E107" s="17">
        <f>IF(OR($A107="",$B107="",$C107=""),"",A107*'MPTO_working_3-way'!$I106)</f>
        <v>2.2545324495732197</v>
      </c>
      <c r="F107" s="21">
        <f>IF(OR($A107="",$B107="",$C107=""),"",B107*'MPTO_working_3-way'!$I106)</f>
        <v>3.7205338453548213</v>
      </c>
      <c r="G107" s="22">
        <f>IF(OR($A107="",$B107="",$C107=""),"",C107*'MPTO_working_3-way'!$I106)</f>
        <v>3.4762002793912212</v>
      </c>
      <c r="H107" s="17">
        <f>IF(OR($A107="",$B107="",$C107=""),"",'MPTO_working_3-way'!E106)</f>
        <v>2.1942248970136755</v>
      </c>
      <c r="I107" s="21">
        <f>IF(OR($A107="",$B107="",$C107=""),"",'MPTO_working_3-way'!F106)</f>
        <v>3.8220685907083491</v>
      </c>
      <c r="J107" s="22">
        <f>IF(OR($A107="",$B107="",$C107=""),"",'MPTO_working_3-way'!G106)</f>
        <v>3.5383227781205524</v>
      </c>
      <c r="K107" s="17">
        <f>IF(OR($A107="",$B107="",$C107=""),"",'OddsRatio_working_3-way'!H106)</f>
        <v>2.2173801415527024</v>
      </c>
      <c r="L107" s="21">
        <f>IF(OR($A107="",$B107="",$C107=""),"",'OddsRatio_working_3-way'!I106)</f>
        <v>3.7775177986882063</v>
      </c>
      <c r="M107" s="22">
        <f>IF(OR($A107="",$B107="",$C107=""),"",'OddsRatio_working_3-way'!J106)</f>
        <v>3.5174948558322883</v>
      </c>
      <c r="N107" s="23">
        <f t="shared" si="29"/>
        <v>44.355094564697829</v>
      </c>
      <c r="O107" s="24">
        <f t="shared" si="30"/>
        <v>26.877863273533308</v>
      </c>
      <c r="P107" s="24">
        <f t="shared" si="31"/>
        <v>28.767042161768874</v>
      </c>
      <c r="Q107" t="s">
        <v>196</v>
      </c>
      <c r="R107" t="s">
        <v>193</v>
      </c>
      <c r="S107" s="48" t="s">
        <v>384</v>
      </c>
      <c r="T107" s="35">
        <v>203</v>
      </c>
      <c r="U107" s="35">
        <f t="shared" si="32"/>
        <v>149.15384615384619</v>
      </c>
      <c r="V107" s="35">
        <f t="shared" si="33"/>
        <v>148.5764075067024</v>
      </c>
      <c r="W107" s="35">
        <f t="shared" si="34"/>
        <v>95.021276595744666</v>
      </c>
      <c r="X107" s="35">
        <f t="shared" si="35"/>
        <v>162.40231589755288</v>
      </c>
      <c r="Y107" s="35">
        <f t="shared" si="36"/>
        <v>161.82487725040917</v>
      </c>
      <c r="Z107" s="35">
        <f t="shared" si="37"/>
        <v>108.26974633945146</v>
      </c>
      <c r="AA107" s="35">
        <f t="shared" si="38"/>
        <v>-13.248469743706693</v>
      </c>
      <c r="AB107" s="35">
        <f t="shared" si="39"/>
        <v>-13.248469743706778</v>
      </c>
      <c r="AC107" s="35">
        <f t="shared" si="40"/>
        <v>-13.248469743706792</v>
      </c>
      <c r="AF107">
        <v>1.92</v>
      </c>
      <c r="AG107">
        <v>1.8</v>
      </c>
      <c r="AJ107" t="s">
        <v>226</v>
      </c>
    </row>
    <row r="108" spans="1:36" s="35" customFormat="1" ht="15" x14ac:dyDescent="0.25">
      <c r="A108">
        <v>3.77</v>
      </c>
      <c r="B108">
        <v>3.73</v>
      </c>
      <c r="C108">
        <v>1.88</v>
      </c>
      <c r="D108" s="20">
        <f t="shared" si="28"/>
        <v>6.5263397752250096E-2</v>
      </c>
      <c r="E108" s="17">
        <f>IF(OR($A108="",$B108="",$C108=""),"",A108*'MPTO_working_3-way'!$I107)</f>
        <v>4.0160430095259825</v>
      </c>
      <c r="F108" s="21">
        <f>IF(OR($A108="",$B108="",$C108=""),"",B108*'MPTO_working_3-way'!$I107)</f>
        <v>3.973432473615893</v>
      </c>
      <c r="G108" s="22">
        <f>IF(OR($A108="",$B108="",$C108=""),"",C108*'MPTO_working_3-way'!$I107)</f>
        <v>2.0026951877742301</v>
      </c>
      <c r="H108" s="17">
        <f>IF(OR($A108="",$B108="",$C108=""),"",'MPTO_working_3-way'!E107)</f>
        <v>4.1068179492713499</v>
      </c>
      <c r="I108" s="21">
        <f>IF(OR($A108="",$B108="",$C108=""),"",'MPTO_working_3-way'!F107)</f>
        <v>4.0593962937227017</v>
      </c>
      <c r="J108" s="22">
        <f>IF(OR($A108="",$B108="",$C108=""),"",'MPTO_working_3-way'!G107)</f>
        <v>1.9601677152992065</v>
      </c>
      <c r="K108" s="17">
        <f>IF(OR($A108="",$B108="",$C108=""),"",'OddsRatio_working_3-way'!H107)</f>
        <v>4.0717611840616605</v>
      </c>
      <c r="L108" s="21">
        <f>IF(OR($A108="",$B108="",$C108=""),"",'OddsRatio_working_3-way'!I107)</f>
        <v>4.0274036218369442</v>
      </c>
      <c r="M108" s="22">
        <f>IF(OR($A108="",$B108="",$C108=""),"",'OddsRatio_working_3-way'!J107)</f>
        <v>1.9758663689437768</v>
      </c>
      <c r="N108" s="23">
        <f t="shared" si="29"/>
        <v>24.900131737334931</v>
      </c>
      <c r="O108" s="24">
        <f t="shared" si="30"/>
        <v>25.167157278754065</v>
      </c>
      <c r="P108" s="24">
        <f t="shared" si="31"/>
        <v>49.932710983911001</v>
      </c>
      <c r="Q108" t="s">
        <v>192</v>
      </c>
      <c r="R108" t="s">
        <v>187</v>
      </c>
      <c r="S108" s="48" t="s">
        <v>384</v>
      </c>
      <c r="T108" s="35">
        <v>204</v>
      </c>
      <c r="U108" s="35">
        <f t="shared" si="32"/>
        <v>120.73469387755101</v>
      </c>
      <c r="V108" s="35">
        <f t="shared" si="33"/>
        <v>145.88034188034186</v>
      </c>
      <c r="W108" s="35">
        <f t="shared" si="34"/>
        <v>125.53846153846152</v>
      </c>
      <c r="X108" s="35">
        <f t="shared" si="35"/>
        <v>136.58119658119656</v>
      </c>
      <c r="Y108" s="35">
        <f t="shared" si="36"/>
        <v>161.72684458398743</v>
      </c>
      <c r="Z108" s="35">
        <f t="shared" si="37"/>
        <v>141.38496424210709</v>
      </c>
      <c r="AA108" s="35">
        <f t="shared" si="38"/>
        <v>-15.846502703645555</v>
      </c>
      <c r="AB108" s="35">
        <f t="shared" si="39"/>
        <v>-15.846502703645569</v>
      </c>
      <c r="AC108" s="35">
        <f t="shared" si="40"/>
        <v>-15.846502703645569</v>
      </c>
      <c r="AD108" s="36"/>
      <c r="AE108" s="36"/>
      <c r="AF108">
        <v>1.93</v>
      </c>
      <c r="AG108">
        <v>1.88</v>
      </c>
      <c r="AH108" s="36"/>
      <c r="AI108" s="36"/>
      <c r="AJ108" t="s">
        <v>226</v>
      </c>
    </row>
    <row r="109" spans="1:36" ht="15" x14ac:dyDescent="0.25">
      <c r="A109">
        <v>2.4500000000000002</v>
      </c>
      <c r="B109">
        <v>3.51</v>
      </c>
      <c r="C109">
        <v>2.6</v>
      </c>
      <c r="D109" s="20">
        <f t="shared" si="28"/>
        <v>7.767893482179189E-2</v>
      </c>
      <c r="E109" s="17">
        <f>IF(OR($A109="",$B109="",$C109=""),"",A109*'MPTO_working_3-way'!$I108)</f>
        <v>2.6403133903133904</v>
      </c>
      <c r="F109" s="21">
        <f>IF(OR($A109="",$B109="",$C109=""),"",B109*'MPTO_working_3-way'!$I108)</f>
        <v>3.7826530612244893</v>
      </c>
      <c r="G109" s="22">
        <f>IF(OR($A109="",$B109="",$C109=""),"",C109*'MPTO_working_3-way'!$I108)</f>
        <v>2.8019652305366591</v>
      </c>
      <c r="H109" s="17">
        <f>IF(OR($A109="",$B109="",$C109=""),"",'MPTO_working_3-way'!E108)</f>
        <v>2.6159501115392416</v>
      </c>
      <c r="I109" s="21">
        <f>IF(OR($A109="",$B109="",$C109=""),"",'MPTO_working_3-way'!F108)</f>
        <v>3.8608949416342404</v>
      </c>
      <c r="J109" s="22">
        <f>IF(OR($A109="",$B109="",$C109=""),"",'MPTO_working_3-way'!G108)</f>
        <v>2.7876708628234916</v>
      </c>
      <c r="K109" s="17">
        <f>IF(OR($A109="",$B109="",$C109=""),"",'OddsRatio_working_3-way'!H108)</f>
        <v>2.6280669507025114</v>
      </c>
      <c r="L109" s="21">
        <f>IF(OR($A109="",$B109="",$C109=""),"",'OddsRatio_working_3-way'!I108)</f>
        <v>3.8182400319057246</v>
      </c>
      <c r="M109" s="22">
        <f>IF(OR($A109="",$B109="",$C109=""),"",'OddsRatio_working_3-way'!J108)</f>
        <v>2.7964876697407015</v>
      </c>
      <c r="N109" s="23">
        <f t="shared" si="29"/>
        <v>37.874291880226593</v>
      </c>
      <c r="O109" s="24">
        <f t="shared" si="30"/>
        <v>26.436471540329109</v>
      </c>
      <c r="P109" s="24">
        <f t="shared" si="31"/>
        <v>35.689236579444298</v>
      </c>
      <c r="Q109" t="s">
        <v>190</v>
      </c>
      <c r="R109" t="s">
        <v>195</v>
      </c>
      <c r="S109" s="48" t="s">
        <v>384</v>
      </c>
      <c r="T109" s="35">
        <v>205</v>
      </c>
      <c r="U109" s="35">
        <f t="shared" si="32"/>
        <v>129.63235294117646</v>
      </c>
      <c r="V109" s="35">
        <f t="shared" si="33"/>
        <v>146.09195402298849</v>
      </c>
      <c r="W109" s="35">
        <f t="shared" si="34"/>
        <v>121.32653061224491</v>
      </c>
      <c r="X109" s="35">
        <f t="shared" si="35"/>
        <v>142.5815153647666</v>
      </c>
      <c r="Y109" s="35">
        <f t="shared" si="36"/>
        <v>159.04111644657863</v>
      </c>
      <c r="Z109" s="35">
        <f t="shared" si="37"/>
        <v>134.27569303583502</v>
      </c>
      <c r="AA109" s="35">
        <f t="shared" si="38"/>
        <v>-12.949162423590138</v>
      </c>
      <c r="AB109" s="35">
        <f t="shared" si="39"/>
        <v>-12.949162423590138</v>
      </c>
      <c r="AC109" s="35">
        <f t="shared" si="40"/>
        <v>-12.94916242359011</v>
      </c>
      <c r="AF109">
        <v>1.81</v>
      </c>
      <c r="AG109">
        <v>1.99</v>
      </c>
      <c r="AJ109" t="s">
        <v>226</v>
      </c>
    </row>
    <row r="110" spans="1:36" ht="15" x14ac:dyDescent="0.25">
      <c r="A110">
        <v>2.72</v>
      </c>
      <c r="B110">
        <v>3.48</v>
      </c>
      <c r="C110">
        <v>2.4500000000000002</v>
      </c>
      <c r="D110" s="20">
        <f t="shared" si="28"/>
        <v>6.3166645968732338E-2</v>
      </c>
      <c r="E110" s="17">
        <f>IF(OR($A110="",$B110="",$C110=""),"",A110*'MPTO_working_3-way'!$I109)</f>
        <v>2.8918132770349523</v>
      </c>
      <c r="F110" s="21">
        <f>IF(OR($A110="",$B110="",$C110=""),"",B110*'MPTO_working_3-way'!$I109)</f>
        <v>3.6998199279711885</v>
      </c>
      <c r="G110" s="22">
        <f>IF(OR($A110="",$B110="",$C110=""),"",C110*'MPTO_working_3-way'!$I109)</f>
        <v>2.6047582826233944</v>
      </c>
      <c r="H110" s="17">
        <f>IF(OR($A110="",$B110="",$C110=""),"",'MPTO_working_3-way'!E109)</f>
        <v>2.8852408979012258</v>
      </c>
      <c r="I110" s="21">
        <f>IF(OR($A110="",$B110="",$C110=""),"",'MPTO_working_3-way'!F109)</f>
        <v>3.7551524467915143</v>
      </c>
      <c r="J110" s="22">
        <f>IF(OR($A110="",$B110="",$C110=""),"",'MPTO_working_3-way'!G109)</f>
        <v>2.58326030969942</v>
      </c>
      <c r="K110" s="17">
        <f>IF(OR($A110="",$B110="",$C110=""),"",'OddsRatio_working_3-way'!H109)</f>
        <v>2.8902170780540826</v>
      </c>
      <c r="L110" s="21">
        <f>IF(OR($A110="",$B110="",$C110=""),"",'OddsRatio_working_3-way'!I109)</f>
        <v>3.7254292753337936</v>
      </c>
      <c r="M110" s="22">
        <f>IF(OR($A110="",$B110="",$C110=""),"",'OddsRatio_working_3-way'!J109)</f>
        <v>2.593496955336291</v>
      </c>
      <c r="N110" s="23">
        <f t="shared" si="29"/>
        <v>34.580379305309947</v>
      </c>
      <c r="O110" s="24">
        <f t="shared" si="30"/>
        <v>27.028342445529614</v>
      </c>
      <c r="P110" s="24">
        <f t="shared" si="31"/>
        <v>38.391278249160429</v>
      </c>
      <c r="Q110" t="s">
        <v>204</v>
      </c>
      <c r="R110" t="s">
        <v>199</v>
      </c>
      <c r="S110" s="48" t="s">
        <v>384</v>
      </c>
      <c r="T110" s="35">
        <v>206</v>
      </c>
      <c r="U110" s="35">
        <f t="shared" si="32"/>
        <v>119.4453781512605</v>
      </c>
      <c r="V110" s="35">
        <f t="shared" si="33"/>
        <v>148.29691876750698</v>
      </c>
      <c r="W110" s="35">
        <f t="shared" si="34"/>
        <v>131.36231884057972</v>
      </c>
      <c r="X110" s="35">
        <f t="shared" si="35"/>
        <v>132.3407623919133</v>
      </c>
      <c r="Y110" s="35">
        <f t="shared" si="36"/>
        <v>161.1923030081598</v>
      </c>
      <c r="Z110" s="35">
        <f t="shared" si="37"/>
        <v>144.25770308123248</v>
      </c>
      <c r="AA110" s="35">
        <f t="shared" si="38"/>
        <v>-12.895384240652803</v>
      </c>
      <c r="AB110" s="35">
        <f t="shared" si="39"/>
        <v>-12.895384240652817</v>
      </c>
      <c r="AC110" s="35">
        <f t="shared" si="40"/>
        <v>-12.89538424065276</v>
      </c>
      <c r="AF110">
        <v>1.91</v>
      </c>
      <c r="AG110">
        <v>1.91</v>
      </c>
      <c r="AJ110" t="s">
        <v>227</v>
      </c>
    </row>
    <row r="111" spans="1:36" ht="15" x14ac:dyDescent="0.25">
      <c r="A111">
        <v>2.38</v>
      </c>
      <c r="B111">
        <v>3.57</v>
      </c>
      <c r="C111">
        <v>2.76</v>
      </c>
      <c r="D111" s="20">
        <f t="shared" si="28"/>
        <v>6.2598952624528081E-2</v>
      </c>
      <c r="E111" s="17">
        <f>IF(OR($A111="",$B111="",$C111=""),"",A111*'MPTO_working_3-way'!$I110)</f>
        <v>2.5289855072463769</v>
      </c>
      <c r="F111" s="21">
        <f>IF(OR($A111="",$B111="",$C111=""),"",B111*'MPTO_working_3-way'!$I110)</f>
        <v>3.793478260869565</v>
      </c>
      <c r="G111" s="22">
        <f>IF(OR($A111="",$B111="",$C111=""),"",C111*'MPTO_working_3-way'!$I110)</f>
        <v>2.9327731092436973</v>
      </c>
      <c r="H111" s="17">
        <f>IF(OR($A111="",$B111="",$C111=""),"",'MPTO_working_3-way'!E110)</f>
        <v>2.5043716958113054</v>
      </c>
      <c r="I111" s="21">
        <f>IF(OR($A111="",$B111="",$C111=""),"",'MPTO_working_3-way'!F110)</f>
        <v>3.8573441904165358</v>
      </c>
      <c r="J111" s="22">
        <f>IF(OR($A111="",$B111="",$C111=""),"",'MPTO_working_3-way'!G110)</f>
        <v>2.9286648436571157</v>
      </c>
      <c r="K111" s="17">
        <f>IF(OR($A111="",$B111="",$C111=""),"",'OddsRatio_working_3-way'!H110)</f>
        <v>2.5157872284425209</v>
      </c>
      <c r="L111" s="21">
        <f>IF(OR($A111="",$B111="",$C111=""),"",'OddsRatio_working_3-way'!I110)</f>
        <v>3.8228791138386069</v>
      </c>
      <c r="M111" s="22">
        <f>IF(OR($A111="",$B111="",$C111=""),"",'OddsRatio_working_3-way'!J110)</f>
        <v>2.933177914535388</v>
      </c>
      <c r="N111" s="23">
        <f t="shared" si="29"/>
        <v>39.541547277936964</v>
      </c>
      <c r="O111" s="24">
        <f t="shared" si="30"/>
        <v>26.361031518624646</v>
      </c>
      <c r="P111" s="24">
        <f t="shared" si="31"/>
        <v>34.097421203438401</v>
      </c>
      <c r="Q111" t="s">
        <v>206</v>
      </c>
      <c r="R111" t="s">
        <v>203</v>
      </c>
      <c r="S111" s="48" t="s">
        <v>384</v>
      </c>
      <c r="T111" s="35">
        <v>207</v>
      </c>
      <c r="U111" s="35">
        <f t="shared" si="32"/>
        <v>123.86746987951808</v>
      </c>
      <c r="V111" s="35">
        <f t="shared" si="33"/>
        <v>148.52542372881356</v>
      </c>
      <c r="W111" s="35">
        <f t="shared" si="34"/>
        <v>128.29277566539923</v>
      </c>
      <c r="X111" s="35">
        <f t="shared" si="35"/>
        <v>137.1818006057872</v>
      </c>
      <c r="Y111" s="35">
        <f t="shared" si="36"/>
        <v>161.8397544550827</v>
      </c>
      <c r="Z111" s="35">
        <f t="shared" si="37"/>
        <v>141.60710639166837</v>
      </c>
      <c r="AA111" s="35">
        <f t="shared" si="38"/>
        <v>-13.31433072626912</v>
      </c>
      <c r="AB111" s="35">
        <f t="shared" si="39"/>
        <v>-13.314330726269134</v>
      </c>
      <c r="AC111" s="35">
        <f t="shared" si="40"/>
        <v>-13.314330726269134</v>
      </c>
      <c r="AF111">
        <v>1.85</v>
      </c>
      <c r="AG111">
        <v>1.97</v>
      </c>
      <c r="AJ111" t="s">
        <v>227</v>
      </c>
    </row>
    <row r="112" spans="1:36" ht="15" x14ac:dyDescent="0.25">
      <c r="A112">
        <v>2.4900000000000002</v>
      </c>
      <c r="B112">
        <v>3.54</v>
      </c>
      <c r="C112">
        <v>2.63</v>
      </c>
      <c r="D112" s="20">
        <f t="shared" si="28"/>
        <v>6.4320438291155302E-2</v>
      </c>
      <c r="E112" s="17">
        <f>IF(OR($A112="",$B112="",$C112=""),"",A112*'MPTO_working_3-way'!$I111)</f>
        <v>2.650157891344977</v>
      </c>
      <c r="F112" s="21">
        <f>IF(OR($A112="",$B112="",$C112=""),"",B112*'MPTO_working_3-way'!$I111)</f>
        <v>3.76769435155069</v>
      </c>
      <c r="G112" s="22">
        <f>IF(OR($A112="",$B112="",$C112=""),"",C112*'MPTO_working_3-way'!$I111)</f>
        <v>2.7991627527057381</v>
      </c>
      <c r="H112" s="17">
        <f>IF(OR($A112="",$B112="",$C112=""),"",'MPTO_working_3-way'!E111)</f>
        <v>2.6304279302125937</v>
      </c>
      <c r="I112" s="21">
        <f>IF(OR($A112="",$B112="",$C112=""),"",'MPTO_working_3-way'!F111)</f>
        <v>3.8307464423846271</v>
      </c>
      <c r="J112" s="22">
        <f>IF(OR($A112="",$B112="",$C112=""),"",'MPTO_working_3-way'!G111)</f>
        <v>2.7871612921376281</v>
      </c>
      <c r="K112" s="17">
        <f>IF(OR($A112="",$B112="",$C112=""),"",'OddsRatio_working_3-way'!H111)</f>
        <v>2.640351704451394</v>
      </c>
      <c r="L112" s="21">
        <f>IF(OR($A112="",$B112="",$C112=""),"",'OddsRatio_working_3-way'!I111)</f>
        <v>3.7963042478567384</v>
      </c>
      <c r="M112" s="22">
        <f>IF(OR($A112="",$B112="",$C112=""),"",'OddsRatio_working_3-way'!J111)</f>
        <v>2.7944787102387729</v>
      </c>
      <c r="N112" s="23">
        <f t="shared" si="29"/>
        <v>37.733600826797975</v>
      </c>
      <c r="O112" s="24">
        <f t="shared" si="30"/>
        <v>26.541431090035868</v>
      </c>
      <c r="P112" s="24">
        <f t="shared" si="31"/>
        <v>35.724968083166154</v>
      </c>
      <c r="Q112" t="s">
        <v>202</v>
      </c>
      <c r="R112" t="s">
        <v>197</v>
      </c>
      <c r="S112" s="48" t="s">
        <v>384</v>
      </c>
      <c r="T112" s="35">
        <v>208</v>
      </c>
      <c r="U112" s="35">
        <f t="shared" si="32"/>
        <v>106.53658536585365</v>
      </c>
      <c r="V112" s="35">
        <f t="shared" si="33"/>
        <v>143.80246913580248</v>
      </c>
      <c r="W112" s="35">
        <f t="shared" si="34"/>
        <v>144</v>
      </c>
      <c r="X112" s="35">
        <f t="shared" si="35"/>
        <v>128.19753086419755</v>
      </c>
      <c r="Y112" s="35">
        <f t="shared" si="36"/>
        <v>165.46341463414635</v>
      </c>
      <c r="Z112" s="35">
        <f t="shared" si="37"/>
        <v>165.66094549834389</v>
      </c>
      <c r="AA112" s="35">
        <f t="shared" si="38"/>
        <v>-21.660945498343892</v>
      </c>
      <c r="AB112" s="35">
        <f t="shared" si="39"/>
        <v>-21.660945498343864</v>
      </c>
      <c r="AC112" s="35">
        <f t="shared" si="40"/>
        <v>-21.660945498343892</v>
      </c>
      <c r="AF112">
        <v>1.81</v>
      </c>
      <c r="AG112">
        <v>2.02</v>
      </c>
      <c r="AJ112" t="s">
        <v>227</v>
      </c>
    </row>
    <row r="113" spans="1:36" s="35" customFormat="1" ht="15" x14ac:dyDescent="0.25">
      <c r="A113">
        <v>2.0499999999999998</v>
      </c>
      <c r="B113">
        <v>3.24</v>
      </c>
      <c r="C113">
        <v>3.25</v>
      </c>
      <c r="D113" s="20">
        <f t="shared" si="28"/>
        <v>0.1041391610497302</v>
      </c>
      <c r="E113" s="17">
        <f>IF(OR($A113="",$B113="",$C113=""),"",A113*'MPTO_working_3-way'!$I112)</f>
        <v>2.2634852801519467</v>
      </c>
      <c r="F113" s="21">
        <f>IF(OR($A113="",$B113="",$C113=""),"",B113*'MPTO_working_3-way'!$I112)</f>
        <v>3.5774108818011259</v>
      </c>
      <c r="G113" s="22">
        <f>IF(OR($A113="",$B113="",$C113=""),"",C113*'MPTO_working_3-way'!$I112)</f>
        <v>3.5884522734116233</v>
      </c>
      <c r="H113" s="17">
        <f>IF(OR($A113="",$B113="",$C113=""),"",'MPTO_working_3-way'!E112)</f>
        <v>2.2070581419126167</v>
      </c>
      <c r="I113" s="21">
        <f>IF(OR($A113="",$B113="",$C113=""),"",'MPTO_working_3-way'!F112)</f>
        <v>3.6505820344429099</v>
      </c>
      <c r="J113" s="22">
        <f>IF(OR($A113="",$B113="",$C113=""),"",'MPTO_working_3-way'!G112)</f>
        <v>3.6632820454802584</v>
      </c>
      <c r="K113" s="17">
        <f>IF(OR($A113="",$B113="",$C113=""),"",'OddsRatio_working_3-way'!H112)</f>
        <v>2.2288930467513564</v>
      </c>
      <c r="L113" s="21">
        <f>IF(OR($A113="",$B113="",$C113=""),"",'OddsRatio_working_3-way'!I112)</f>
        <v>3.6216384997362279</v>
      </c>
      <c r="M113" s="22">
        <f>IF(OR($A113="",$B113="",$C113=""),"",'OddsRatio_working_3-way'!J112)</f>
        <v>3.6333422430386206</v>
      </c>
      <c r="N113" s="23">
        <f t="shared" si="29"/>
        <v>44.179655541337141</v>
      </c>
      <c r="O113" s="24">
        <f t="shared" si="30"/>
        <v>27.953177117204053</v>
      </c>
      <c r="P113" s="24">
        <f t="shared" si="31"/>
        <v>27.86716734145881</v>
      </c>
      <c r="Q113" t="s">
        <v>198</v>
      </c>
      <c r="R113" t="s">
        <v>205</v>
      </c>
      <c r="S113" s="48" t="s">
        <v>384</v>
      </c>
      <c r="T113" s="35">
        <v>209</v>
      </c>
      <c r="U113" s="35">
        <f t="shared" si="32"/>
        <v>105.01990049751244</v>
      </c>
      <c r="V113" s="35">
        <f t="shared" si="33"/>
        <v>151.58241758241755</v>
      </c>
      <c r="W113" s="35">
        <f t="shared" si="34"/>
        <v>147.88888888888889</v>
      </c>
      <c r="X113" s="35">
        <f t="shared" si="35"/>
        <v>118.52869352869352</v>
      </c>
      <c r="Y113" s="35">
        <f t="shared" si="36"/>
        <v>165.09121061359869</v>
      </c>
      <c r="Z113" s="35">
        <f t="shared" si="37"/>
        <v>161.39768192007</v>
      </c>
      <c r="AA113" s="35">
        <f t="shared" si="38"/>
        <v>-13.508793031181085</v>
      </c>
      <c r="AB113" s="35">
        <f t="shared" si="39"/>
        <v>-13.508793031181142</v>
      </c>
      <c r="AC113" s="35">
        <f t="shared" si="40"/>
        <v>-13.508793031181114</v>
      </c>
      <c r="AD113" s="36"/>
      <c r="AE113" s="36"/>
      <c r="AF113">
        <v>1.92</v>
      </c>
      <c r="AG113">
        <v>1.9</v>
      </c>
      <c r="AH113" s="36"/>
      <c r="AI113" s="36"/>
      <c r="AJ113" t="s">
        <v>227</v>
      </c>
    </row>
    <row r="114" spans="1:36" ht="15" x14ac:dyDescent="0.25">
      <c r="A114">
        <v>2.0099999999999998</v>
      </c>
      <c r="B114">
        <v>3.64</v>
      </c>
      <c r="C114">
        <v>3.42</v>
      </c>
      <c r="D114" s="20">
        <f t="shared" si="28"/>
        <v>6.4635373354933634E-2</v>
      </c>
      <c r="E114" s="17">
        <f>IF(OR($A114="",$B114="",$C114=""),"",A114*'MPTO_working_3-way'!$I113)</f>
        <v>2.1399171004434163</v>
      </c>
      <c r="F114" s="21">
        <f>IF(OR($A114="",$B114="",$C114=""),"",B114*'MPTO_working_3-way'!$I113)</f>
        <v>3.8752727590119584</v>
      </c>
      <c r="G114" s="22">
        <f>IF(OR($A114="",$B114="",$C114=""),"",C114*'MPTO_working_3-way'!$I113)</f>
        <v>3.6410529768738731</v>
      </c>
      <c r="H114" s="17">
        <f>IF(OR($A114="",$B114="",$C114=""),"",'MPTO_working_3-way'!E113)</f>
        <v>2.1009846095148021</v>
      </c>
      <c r="I114" s="21">
        <f>IF(OR($A114="",$B114="",$C114=""),"",'MPTO_working_3-way'!F113)</f>
        <v>3.9497567203401505</v>
      </c>
      <c r="J114" s="22">
        <f>IF(OR($A114="",$B114="",$C114=""),"",'MPTO_working_3-way'!G113)</f>
        <v>3.6920459132963952</v>
      </c>
      <c r="K114" s="17">
        <f>IF(OR($A114="",$B114="",$C114=""),"",'OddsRatio_working_3-way'!H113)</f>
        <v>2.1161174267120115</v>
      </c>
      <c r="L114" s="21">
        <f>IF(OR($A114="",$B114="",$C114=""),"",'OddsRatio_working_3-way'!I113)</f>
        <v>3.9173762440789206</v>
      </c>
      <c r="M114" s="22">
        <f>IF(OR($A114="",$B114="",$C114=""),"",'OddsRatio_working_3-way'!J113)</f>
        <v>3.6742615570723443</v>
      </c>
      <c r="N114" s="23">
        <f t="shared" si="29"/>
        <v>46.730782224824878</v>
      </c>
      <c r="O114" s="24">
        <f t="shared" si="30"/>
        <v>25.80463523953242</v>
      </c>
      <c r="P114" s="24">
        <f t="shared" si="31"/>
        <v>27.464582535642691</v>
      </c>
      <c r="Q114" t="s">
        <v>200</v>
      </c>
      <c r="R114" t="s">
        <v>201</v>
      </c>
      <c r="S114" s="48" t="s">
        <v>384</v>
      </c>
      <c r="T114" s="35">
        <v>210</v>
      </c>
      <c r="U114" s="35">
        <f t="shared" si="32"/>
        <v>105.52238805970148</v>
      </c>
      <c r="V114" s="35">
        <f t="shared" si="33"/>
        <v>153.39622641509433</v>
      </c>
      <c r="W114" s="35">
        <f t="shared" si="34"/>
        <v>154.88188976377953</v>
      </c>
      <c r="X114" s="35">
        <f t="shared" si="35"/>
        <v>111.72188382112613</v>
      </c>
      <c r="Y114" s="35">
        <f t="shared" si="36"/>
        <v>159.59572217651899</v>
      </c>
      <c r="Z114" s="35">
        <f t="shared" si="37"/>
        <v>161.08138552520415</v>
      </c>
      <c r="AA114" s="35">
        <f t="shared" si="38"/>
        <v>-6.1994957614246431</v>
      </c>
      <c r="AB114" s="35">
        <f t="shared" si="39"/>
        <v>-6.1994957614246573</v>
      </c>
      <c r="AC114" s="35">
        <f t="shared" si="40"/>
        <v>-6.1994957614246289</v>
      </c>
      <c r="AF114">
        <v>2.02</v>
      </c>
      <c r="AG114">
        <v>1.81</v>
      </c>
      <c r="AJ114" t="s">
        <v>227</v>
      </c>
    </row>
    <row r="115" spans="1:36" ht="15" x14ac:dyDescent="0.25">
      <c r="A115">
        <v>2.0099999999999998</v>
      </c>
      <c r="B115">
        <v>3.71</v>
      </c>
      <c r="C115">
        <v>3.81</v>
      </c>
      <c r="D115" s="20">
        <f t="shared" si="28"/>
        <v>2.9521408387736425E-2</v>
      </c>
      <c r="E115" s="17">
        <f>IF(OR($A115="",$B115="",$C115=""),"",A115*'MPTO_working_3-way'!$I114)</f>
        <v>2.0693380308593499</v>
      </c>
      <c r="F115" s="21">
        <f>IF(OR($A115="",$B115="",$C115=""),"",B115*'MPTO_working_3-way'!$I114)</f>
        <v>3.8195244251185021</v>
      </c>
      <c r="G115" s="22">
        <f>IF(OR($A115="",$B115="",$C115=""),"",C115*'MPTO_working_3-way'!$I114)</f>
        <v>3.9224765659572758</v>
      </c>
      <c r="H115" s="17">
        <f>IF(OR($A115="",$B115="",$C115=""),"",'MPTO_working_3-way'!E114)</f>
        <v>2.0505587052435499</v>
      </c>
      <c r="I115" s="21">
        <f>IF(OR($A115="",$B115="",$C115=""),"",'MPTO_working_3-way'!F114)</f>
        <v>3.8505774263310633</v>
      </c>
      <c r="J115" s="22">
        <f>IF(OR($A115="",$B115="",$C115=""),"",'MPTO_working_3-way'!G114)</f>
        <v>3.9584094332343622</v>
      </c>
      <c r="K115" s="17">
        <f>IF(OR($A115="",$B115="",$C115=""),"",'OddsRatio_working_3-way'!H114)</f>
        <v>2.0579769509622476</v>
      </c>
      <c r="L115" s="21">
        <f>IF(OR($A115="",$B115="",$C115=""),"",'OddsRatio_working_3-way'!I114)</f>
        <v>3.8387302347600909</v>
      </c>
      <c r="M115" s="22">
        <f>IF(OR($A115="",$B115="",$C115=""),"",'OddsRatio_working_3-way'!J114)</f>
        <v>3.94348042792467</v>
      </c>
      <c r="N115" s="23">
        <f t="shared" si="29"/>
        <v>48.324632567871106</v>
      </c>
      <c r="O115" s="24">
        <f t="shared" si="30"/>
        <v>26.181269935692971</v>
      </c>
      <c r="P115" s="24">
        <f t="shared" si="31"/>
        <v>25.494097496435931</v>
      </c>
      <c r="Q115" t="s">
        <v>319</v>
      </c>
      <c r="R115" t="s">
        <v>320</v>
      </c>
      <c r="S115" s="48" t="s">
        <v>384</v>
      </c>
      <c r="T115" s="35">
        <v>211</v>
      </c>
      <c r="U115" s="35">
        <f t="shared" si="32"/>
        <v>72.184210526315809</v>
      </c>
      <c r="V115" s="35">
        <f t="shared" si="33"/>
        <v>165.13043478260869</v>
      </c>
      <c r="W115" s="35">
        <f t="shared" si="34"/>
        <v>178.2360248447205</v>
      </c>
      <c r="X115" s="35">
        <f t="shared" si="35"/>
        <v>78.633540372670822</v>
      </c>
      <c r="Y115" s="35">
        <f t="shared" si="36"/>
        <v>171.57976462896372</v>
      </c>
      <c r="Z115" s="35">
        <f t="shared" si="37"/>
        <v>184.68535469107553</v>
      </c>
      <c r="AA115" s="35">
        <f t="shared" si="38"/>
        <v>-6.4493298463550133</v>
      </c>
      <c r="AB115" s="35">
        <f t="shared" si="39"/>
        <v>-6.4493298463550275</v>
      </c>
      <c r="AC115" s="35">
        <f t="shared" si="40"/>
        <v>-6.4493298463550275</v>
      </c>
      <c r="AF115">
        <v>1.88</v>
      </c>
      <c r="AG115">
        <v>2.0099999999999998</v>
      </c>
      <c r="AJ115" t="s">
        <v>393</v>
      </c>
    </row>
    <row r="116" spans="1:36" ht="15" x14ac:dyDescent="0.25">
      <c r="A116">
        <v>1.52</v>
      </c>
      <c r="B116">
        <v>4.5999999999999996</v>
      </c>
      <c r="C116">
        <v>6.44</v>
      </c>
      <c r="D116" s="20">
        <f t="shared" si="28"/>
        <v>3.0565544295521496E-2</v>
      </c>
      <c r="E116" s="17">
        <f>IF(OR($A116="",$B116="",$C116=""),"",A116*'MPTO_working_3-way'!$I115)</f>
        <v>1.5664596273291926</v>
      </c>
      <c r="F116" s="21">
        <f>IF(OR($A116="",$B116="",$C116=""),"",B116*'MPTO_working_3-way'!$I115)</f>
        <v>4.7406015037593985</v>
      </c>
      <c r="G116" s="22">
        <f>IF(OR($A116="",$B116="",$C116=""),"",C116*'MPTO_working_3-way'!$I115)</f>
        <v>6.6368421052631588</v>
      </c>
      <c r="H116" s="17">
        <f>IF(OR($A116="",$B116="",$C116=""),"",'MPTO_working_3-way'!E115)</f>
        <v>1.5439098250336476</v>
      </c>
      <c r="I116" s="21">
        <f>IF(OR($A116="",$B116="",$C116=""),"",'MPTO_working_3-way'!F115)</f>
        <v>4.826189850118328</v>
      </c>
      <c r="J116" s="22">
        <f>IF(OR($A116="",$B116="",$C116=""),"",'MPTO_working_3-way'!G115)</f>
        <v>6.8922268118663172</v>
      </c>
      <c r="K116" s="17">
        <f>IF(OR($A116="",$B116="",$C116=""),"",'OddsRatio_working_3-way'!H115)</f>
        <v>1.5512981128148526</v>
      </c>
      <c r="L116" s="21">
        <f>IF(OR($A116="",$B116="",$C116=""),"",'OddsRatio_working_3-way'!I115)</f>
        <v>4.8166792425643647</v>
      </c>
      <c r="M116" s="22">
        <f>IF(OR($A116="",$B116="",$C116=""),"",'OddsRatio_working_3-way'!J115)</f>
        <v>6.7674264109861495</v>
      </c>
      <c r="N116" s="23">
        <f t="shared" si="29"/>
        <v>63.838223632038058</v>
      </c>
      <c r="O116" s="24">
        <f t="shared" si="30"/>
        <v>21.094369547977795</v>
      </c>
      <c r="P116" s="24">
        <f t="shared" si="31"/>
        <v>15.067406819984139</v>
      </c>
      <c r="Q116" t="s">
        <v>321</v>
      </c>
      <c r="R116" t="s">
        <v>322</v>
      </c>
      <c r="S116" s="48" t="s">
        <v>384</v>
      </c>
      <c r="T116" s="35">
        <v>212</v>
      </c>
      <c r="U116" s="35">
        <f t="shared" si="32"/>
        <v>135.74100719424462</v>
      </c>
      <c r="V116" s="35">
        <f t="shared" si="33"/>
        <v>152.11299435028249</v>
      </c>
      <c r="W116" s="35">
        <f t="shared" si="34"/>
        <v>129.1875</v>
      </c>
      <c r="X116" s="35">
        <f t="shared" si="35"/>
        <v>142.69950564971754</v>
      </c>
      <c r="Y116" s="35">
        <f t="shared" si="36"/>
        <v>159.07149280575538</v>
      </c>
      <c r="Z116" s="35">
        <f t="shared" si="37"/>
        <v>136.14599845547292</v>
      </c>
      <c r="AA116" s="35">
        <f t="shared" si="38"/>
        <v>-6.9584984554729203</v>
      </c>
      <c r="AB116" s="35">
        <f t="shared" si="39"/>
        <v>-6.9584984554728919</v>
      </c>
      <c r="AC116" s="35">
        <f t="shared" si="40"/>
        <v>-6.9584984554729203</v>
      </c>
      <c r="AF116">
        <v>1.71</v>
      </c>
      <c r="AG116">
        <v>2.23</v>
      </c>
      <c r="AJ116" t="s">
        <v>393</v>
      </c>
    </row>
    <row r="117" spans="1:36" ht="15" x14ac:dyDescent="0.25">
      <c r="A117">
        <v>2.78</v>
      </c>
      <c r="B117">
        <v>3.54</v>
      </c>
      <c r="C117">
        <v>2.56</v>
      </c>
      <c r="D117" s="20">
        <f t="shared" si="28"/>
        <v>3.2823105922042073E-2</v>
      </c>
      <c r="E117" s="17">
        <f>IF(OR($A117="",$B117="",$C117=""),"",A117*'MPTO_working_3-way'!$I116)</f>
        <v>2.8712482344632768</v>
      </c>
      <c r="F117" s="21">
        <f>IF(OR($A117="",$B117="",$C117=""),"",B117*'MPTO_working_3-way'!$I116)</f>
        <v>3.6561937949640289</v>
      </c>
      <c r="G117" s="22">
        <f>IF(OR($A117="",$B117="",$C117=""),"",C117*'MPTO_working_3-way'!$I116)</f>
        <v>2.6440271511604276</v>
      </c>
      <c r="H117" s="17">
        <f>IF(OR($A117="",$B117="",$C117=""),"",'MPTO_working_3-way'!E116)</f>
        <v>2.8672092609666548</v>
      </c>
      <c r="I117" s="21">
        <f>IF(OR($A117="",$B117="",$C117=""),"",'MPTO_working_3-way'!F116)</f>
        <v>3.6826330359697428</v>
      </c>
      <c r="J117" s="22">
        <f>IF(OR($A117="",$B117="",$C117=""),"",'MPTO_working_3-way'!G116)</f>
        <v>2.6337693792506669</v>
      </c>
      <c r="K117" s="17">
        <f>IF(OR($A117="",$B117="",$C117=""),"",'OddsRatio_working_3-way'!H116)</f>
        <v>2.8699366581064321</v>
      </c>
      <c r="L117" s="21">
        <f>IF(OR($A117="",$B117="",$C117=""),"",'OddsRatio_working_3-way'!I116)</f>
        <v>3.668336579545135</v>
      </c>
      <c r="M117" s="22">
        <f>IF(OR($A117="",$B117="",$C117=""),"",'OddsRatio_working_3-way'!J116)</f>
        <v>2.6388208913741775</v>
      </c>
      <c r="N117" s="23">
        <f t="shared" si="29"/>
        <v>34.828057985273091</v>
      </c>
      <c r="O117" s="24">
        <f t="shared" si="30"/>
        <v>27.350847796344407</v>
      </c>
      <c r="P117" s="24">
        <f t="shared" si="31"/>
        <v>37.821094218382498</v>
      </c>
      <c r="Q117" t="s">
        <v>68</v>
      </c>
      <c r="R117" t="s">
        <v>85</v>
      </c>
      <c r="S117" s="48" t="s">
        <v>385</v>
      </c>
      <c r="T117" s="35">
        <v>213</v>
      </c>
      <c r="U117" s="35">
        <f t="shared" si="32"/>
        <v>86.214285714285694</v>
      </c>
      <c r="V117" s="35">
        <f t="shared" si="33"/>
        <v>157.24083769633506</v>
      </c>
      <c r="W117" s="35">
        <f t="shared" si="34"/>
        <v>172.03846153846155</v>
      </c>
      <c r="X117" s="35">
        <f t="shared" si="35"/>
        <v>96.720700765203375</v>
      </c>
      <c r="Y117" s="35">
        <f t="shared" si="36"/>
        <v>167.74725274725273</v>
      </c>
      <c r="Z117" s="35">
        <f t="shared" si="37"/>
        <v>182.54487658937921</v>
      </c>
      <c r="AA117" s="35">
        <f t="shared" si="38"/>
        <v>-10.506415050917681</v>
      </c>
      <c r="AB117" s="35">
        <f t="shared" si="39"/>
        <v>-10.506415050917667</v>
      </c>
      <c r="AC117" s="35">
        <f t="shared" si="40"/>
        <v>-10.506415050917667</v>
      </c>
      <c r="AF117">
        <v>1.93</v>
      </c>
      <c r="AG117">
        <v>1.93</v>
      </c>
      <c r="AJ117" t="s">
        <v>86</v>
      </c>
    </row>
    <row r="118" spans="1:36" ht="15" x14ac:dyDescent="0.25">
      <c r="A118">
        <v>1.68</v>
      </c>
      <c r="B118">
        <v>3.82</v>
      </c>
      <c r="C118">
        <v>5.2</v>
      </c>
      <c r="D118" s="20">
        <f t="shared" si="28"/>
        <v>4.9325892257829462E-2</v>
      </c>
      <c r="E118" s="17">
        <f>IF(OR($A118="",$B118="",$C118=""),"",A118*'MPTO_working_3-way'!$I117)</f>
        <v>1.7628674989931534</v>
      </c>
      <c r="F118" s="21">
        <f>IF(OR($A118="",$B118="",$C118=""),"",B118*'MPTO_working_3-way'!$I117)</f>
        <v>4.0084249084249084</v>
      </c>
      <c r="G118" s="22">
        <f>IF(OR($A118="",$B118="",$C118=""),"",C118*'MPTO_working_3-way'!$I117)</f>
        <v>5.456494639740713</v>
      </c>
      <c r="H118" s="17">
        <f>IF(OR($A118="",$B118="",$C118=""),"",'MPTO_working_3-way'!E117)</f>
        <v>1.7277240571898764</v>
      </c>
      <c r="I118" s="21">
        <f>IF(OR($A118="",$B118="",$C118=""),"",'MPTO_working_3-way'!F117)</f>
        <v>4.076007087393819</v>
      </c>
      <c r="J118" s="22">
        <f>IF(OR($A118="",$B118="",$C118=""),"",'MPTO_working_3-way'!G117)</f>
        <v>5.6861561949074</v>
      </c>
      <c r="K118" s="17">
        <f>IF(OR($A118="",$B118="",$C118=""),"",'OddsRatio_working_3-way'!H117)</f>
        <v>1.7399976755930802</v>
      </c>
      <c r="L118" s="21">
        <f>IF(OR($A118="",$B118="",$C118=""),"",'OddsRatio_working_3-way'!I117)</f>
        <v>4.0688138899595367</v>
      </c>
      <c r="M118" s="22">
        <f>IF(OR($A118="",$B118="",$C118=""),"",'OddsRatio_working_3-way'!J117)</f>
        <v>5.57057387866314</v>
      </c>
      <c r="N118" s="23">
        <f t="shared" si="29"/>
        <v>56.725760760303388</v>
      </c>
      <c r="O118" s="24">
        <f t="shared" si="30"/>
        <v>24.947454994060131</v>
      </c>
      <c r="P118" s="24">
        <f t="shared" si="31"/>
        <v>18.326784245636478</v>
      </c>
      <c r="Q118" t="s">
        <v>69</v>
      </c>
      <c r="R118" t="s">
        <v>84</v>
      </c>
      <c r="S118" s="48" t="s">
        <v>385</v>
      </c>
      <c r="T118" s="35">
        <v>214</v>
      </c>
      <c r="U118" s="35">
        <f t="shared" si="32"/>
        <v>45.496062992126006</v>
      </c>
      <c r="V118" s="35">
        <f t="shared" si="33"/>
        <v>177.23024054982818</v>
      </c>
      <c r="W118" s="35">
        <f t="shared" si="34"/>
        <v>192.49246231155777</v>
      </c>
      <c r="X118" s="35">
        <f t="shared" si="35"/>
        <v>58.277297138614031</v>
      </c>
      <c r="Y118" s="35">
        <f t="shared" si="36"/>
        <v>190.01147469631621</v>
      </c>
      <c r="Z118" s="35">
        <f t="shared" si="37"/>
        <v>205.27369645804583</v>
      </c>
      <c r="AA118" s="35">
        <f t="shared" si="38"/>
        <v>-12.781234146488025</v>
      </c>
      <c r="AB118" s="35">
        <f t="shared" si="39"/>
        <v>-12.781234146488032</v>
      </c>
      <c r="AC118" s="35">
        <f t="shared" si="40"/>
        <v>-12.78123414648806</v>
      </c>
      <c r="AF118">
        <v>1.79</v>
      </c>
      <c r="AG118">
        <v>2.04</v>
      </c>
      <c r="AJ118" t="s">
        <v>86</v>
      </c>
    </row>
    <row r="119" spans="1:36" ht="15" x14ac:dyDescent="0.25">
      <c r="A119">
        <v>1.27</v>
      </c>
      <c r="B119">
        <v>5.82</v>
      </c>
      <c r="C119">
        <v>9.9499999999999993</v>
      </c>
      <c r="D119" s="20">
        <f t="shared" si="28"/>
        <v>5.9725393207888056E-2</v>
      </c>
      <c r="E119" s="17">
        <f>IF(OR($A119="",$B119="",$C119=""),"",A119*'MPTO_working_3-way'!$I118)</f>
        <v>1.3458512493740178</v>
      </c>
      <c r="F119" s="21">
        <f>IF(OR($A119="",$B119="",$C119=""),"",B119*'MPTO_working_3-way'!$I118)</f>
        <v>6.1676017884699084</v>
      </c>
      <c r="G119" s="22">
        <f>IF(OR($A119="",$B119="",$C119=""),"",C119*'MPTO_working_3-way'!$I118)</f>
        <v>10.544267662418486</v>
      </c>
      <c r="H119" s="17">
        <f>IF(OR($A119="",$B119="",$C119=""),"",'MPTO_working_3-way'!E118)</f>
        <v>1.3029432921920887</v>
      </c>
      <c r="I119" s="21">
        <f>IF(OR($A119="",$B119="",$C119=""),"",'MPTO_working_3-way'!F118)</f>
        <v>6.5827219774544465</v>
      </c>
      <c r="J119" s="22">
        <f>IF(OR($A119="",$B119="",$C119=""),"",'MPTO_working_3-way'!G118)</f>
        <v>12.407864139203552</v>
      </c>
      <c r="K119" s="17">
        <f>IF(OR($A119="",$B119="",$C119=""),"",'OddsRatio_working_3-way'!H118)</f>
        <v>1.3140629405166637</v>
      </c>
      <c r="L119" s="21">
        <f>IF(OR($A119="",$B119="",$C119=""),"",'OddsRatio_working_3-way'!I118)</f>
        <v>6.6066050862604406</v>
      </c>
      <c r="M119" s="22">
        <f>IF(OR($A119="",$B119="",$C119=""),"",'OddsRatio_working_3-way'!J118)</f>
        <v>11.410604880089407</v>
      </c>
      <c r="N119" s="23">
        <f t="shared" si="29"/>
        <v>74.302416442019123</v>
      </c>
      <c r="O119" s="24">
        <f t="shared" si="30"/>
        <v>16.213757539753317</v>
      </c>
      <c r="P119" s="24">
        <f t="shared" si="31"/>
        <v>9.4838260182275658</v>
      </c>
      <c r="Q119" t="s">
        <v>82</v>
      </c>
      <c r="R119" t="s">
        <v>75</v>
      </c>
      <c r="S119" s="48" t="s">
        <v>385</v>
      </c>
      <c r="T119" s="35">
        <v>215</v>
      </c>
      <c r="U119" s="35">
        <f t="shared" si="32"/>
        <v>79.779874213836493</v>
      </c>
      <c r="V119" s="35">
        <f t="shared" si="33"/>
        <v>165.57471264367814</v>
      </c>
      <c r="W119" s="35">
        <f t="shared" si="34"/>
        <v>174.04761904761904</v>
      </c>
      <c r="X119" s="35">
        <f t="shared" si="35"/>
        <v>90.377668308702795</v>
      </c>
      <c r="Y119" s="35">
        <f t="shared" si="36"/>
        <v>176.17250673854446</v>
      </c>
      <c r="Z119" s="35">
        <f t="shared" si="37"/>
        <v>184.64541314248535</v>
      </c>
      <c r="AA119" s="35">
        <f t="shared" si="38"/>
        <v>-10.597794094866302</v>
      </c>
      <c r="AB119" s="35">
        <f t="shared" si="39"/>
        <v>-10.597794094866316</v>
      </c>
      <c r="AC119" s="35">
        <f t="shared" si="40"/>
        <v>-10.597794094866316</v>
      </c>
      <c r="AF119">
        <v>1.53</v>
      </c>
      <c r="AG119">
        <v>2.5099999999999998</v>
      </c>
      <c r="AJ119" t="s">
        <v>86</v>
      </c>
    </row>
    <row r="120" spans="1:36" ht="15" x14ac:dyDescent="0.25">
      <c r="A120">
        <v>1.59</v>
      </c>
      <c r="B120">
        <v>4.3499999999999996</v>
      </c>
      <c r="C120">
        <v>5.25</v>
      </c>
      <c r="D120" s="20">
        <f t="shared" si="28"/>
        <v>4.929206555751775E-2</v>
      </c>
      <c r="E120" s="17">
        <f>IF(OR($A120="",$B120="",$C120=""),"",A120*'MPTO_working_3-way'!$I119)</f>
        <v>1.6683743842364533</v>
      </c>
      <c r="F120" s="21">
        <f>IF(OR($A120="",$B120="",$C120=""),"",B120*'MPTO_working_3-way'!$I119)</f>
        <v>4.5644204851752015</v>
      </c>
      <c r="G120" s="22">
        <f>IF(OR($A120="",$B120="",$C120=""),"",C120*'MPTO_working_3-way'!$I119)</f>
        <v>5.508783344176968</v>
      </c>
      <c r="H120" s="17">
        <f>IF(OR($A120="",$B120="",$C120=""),"",'MPTO_working_3-way'!E119)</f>
        <v>1.6326527171255627</v>
      </c>
      <c r="I120" s="21">
        <f>IF(OR($A120="",$B120="",$C120=""),"",'MPTO_working_3-way'!F119)</f>
        <v>4.684842033963907</v>
      </c>
      <c r="J120" s="22">
        <f>IF(OR($A120="",$B120="",$C120=""),"",'MPTO_working_3-way'!G119)</f>
        <v>5.7456239245238239</v>
      </c>
      <c r="K120" s="17">
        <f>IF(OR($A120="",$B120="",$C120=""),"",'OddsRatio_working_3-way'!H119)</f>
        <v>1.6444171584450495</v>
      </c>
      <c r="L120" s="21">
        <f>IF(OR($A120="",$B120="",$C120=""),"",'OddsRatio_working_3-way'!I119)</f>
        <v>4.6589787810015508</v>
      </c>
      <c r="M120" s="22">
        <f>IF(OR($A120="",$B120="",$C120=""),"",'OddsRatio_working_3-way'!J119)</f>
        <v>5.641988005748237</v>
      </c>
      <c r="N120" s="23">
        <f t="shared" si="29"/>
        <v>59.938585095074991</v>
      </c>
      <c r="O120" s="24">
        <f t="shared" si="30"/>
        <v>21.908586276130865</v>
      </c>
      <c r="P120" s="24">
        <f t="shared" si="31"/>
        <v>18.152828628794143</v>
      </c>
      <c r="Q120" t="s">
        <v>81</v>
      </c>
      <c r="R120" t="s">
        <v>73</v>
      </c>
      <c r="S120" s="48" t="s">
        <v>385</v>
      </c>
      <c r="T120" s="35">
        <v>216</v>
      </c>
      <c r="U120" s="35">
        <f t="shared" si="32"/>
        <v>167.35135135135135</v>
      </c>
      <c r="V120" s="35">
        <f t="shared" si="33"/>
        <v>163.57281553398062</v>
      </c>
      <c r="W120" s="35">
        <f t="shared" si="34"/>
        <v>96.000000000000014</v>
      </c>
      <c r="X120" s="35">
        <f t="shared" si="35"/>
        <v>172.42718446601941</v>
      </c>
      <c r="Y120" s="35">
        <f t="shared" si="36"/>
        <v>168.64864864864865</v>
      </c>
      <c r="Z120" s="35">
        <f t="shared" si="37"/>
        <v>101.07583311466806</v>
      </c>
      <c r="AA120" s="35">
        <f t="shared" si="38"/>
        <v>-5.0758331146680575</v>
      </c>
      <c r="AB120" s="35">
        <f t="shared" si="39"/>
        <v>-5.0758331146680291</v>
      </c>
      <c r="AC120" s="35">
        <f t="shared" si="40"/>
        <v>-5.0758331146680433</v>
      </c>
      <c r="AF120">
        <v>1.66</v>
      </c>
      <c r="AG120">
        <v>2.25</v>
      </c>
      <c r="AJ120" t="s">
        <v>86</v>
      </c>
    </row>
    <row r="121" spans="1:36" ht="15" x14ac:dyDescent="0.25">
      <c r="A121">
        <v>4.4400000000000004</v>
      </c>
      <c r="B121">
        <v>4.12</v>
      </c>
      <c r="C121">
        <v>1.8</v>
      </c>
      <c r="D121" s="20">
        <f t="shared" si="28"/>
        <v>2.3499227382722587E-2</v>
      </c>
      <c r="E121" s="17">
        <f>IF(OR($A121="",$B121="",$C121=""),"",A121*'MPTO_working_3-way'!$I120)</f>
        <v>4.544336569579289</v>
      </c>
      <c r="F121" s="21">
        <f>IF(OR($A121="",$B121="",$C121=""),"",B121*'MPTO_working_3-way'!$I120)</f>
        <v>4.2168168168168174</v>
      </c>
      <c r="G121" s="22">
        <f>IF(OR($A121="",$B121="",$C121=""),"",C121*'MPTO_working_3-way'!$I120)</f>
        <v>1.8422986092889007</v>
      </c>
      <c r="H121" s="17">
        <f>IF(OR($A121="",$B121="",$C121=""),"",'MPTO_working_3-way'!E120)</f>
        <v>4.5999821181098843</v>
      </c>
      <c r="I121" s="21">
        <f>IF(OR($A121="",$B121="",$C121=""),"",'MPTO_working_3-way'!F120)</f>
        <v>4.2573958376432621</v>
      </c>
      <c r="J121" s="22">
        <f>IF(OR($A121="",$B121="",$C121=""),"",'MPTO_working_3-way'!G120)</f>
        <v>1.8257421174967621</v>
      </c>
      <c r="K121" s="17">
        <f>IF(OR($A121="",$B121="",$C121=""),"",'OddsRatio_working_3-way'!H120)</f>
        <v>4.5769366428700842</v>
      </c>
      <c r="L121" s="21">
        <f>IF(OR($A121="",$B121="",$C121=""),"",'OddsRatio_working_3-way'!I120)</f>
        <v>4.2441983505100778</v>
      </c>
      <c r="M121" s="22">
        <f>IF(OR($A121="",$B121="",$C121=""),"",'OddsRatio_working_3-way'!J120)</f>
        <v>1.8318457309000196</v>
      </c>
      <c r="N121" s="23">
        <f t="shared" si="29"/>
        <v>22.005412334425291</v>
      </c>
      <c r="O121" s="24">
        <f t="shared" si="30"/>
        <v>23.714570573992305</v>
      </c>
      <c r="P121" s="24">
        <f t="shared" si="31"/>
        <v>54.280017091582387</v>
      </c>
      <c r="Q121" t="s">
        <v>323</v>
      </c>
      <c r="R121" t="s">
        <v>324</v>
      </c>
      <c r="S121" s="48" t="s">
        <v>385</v>
      </c>
      <c r="T121" s="35">
        <v>217</v>
      </c>
      <c r="U121" s="35">
        <f t="shared" si="32"/>
        <v>93</v>
      </c>
      <c r="V121" s="35">
        <f t="shared" si="33"/>
        <v>166.29906542056077</v>
      </c>
      <c r="W121" s="35">
        <f t="shared" si="34"/>
        <v>169.62008733624455</v>
      </c>
      <c r="X121" s="35">
        <f t="shared" si="35"/>
        <v>98.080847243194711</v>
      </c>
      <c r="Y121" s="35">
        <f t="shared" si="36"/>
        <v>171.37991266375548</v>
      </c>
      <c r="Z121" s="35">
        <f t="shared" si="37"/>
        <v>174.70093457943926</v>
      </c>
      <c r="AA121" s="35">
        <f t="shared" si="38"/>
        <v>-5.0808472431947109</v>
      </c>
      <c r="AB121" s="35">
        <f t="shared" si="39"/>
        <v>-5.0808472431947109</v>
      </c>
      <c r="AC121" s="35">
        <f t="shared" si="40"/>
        <v>-5.0808472431947109</v>
      </c>
      <c r="AF121">
        <v>1.78</v>
      </c>
      <c r="AG121">
        <v>2.15</v>
      </c>
      <c r="AJ121" t="s">
        <v>387</v>
      </c>
    </row>
    <row r="122" spans="1:36" ht="15" x14ac:dyDescent="0.25">
      <c r="A122">
        <v>1.75</v>
      </c>
      <c r="B122">
        <v>4.28</v>
      </c>
      <c r="C122">
        <v>4.58</v>
      </c>
      <c r="D122" s="20">
        <f t="shared" si="28"/>
        <v>2.3414042595367279E-2</v>
      </c>
      <c r="E122" s="17">
        <f>IF(OR($A122="",$B122="",$C122=""),"",A122*'MPTO_working_3-way'!$I121)</f>
        <v>1.7909745745418928</v>
      </c>
      <c r="F122" s="21">
        <f>IF(OR($A122="",$B122="",$C122=""),"",B122*'MPTO_working_3-way'!$I121)</f>
        <v>4.3802121023081719</v>
      </c>
      <c r="G122" s="22">
        <f>IF(OR($A122="",$B122="",$C122=""),"",C122*'MPTO_working_3-way'!$I121)</f>
        <v>4.687236315086782</v>
      </c>
      <c r="H122" s="17">
        <f>IF(OR($A122="",$B122="",$C122=""),"",'MPTO_working_3-way'!E121)</f>
        <v>1.774232811530239</v>
      </c>
      <c r="I122" s="21">
        <f>IF(OR($A122="",$B122="",$C122=""),"",'MPTO_working_3-way'!F121)</f>
        <v>4.4279100586013129</v>
      </c>
      <c r="J122" s="22">
        <f>IF(OR($A122="",$B122="",$C122=""),"",'MPTO_working_3-way'!G121)</f>
        <v>4.7497830782579795</v>
      </c>
      <c r="K122" s="17">
        <f>IF(OR($A122="",$B122="",$C122=""),"",'OddsRatio_working_3-way'!H121)</f>
        <v>1.78028416237514</v>
      </c>
      <c r="L122" s="21">
        <f>IF(OR($A122="",$B122="",$C122=""),"",'OddsRatio_working_3-way'!I121)</f>
        <v>4.4124427367872778</v>
      </c>
      <c r="M122" s="22">
        <f>IF(OR($A122="",$B122="",$C122=""),"",'OddsRatio_working_3-way'!J121)</f>
        <v>4.7245564017373347</v>
      </c>
      <c r="N122" s="23">
        <f t="shared" si="29"/>
        <v>55.835521855791093</v>
      </c>
      <c r="O122" s="24">
        <f t="shared" si="30"/>
        <v>22.829944684026731</v>
      </c>
      <c r="P122" s="24">
        <f t="shared" si="31"/>
        <v>21.334533460182186</v>
      </c>
      <c r="Q122" t="s">
        <v>325</v>
      </c>
      <c r="R122" t="s">
        <v>326</v>
      </c>
      <c r="S122" s="48" t="s">
        <v>385</v>
      </c>
      <c r="T122" s="35">
        <v>218</v>
      </c>
      <c r="U122" s="35">
        <f t="shared" si="32"/>
        <v>151.73860182370819</v>
      </c>
      <c r="V122" s="35">
        <f t="shared" si="33"/>
        <v>158.27397260273969</v>
      </c>
      <c r="W122" s="35">
        <f t="shared" si="34"/>
        <v>119.8018018018018</v>
      </c>
      <c r="X122" s="35">
        <f t="shared" si="35"/>
        <v>157.92422559545847</v>
      </c>
      <c r="Y122" s="35">
        <f t="shared" si="36"/>
        <v>164.45959637448999</v>
      </c>
      <c r="Z122" s="35">
        <f t="shared" si="37"/>
        <v>125.98742557355204</v>
      </c>
      <c r="AA122" s="35">
        <f t="shared" si="38"/>
        <v>-6.1856237717502722</v>
      </c>
      <c r="AB122" s="35">
        <f t="shared" si="39"/>
        <v>-6.1856237717503006</v>
      </c>
      <c r="AC122" s="35">
        <f t="shared" si="40"/>
        <v>-6.1856237717502438</v>
      </c>
      <c r="AF122">
        <v>1.57</v>
      </c>
      <c r="AG122">
        <v>2.5499999999999998</v>
      </c>
      <c r="AJ122" t="s">
        <v>387</v>
      </c>
    </row>
    <row r="123" spans="1:36" ht="15" x14ac:dyDescent="0.25">
      <c r="A123">
        <v>3.29</v>
      </c>
      <c r="B123">
        <v>3.65</v>
      </c>
      <c r="C123">
        <v>2.2200000000000002</v>
      </c>
      <c r="D123" s="20">
        <f t="shared" si="28"/>
        <v>2.8374420971331471E-2</v>
      </c>
      <c r="E123" s="17">
        <f>IF(OR($A123="",$B123="",$C123=""),"",A123*'MPTO_working_3-way'!$I122)</f>
        <v>3.3833518449956808</v>
      </c>
      <c r="F123" s="21">
        <f>IF(OR($A123="",$B123="",$C123=""),"",B123*'MPTO_working_3-way'!$I122)</f>
        <v>3.7535666365453597</v>
      </c>
      <c r="G123" s="22">
        <f>IF(OR($A123="",$B123="",$C123=""),"",C123*'MPTO_working_3-way'!$I122)</f>
        <v>2.2829912145563562</v>
      </c>
      <c r="H123" s="17">
        <f>IF(OR($A123="",$B123="",$C123=""),"",'MPTO_working_3-way'!E122)</f>
        <v>3.3956638277691145</v>
      </c>
      <c r="I123" s="21">
        <f>IF(OR($A123="",$B123="",$C123=""),"",'MPTO_working_3-way'!F122)</f>
        <v>3.7805116244551513</v>
      </c>
      <c r="J123" s="22">
        <f>IF(OR($A123="",$B123="",$C123=""),"",'MPTO_working_3-way'!G122)</f>
        <v>2.267613237320973</v>
      </c>
      <c r="K123" s="17">
        <f>IF(OR($A123="",$B123="",$C123=""),"",'OddsRatio_working_3-way'!H122)</f>
        <v>3.3915929925027233</v>
      </c>
      <c r="L123" s="21">
        <f>IF(OR($A123="",$B123="",$C123=""),"",'OddsRatio_working_3-way'!I122)</f>
        <v>3.7675639432891788</v>
      </c>
      <c r="M123" s="22">
        <f>IF(OR($A123="",$B123="",$C123=""),"",'OddsRatio_working_3-way'!J122)</f>
        <v>2.2741237776652068</v>
      </c>
      <c r="N123" s="23">
        <f t="shared" si="29"/>
        <v>29.556488530127332</v>
      </c>
      <c r="O123" s="24">
        <f t="shared" si="30"/>
        <v>26.641328017566835</v>
      </c>
      <c r="P123" s="24">
        <f t="shared" si="31"/>
        <v>43.802183452305819</v>
      </c>
      <c r="Q123" t="s">
        <v>327</v>
      </c>
      <c r="R123" t="s">
        <v>328</v>
      </c>
      <c r="S123" s="48" t="s">
        <v>385</v>
      </c>
      <c r="T123" s="35">
        <v>219</v>
      </c>
      <c r="U123" s="35">
        <f t="shared" si="32"/>
        <v>134.11627906976742</v>
      </c>
      <c r="V123" s="35">
        <f t="shared" si="33"/>
        <v>159</v>
      </c>
      <c r="W123" s="35">
        <f t="shared" si="34"/>
        <v>138.78021978021977</v>
      </c>
      <c r="X123" s="35">
        <f t="shared" si="35"/>
        <v>140.21978021978023</v>
      </c>
      <c r="Y123" s="35">
        <f t="shared" si="36"/>
        <v>165.10350115001276</v>
      </c>
      <c r="Z123" s="35">
        <f t="shared" si="37"/>
        <v>144.88372093023256</v>
      </c>
      <c r="AA123" s="35">
        <f t="shared" si="38"/>
        <v>-6.1035011500128178</v>
      </c>
      <c r="AB123" s="35">
        <f t="shared" si="39"/>
        <v>-6.1035011500127609</v>
      </c>
      <c r="AC123" s="35">
        <f t="shared" si="40"/>
        <v>-6.1035011500127894</v>
      </c>
      <c r="AF123">
        <v>1.72</v>
      </c>
      <c r="AG123">
        <v>2.21</v>
      </c>
      <c r="AJ123" t="s">
        <v>388</v>
      </c>
    </row>
    <row r="124" spans="1:36" ht="15" x14ac:dyDescent="0.25">
      <c r="A124">
        <v>2.58</v>
      </c>
      <c r="B124">
        <v>3.65</v>
      </c>
      <c r="C124">
        <v>2.73</v>
      </c>
      <c r="D124" s="20">
        <f t="shared" si="28"/>
        <v>2.7869868264898567E-2</v>
      </c>
      <c r="E124" s="17">
        <f>IF(OR($A124="",$B124="",$C124=""),"",A124*'MPTO_working_3-way'!$I123)</f>
        <v>2.6519042601234384</v>
      </c>
      <c r="F124" s="21">
        <f>IF(OR($A124="",$B124="",$C124=""),"",B124*'MPTO_working_3-way'!$I123)</f>
        <v>3.7517250191668796</v>
      </c>
      <c r="G124" s="22">
        <f>IF(OR($A124="",$B124="",$C124=""),"",C124*'MPTO_working_3-way'!$I123)</f>
        <v>2.8060847403631732</v>
      </c>
      <c r="H124" s="17">
        <f>IF(OR($A124="",$B124="",$C124=""),"",'MPTO_working_3-way'!E123)</f>
        <v>2.6433561903704321</v>
      </c>
      <c r="I124" s="21">
        <f>IF(OR($A124="",$B124="",$C124=""),"",'MPTO_working_3-way'!F123)</f>
        <v>3.778109417641379</v>
      </c>
      <c r="J124" s="22">
        <f>IF(OR($A124="",$B124="",$C124=""),"",'MPTO_working_3-way'!G123)</f>
        <v>2.8010387691664027</v>
      </c>
      <c r="K124" s="17">
        <f>IF(OR($A124="",$B124="",$C124=""),"",'OddsRatio_working_3-way'!H123)</f>
        <v>2.6477256159816145</v>
      </c>
      <c r="L124" s="21">
        <f>IF(OR($A124="",$B124="",$C124=""),"",'OddsRatio_working_3-way'!I123)</f>
        <v>3.7635904318678977</v>
      </c>
      <c r="M124" s="22">
        <f>IF(OR($A124="",$B124="",$C124=""),"",'OddsRatio_working_3-way'!J123)</f>
        <v>2.8041552630684761</v>
      </c>
      <c r="N124" s="23">
        <f t="shared" si="29"/>
        <v>37.708751972571328</v>
      </c>
      <c r="O124" s="24">
        <f t="shared" si="30"/>
        <v>26.654405503899731</v>
      </c>
      <c r="P124" s="24">
        <f t="shared" si="31"/>
        <v>35.636842523528941</v>
      </c>
      <c r="Q124" t="s">
        <v>329</v>
      </c>
      <c r="R124" t="s">
        <v>330</v>
      </c>
      <c r="S124" s="48" t="s">
        <v>385</v>
      </c>
      <c r="T124" s="35">
        <v>220</v>
      </c>
      <c r="U124" s="35">
        <f t="shared" si="32"/>
        <v>117.19626168224299</v>
      </c>
      <c r="V124" s="35">
        <f t="shared" si="33"/>
        <v>164.30379746835442</v>
      </c>
      <c r="W124" s="35">
        <f t="shared" si="34"/>
        <v>152.51533742331287</v>
      </c>
      <c r="X124" s="35">
        <f t="shared" si="35"/>
        <v>123.1808651083327</v>
      </c>
      <c r="Y124" s="35">
        <f t="shared" si="36"/>
        <v>170.28840089444415</v>
      </c>
      <c r="Z124" s="35">
        <f t="shared" si="37"/>
        <v>158.49994084940258</v>
      </c>
      <c r="AA124" s="35">
        <f t="shared" si="38"/>
        <v>-5.9846034260897056</v>
      </c>
      <c r="AB124" s="35">
        <f t="shared" si="39"/>
        <v>-5.9846034260897341</v>
      </c>
      <c r="AC124" s="35">
        <f t="shared" si="40"/>
        <v>-5.9846034260897056</v>
      </c>
      <c r="AF124">
        <v>1.78</v>
      </c>
      <c r="AG124">
        <v>2.12</v>
      </c>
      <c r="AJ124" t="s">
        <v>388</v>
      </c>
    </row>
    <row r="125" spans="1:36" ht="15" x14ac:dyDescent="0.25">
      <c r="A125">
        <v>2.14</v>
      </c>
      <c r="B125">
        <v>3.95</v>
      </c>
      <c r="C125">
        <v>3.26</v>
      </c>
      <c r="D125" s="20">
        <f t="shared" si="28"/>
        <v>2.7202742845862105E-2</v>
      </c>
      <c r="E125" s="17">
        <f>IF(OR($A125="",$B125="",$C125=""),"",A125*'MPTO_working_3-way'!$I124)</f>
        <v>2.1982138696901452</v>
      </c>
      <c r="F125" s="21">
        <f>IF(OR($A125="",$B125="",$C125=""),"",B125*'MPTO_working_3-way'!$I124)</f>
        <v>4.0574508342411555</v>
      </c>
      <c r="G125" s="22">
        <f>IF(OR($A125="",$B125="",$C125=""),"",C125*'MPTO_working_3-way'!$I124)</f>
        <v>3.3486809416775101</v>
      </c>
      <c r="H125" s="17">
        <f>IF(OR($A125="",$B125="",$C125=""),"",'MPTO_working_3-way'!E124)</f>
        <v>2.1823476335867382</v>
      </c>
      <c r="I125" s="21">
        <f>IF(OR($A125="",$B125="",$C125=""),"",'MPTO_working_3-way'!F124)</f>
        <v>4.0967324394263898</v>
      </c>
      <c r="J125" s="22">
        <f>IF(OR($A125="",$B125="",$C125=""),"",'MPTO_working_3-way'!G124)</f>
        <v>3.3593020222370487</v>
      </c>
      <c r="K125" s="17">
        <f>IF(OR($A125="",$B125="",$C125=""),"",'OddsRatio_working_3-way'!H124)</f>
        <v>2.1889864791548823</v>
      </c>
      <c r="L125" s="21">
        <f>IF(OR($A125="",$B125="",$C125=""),"",'OddsRatio_working_3-way'!I124)</f>
        <v>4.076763257462197</v>
      </c>
      <c r="M125" s="22">
        <f>IF(OR($A125="",$B125="",$C125=""),"",'OddsRatio_working_3-way'!J124)</f>
        <v>3.3571135463947672</v>
      </c>
      <c r="N125" s="23">
        <f t="shared" si="29"/>
        <v>45.491478958822036</v>
      </c>
      <c r="O125" s="24">
        <f t="shared" si="30"/>
        <v>24.646016448577001</v>
      </c>
      <c r="P125" s="24">
        <f t="shared" si="31"/>
        <v>29.862504592600974</v>
      </c>
      <c r="Q125" t="s">
        <v>331</v>
      </c>
      <c r="R125" t="s">
        <v>332</v>
      </c>
      <c r="S125" s="48" t="s">
        <v>385</v>
      </c>
      <c r="T125" s="35">
        <v>221</v>
      </c>
      <c r="U125" s="35">
        <f t="shared" si="32"/>
        <v>114.2367149758454</v>
      </c>
      <c r="V125" s="35">
        <f t="shared" si="33"/>
        <v>161.10840108401086</v>
      </c>
      <c r="W125" s="35">
        <f t="shared" si="34"/>
        <v>161.90909090909091</v>
      </c>
      <c r="X125" s="35">
        <f t="shared" si="35"/>
        <v>118.98250800689824</v>
      </c>
      <c r="Y125" s="35">
        <f t="shared" si="36"/>
        <v>165.85419411506368</v>
      </c>
      <c r="Z125" s="35">
        <f t="shared" si="37"/>
        <v>166.65488394014378</v>
      </c>
      <c r="AA125" s="35">
        <f t="shared" si="38"/>
        <v>-4.7457930310528411</v>
      </c>
      <c r="AB125" s="35">
        <f t="shared" si="39"/>
        <v>-4.7457930310528127</v>
      </c>
      <c r="AC125" s="35">
        <f t="shared" si="40"/>
        <v>-4.7457930310528695</v>
      </c>
      <c r="AF125">
        <v>1.63</v>
      </c>
      <c r="AG125">
        <v>2.38</v>
      </c>
      <c r="AJ125" t="s">
        <v>388</v>
      </c>
    </row>
    <row r="126" spans="1:36" ht="15" x14ac:dyDescent="0.25">
      <c r="A126">
        <v>2.0699999999999998</v>
      </c>
      <c r="B126">
        <v>3.69</v>
      </c>
      <c r="C126">
        <v>3.74</v>
      </c>
      <c r="D126" s="20">
        <f t="shared" si="28"/>
        <v>2.147417661109885E-2</v>
      </c>
      <c r="E126" s="17">
        <f>IF(OR($A126="",$B126="",$C126=""),"",A126*'MPTO_working_3-way'!$I125)</f>
        <v>2.1144515455849744</v>
      </c>
      <c r="F126" s="21">
        <f>IF(OR($A126="",$B126="",$C126=""),"",B126*'MPTO_working_3-way'!$I125)</f>
        <v>3.7692397116949548</v>
      </c>
      <c r="G126" s="22">
        <f>IF(OR($A126="",$B126="",$C126=""),"",C126*'MPTO_working_3-way'!$I125)</f>
        <v>3.82031342052551</v>
      </c>
      <c r="H126" s="17">
        <f>IF(OR($A126="",$B126="",$C126=""),"",'MPTO_working_3-way'!E125)</f>
        <v>2.1011328678179657</v>
      </c>
      <c r="I126" s="21">
        <f>IF(OR($A126="",$B126="",$C126=""),"",'MPTO_working_3-way'!F125)</f>
        <v>3.7901090494571412</v>
      </c>
      <c r="J126" s="22">
        <f>IF(OR($A126="",$B126="",$C126=""),"",'MPTO_working_3-way'!G125)</f>
        <v>3.8428782318201673</v>
      </c>
      <c r="K126" s="17">
        <f>IF(OR($A126="",$B126="",$C126=""),"",'OddsRatio_working_3-way'!H125)</f>
        <v>2.1065149083550829</v>
      </c>
      <c r="L126" s="21">
        <f>IF(OR($A126="",$B126="",$C126=""),"",'OddsRatio_working_3-way'!I125)</f>
        <v>3.7817991621263309</v>
      </c>
      <c r="M126" s="22">
        <f>IF(OR($A126="",$B126="",$C126=""),"",'OddsRatio_working_3-way'!J125)</f>
        <v>3.8335054662550738</v>
      </c>
      <c r="N126" s="23">
        <f t="shared" si="29"/>
        <v>47.293587885143268</v>
      </c>
      <c r="O126" s="24">
        <f t="shared" si="30"/>
        <v>26.530549301421829</v>
      </c>
      <c r="P126" s="24">
        <f t="shared" si="31"/>
        <v>26.175862813434904</v>
      </c>
      <c r="Q126" t="s">
        <v>333</v>
      </c>
      <c r="R126" t="s">
        <v>334</v>
      </c>
      <c r="S126" s="48" t="s">
        <v>385</v>
      </c>
      <c r="T126" s="35">
        <v>222</v>
      </c>
      <c r="U126" s="35">
        <f t="shared" si="32"/>
        <v>87.454545454545425</v>
      </c>
      <c r="V126" s="35">
        <f t="shared" si="33"/>
        <v>168.37681159420291</v>
      </c>
      <c r="W126" s="35">
        <f t="shared" si="34"/>
        <v>182.91549295774649</v>
      </c>
      <c r="X126" s="35">
        <f t="shared" si="35"/>
        <v>92.707695448050643</v>
      </c>
      <c r="Y126" s="35">
        <f t="shared" si="36"/>
        <v>173.62996158770807</v>
      </c>
      <c r="Z126" s="35">
        <f t="shared" si="37"/>
        <v>188.16864295125166</v>
      </c>
      <c r="AA126" s="35">
        <f t="shared" si="38"/>
        <v>-5.2531499935052182</v>
      </c>
      <c r="AB126" s="35">
        <f t="shared" si="39"/>
        <v>-5.2531499935051613</v>
      </c>
      <c r="AC126" s="35">
        <f t="shared" si="40"/>
        <v>-5.2531499935051613</v>
      </c>
      <c r="AF126">
        <v>1.79</v>
      </c>
      <c r="AG126">
        <v>2.12</v>
      </c>
      <c r="AJ126" t="s">
        <v>389</v>
      </c>
    </row>
    <row r="127" spans="1:36" ht="15" x14ac:dyDescent="0.25">
      <c r="A127">
        <v>1.65</v>
      </c>
      <c r="B127">
        <v>4.1399999999999997</v>
      </c>
      <c r="C127">
        <v>5.68</v>
      </c>
      <c r="D127" s="20">
        <f t="shared" si="28"/>
        <v>2.3662837808581916E-2</v>
      </c>
      <c r="E127" s="17">
        <f>IF(OR($A127="",$B127="",$C127=""),"",A127*'MPTO_working_3-way'!$I126)</f>
        <v>1.6890436823841601</v>
      </c>
      <c r="F127" s="21">
        <f>IF(OR($A127="",$B127="",$C127=""),"",B127*'MPTO_working_3-way'!$I126)</f>
        <v>4.2379641485275288</v>
      </c>
      <c r="G127" s="22">
        <f>IF(OR($A127="",$B127="",$C127=""),"",C127*'MPTO_working_3-way'!$I126)</f>
        <v>5.8144049187527447</v>
      </c>
      <c r="H127" s="17">
        <f>IF(OR($A127="",$B127="",$C127=""),"",'MPTO_working_3-way'!E126)</f>
        <v>1.6717571855250253</v>
      </c>
      <c r="I127" s="21">
        <f>IF(OR($A127="",$B127="",$C127=""),"",'MPTO_working_3-way'!F126)</f>
        <v>4.2797541573093199</v>
      </c>
      <c r="J127" s="22">
        <f>IF(OR($A127="",$B127="",$C127=""),"",'MPTO_working_3-way'!G126)</f>
        <v>5.9464088668742807</v>
      </c>
      <c r="K127" s="17">
        <f>IF(OR($A127="",$B127="",$C127=""),"",'OddsRatio_working_3-way'!H126)</f>
        <v>1.6778467297191675</v>
      </c>
      <c r="L127" s="21">
        <f>IF(OR($A127="",$B127="",$C127=""),"",'OddsRatio_working_3-way'!I126)</f>
        <v>4.2745211251048998</v>
      </c>
      <c r="M127" s="22">
        <f>IF(OR($A127="",$B127="",$C127=""),"",'OddsRatio_working_3-way'!J126)</f>
        <v>5.8804964539780036</v>
      </c>
      <c r="N127" s="23">
        <f t="shared" si="29"/>
        <v>59.205099928999807</v>
      </c>
      <c r="O127" s="24">
        <f t="shared" si="30"/>
        <v>23.596235478949197</v>
      </c>
      <c r="P127" s="24">
        <f t="shared" si="31"/>
        <v>17.198664592050999</v>
      </c>
      <c r="Q127" t="s">
        <v>335</v>
      </c>
      <c r="R127" t="s">
        <v>336</v>
      </c>
      <c r="S127" s="48" t="s">
        <v>385</v>
      </c>
      <c r="T127" s="35">
        <v>223</v>
      </c>
      <c r="U127" s="35">
        <f t="shared" si="32"/>
        <v>197.00932400932399</v>
      </c>
      <c r="V127" s="35">
        <f t="shared" si="33"/>
        <v>182.30656934306572</v>
      </c>
      <c r="W127" s="35">
        <f t="shared" si="34"/>
        <v>61.405797101449252</v>
      </c>
      <c r="X127" s="35">
        <f t="shared" si="35"/>
        <v>202.28763355548506</v>
      </c>
      <c r="Y127" s="35">
        <f t="shared" si="36"/>
        <v>187.58487888922676</v>
      </c>
      <c r="Z127" s="35">
        <f t="shared" si="37"/>
        <v>66.684106647610292</v>
      </c>
      <c r="AA127" s="35">
        <f t="shared" si="38"/>
        <v>-5.2783095461610685</v>
      </c>
      <c r="AB127" s="35">
        <f t="shared" si="39"/>
        <v>-5.2783095461610401</v>
      </c>
      <c r="AC127" s="35">
        <f t="shared" si="40"/>
        <v>-5.2783095461610401</v>
      </c>
      <c r="AF127">
        <v>1.9</v>
      </c>
      <c r="AG127">
        <v>2</v>
      </c>
      <c r="AJ127" t="s">
        <v>389</v>
      </c>
    </row>
    <row r="128" spans="1:36" ht="15" x14ac:dyDescent="0.25">
      <c r="A128">
        <v>8.58</v>
      </c>
      <c r="B128">
        <v>5.48</v>
      </c>
      <c r="C128">
        <v>1.38</v>
      </c>
      <c r="D128" s="20">
        <f t="shared" si="28"/>
        <v>2.3669549534354406E-2</v>
      </c>
      <c r="E128" s="17">
        <f>IF(OR($A128="",$B128="",$C128=""),"",A128*'MPTO_working_3-way'!$I127)</f>
        <v>8.7830847350047616</v>
      </c>
      <c r="F128" s="21">
        <f>IF(OR($A128="",$B128="",$C128=""),"",B128*'MPTO_working_3-way'!$I127)</f>
        <v>5.6097091314482626</v>
      </c>
      <c r="G128" s="22">
        <f>IF(OR($A128="",$B128="",$C128=""),"",C128*'MPTO_working_3-way'!$I127)</f>
        <v>1.4126639783574089</v>
      </c>
      <c r="H128" s="17">
        <f>IF(OR($A128="",$B128="",$C128=""),"",'MPTO_working_3-way'!E127)</f>
        <v>9.2029960013979242</v>
      </c>
      <c r="I128" s="21">
        <f>IF(OR($A128="",$B128="",$C128=""),"",'MPTO_working_3-way'!F127)</f>
        <v>5.7276425118180194</v>
      </c>
      <c r="J128" s="22">
        <f>IF(OR($A128="",$B128="",$C128=""),"",'MPTO_working_3-way'!G127)</f>
        <v>1.3951908276664509</v>
      </c>
      <c r="K128" s="17">
        <f>IF(OR($A128="",$B128="",$C128=""),"",'OddsRatio_working_3-way'!H127)</f>
        <v>8.9898583429387191</v>
      </c>
      <c r="L128" s="21">
        <f>IF(OR($A128="",$B128="",$C128=""),"",'OddsRatio_working_3-way'!I127)</f>
        <v>5.722238176301512</v>
      </c>
      <c r="M128" s="22">
        <f>IF(OR($A128="",$B128="",$C128=""),"",'OddsRatio_working_3-way'!J127)</f>
        <v>1.4005469881684314</v>
      </c>
      <c r="N128" s="23">
        <f t="shared" si="29"/>
        <v>11.385521490126644</v>
      </c>
      <c r="O128" s="24">
        <f t="shared" si="30"/>
        <v>17.826236201694638</v>
      </c>
      <c r="P128" s="24">
        <f t="shared" si="31"/>
        <v>70.788242308178724</v>
      </c>
      <c r="Q128" t="s">
        <v>337</v>
      </c>
      <c r="R128" t="s">
        <v>338</v>
      </c>
      <c r="S128" s="48" t="s">
        <v>385</v>
      </c>
      <c r="T128" s="35">
        <v>224</v>
      </c>
      <c r="U128" s="35">
        <f t="shared" si="32"/>
        <v>99.555555555555557</v>
      </c>
      <c r="V128" s="35">
        <f t="shared" si="33"/>
        <v>160.5439093484419</v>
      </c>
      <c r="W128" s="35">
        <f t="shared" si="34"/>
        <v>181.25190839694656</v>
      </c>
      <c r="X128" s="35">
        <f t="shared" si="35"/>
        <v>106.20418225461151</v>
      </c>
      <c r="Y128" s="35">
        <f t="shared" si="36"/>
        <v>167.19253604749787</v>
      </c>
      <c r="Z128" s="35">
        <f t="shared" si="37"/>
        <v>187.90053509600253</v>
      </c>
      <c r="AA128" s="35">
        <f t="shared" si="38"/>
        <v>-6.6486266990559528</v>
      </c>
      <c r="AB128" s="35">
        <f t="shared" si="39"/>
        <v>-6.648626699055967</v>
      </c>
      <c r="AC128" s="35">
        <f t="shared" si="40"/>
        <v>-6.648626699055967</v>
      </c>
      <c r="AF128">
        <v>1.56</v>
      </c>
      <c r="AG128">
        <v>2.59</v>
      </c>
      <c r="AJ128" t="s">
        <v>389</v>
      </c>
    </row>
    <row r="129" spans="1:36" ht="15" x14ac:dyDescent="0.25">
      <c r="A129">
        <v>1.8</v>
      </c>
      <c r="B129">
        <v>3.53</v>
      </c>
      <c r="C129">
        <v>5.24</v>
      </c>
      <c r="D129" s="20">
        <f t="shared" si="28"/>
        <v>2.9681369192214202E-2</v>
      </c>
      <c r="E129" s="17">
        <f>IF(OR($A129="",$B129="",$C129=""),"",A129*'MPTO_working_3-way'!$I128)</f>
        <v>1.8534264645459857</v>
      </c>
      <c r="F129" s="21">
        <f>IF(OR($A129="",$B129="",$C129=""),"",B129*'MPTO_working_3-way'!$I128)</f>
        <v>3.6347752332485159</v>
      </c>
      <c r="G129" s="22">
        <f>IF(OR($A129="",$B129="",$C129=""),"",C129*'MPTO_working_3-way'!$I128)</f>
        <v>5.395530374567203</v>
      </c>
      <c r="H129" s="17">
        <f>IF(OR($A129="",$B129="",$C129=""),"",'MPTO_working_3-way'!E128)</f>
        <v>1.8326371071434866</v>
      </c>
      <c r="I129" s="21">
        <f>IF(OR($A129="",$B129="",$C129=""),"",'MPTO_working_3-way'!F128)</f>
        <v>3.6577471019226775</v>
      </c>
      <c r="J129" s="22">
        <f>IF(OR($A129="",$B129="",$C129=""),"",'MPTO_working_3-way'!G128)</f>
        <v>5.5265135754818049</v>
      </c>
      <c r="K129" s="17">
        <f>IF(OR($A129="",$B129="",$C129=""),"",'OddsRatio_working_3-way'!H128)</f>
        <v>1.8405391633870929</v>
      </c>
      <c r="L129" s="21">
        <f>IF(OR($A129="",$B129="",$C129=""),"",'OddsRatio_working_3-way'!I128)</f>
        <v>3.6582051042116821</v>
      </c>
      <c r="M129" s="22">
        <f>IF(OR($A129="",$B129="",$C129=""),"",'OddsRatio_working_3-way'!J128)</f>
        <v>5.4548575659515937</v>
      </c>
      <c r="N129" s="23">
        <f t="shared" si="29"/>
        <v>53.9541233023755</v>
      </c>
      <c r="O129" s="24">
        <f t="shared" si="30"/>
        <v>27.512017547953516</v>
      </c>
      <c r="P129" s="24">
        <f t="shared" si="31"/>
        <v>18.533859149670974</v>
      </c>
      <c r="Q129" t="s">
        <v>216</v>
      </c>
      <c r="R129" t="s">
        <v>107</v>
      </c>
      <c r="S129" s="48" t="s">
        <v>385</v>
      </c>
      <c r="T129" s="35">
        <v>225</v>
      </c>
      <c r="U129" s="35">
        <f t="shared" si="32"/>
        <v>148.20819112627984</v>
      </c>
      <c r="V129" s="35">
        <f t="shared" si="33"/>
        <v>159.40233236151602</v>
      </c>
      <c r="W129" s="35">
        <f t="shared" si="34"/>
        <v>137.45136186770429</v>
      </c>
      <c r="X129" s="35">
        <f t="shared" si="35"/>
        <v>153.14630577077969</v>
      </c>
      <c r="Y129" s="35">
        <f t="shared" si="36"/>
        <v>164.34044700601584</v>
      </c>
      <c r="Z129" s="35">
        <f t="shared" si="37"/>
        <v>142.38947651220408</v>
      </c>
      <c r="AA129" s="35">
        <f t="shared" si="38"/>
        <v>-4.9381146444998478</v>
      </c>
      <c r="AB129" s="35">
        <f t="shared" si="39"/>
        <v>-4.9381146444998194</v>
      </c>
      <c r="AC129" s="35">
        <f t="shared" si="40"/>
        <v>-4.938114644499791</v>
      </c>
      <c r="AF129">
        <v>2.14</v>
      </c>
      <c r="AG129">
        <v>1.77</v>
      </c>
      <c r="AJ129" t="s">
        <v>221</v>
      </c>
    </row>
    <row r="130" spans="1:36" ht="15" x14ac:dyDescent="0.25">
      <c r="A130">
        <v>2.93</v>
      </c>
      <c r="B130">
        <v>3.43</v>
      </c>
      <c r="C130">
        <v>2.57</v>
      </c>
      <c r="D130" s="20">
        <f t="shared" si="28"/>
        <v>2.1947176197776974E-2</v>
      </c>
      <c r="E130" s="17">
        <f>IF(OR($A130="",$B130="",$C130=""),"",A130*'MPTO_working_3-way'!$I129)</f>
        <v>2.9943052262594869</v>
      </c>
      <c r="F130" s="21">
        <f>IF(OR($A130="",$B130="",$C130=""),"",B130*'MPTO_working_3-way'!$I129)</f>
        <v>3.5052788143583751</v>
      </c>
      <c r="G130" s="22">
        <f>IF(OR($A130="",$B130="",$C130=""),"",C130*'MPTO_working_3-way'!$I129)</f>
        <v>2.6264042428282868</v>
      </c>
      <c r="H130" s="17">
        <f>IF(OR($A130="",$B130="",$C130=""),"",'MPTO_working_3-way'!E129)</f>
        <v>2.9941804845059656</v>
      </c>
      <c r="I130" s="21">
        <f>IF(OR($A130="",$B130="",$C130=""),"",'MPTO_working_3-way'!F129)</f>
        <v>3.5182840848272452</v>
      </c>
      <c r="J130" s="22">
        <f>IF(OR($A130="",$B130="",$C130=""),"",'MPTO_working_3-way'!G129)</f>
        <v>2.6192455201144798</v>
      </c>
      <c r="K130" s="17">
        <f>IF(OR($A130="",$B130="",$C130=""),"",'OddsRatio_working_3-way'!H129)</f>
        <v>2.9947041051422336</v>
      </c>
      <c r="L130" s="21">
        <f>IF(OR($A130="",$B130="",$C130=""),"",'OddsRatio_working_3-way'!I129)</f>
        <v>3.5114668266816733</v>
      </c>
      <c r="M130" s="22">
        <f>IF(OR($A130="",$B130="",$C130=""),"",'OddsRatio_working_3-way'!J129)</f>
        <v>2.622634945633838</v>
      </c>
      <c r="N130" s="23">
        <f t="shared" si="29"/>
        <v>33.396728938325673</v>
      </c>
      <c r="O130" s="24">
        <f t="shared" si="30"/>
        <v>28.5284011047505</v>
      </c>
      <c r="P130" s="24">
        <f t="shared" si="31"/>
        <v>38.074869956923827</v>
      </c>
      <c r="Q130" t="s">
        <v>339</v>
      </c>
      <c r="R130" t="s">
        <v>340</v>
      </c>
      <c r="S130" s="48" t="s">
        <v>385</v>
      </c>
      <c r="T130" s="35">
        <v>226</v>
      </c>
      <c r="U130" s="35">
        <f t="shared" si="32"/>
        <v>145.85815602836877</v>
      </c>
      <c r="V130" s="35">
        <f t="shared" si="33"/>
        <v>157.30699088145894</v>
      </c>
      <c r="W130" s="35">
        <f t="shared" si="34"/>
        <v>143.81818181818181</v>
      </c>
      <c r="X130" s="35">
        <f t="shared" si="35"/>
        <v>150.87482730035921</v>
      </c>
      <c r="Y130" s="35">
        <f t="shared" si="36"/>
        <v>162.32366215344939</v>
      </c>
      <c r="Z130" s="35">
        <f t="shared" si="37"/>
        <v>148.83485309017223</v>
      </c>
      <c r="AA130" s="35">
        <f t="shared" si="38"/>
        <v>-5.0166712719904467</v>
      </c>
      <c r="AB130" s="35">
        <f t="shared" si="39"/>
        <v>-5.0166712719904467</v>
      </c>
      <c r="AC130" s="35">
        <f t="shared" si="40"/>
        <v>-5.0166712719904183</v>
      </c>
      <c r="AF130">
        <v>1.89</v>
      </c>
      <c r="AG130">
        <v>2.0099999999999998</v>
      </c>
      <c r="AJ130" t="s">
        <v>390</v>
      </c>
    </row>
    <row r="131" spans="1:36" s="35" customFormat="1" ht="15" x14ac:dyDescent="0.25">
      <c r="A131">
        <v>2.82</v>
      </c>
      <c r="B131">
        <v>3.29</v>
      </c>
      <c r="C131">
        <v>2.75</v>
      </c>
      <c r="D131" s="20">
        <f t="shared" si="28"/>
        <v>2.2197660495532734E-2</v>
      </c>
      <c r="E131" s="17">
        <f>IF(OR($A131="",$B131="",$C131=""),"",A131*'MPTO_working_3-way'!$I130)</f>
        <v>2.8825974025974022</v>
      </c>
      <c r="F131" s="21">
        <f>IF(OR($A131="",$B131="",$C131=""),"",B131*'MPTO_working_3-way'!$I130)</f>
        <v>3.3630303030303028</v>
      </c>
      <c r="G131" s="22">
        <f>IF(OR($A131="",$B131="",$C131=""),"",C131*'MPTO_working_3-way'!$I130)</f>
        <v>2.8110435663627151</v>
      </c>
      <c r="H131" s="17">
        <f>IF(OR($A131="",$B131="",$C131=""),"",'MPTO_working_3-way'!E130)</f>
        <v>2.8800954991599603</v>
      </c>
      <c r="I131" s="21">
        <f>IF(OR($A131="",$B131="",$C131=""),"",'MPTO_working_3-way'!F130)</f>
        <v>3.3720882078890155</v>
      </c>
      <c r="J131" s="22">
        <f>IF(OR($A131="",$B131="",$C131=""),"",'MPTO_working_3-way'!G130)</f>
        <v>2.8071188485736447</v>
      </c>
      <c r="K131" s="17">
        <f>IF(OR($A131="",$B131="",$C131=""),"",'OddsRatio_working_3-way'!H130)</f>
        <v>2.8814705717031681</v>
      </c>
      <c r="L131" s="21">
        <f>IF(OR($A131="",$B131="",$C131=""),"",'OddsRatio_working_3-way'!I130)</f>
        <v>3.3673448402199204</v>
      </c>
      <c r="M131" s="22">
        <f>IF(OR($A131="",$B131="",$C131=""),"",'OddsRatio_working_3-way'!J130)</f>
        <v>2.8091063189453549</v>
      </c>
      <c r="N131" s="23">
        <f t="shared" si="29"/>
        <v>34.690935303658321</v>
      </c>
      <c r="O131" s="24">
        <f t="shared" si="30"/>
        <v>29.735087403135701</v>
      </c>
      <c r="P131" s="24">
        <f t="shared" si="31"/>
        <v>35.573977293205985</v>
      </c>
      <c r="Q131" t="s">
        <v>341</v>
      </c>
      <c r="R131" t="s">
        <v>342</v>
      </c>
      <c r="S131" s="48" t="s">
        <v>385</v>
      </c>
      <c r="T131" s="35">
        <v>227</v>
      </c>
      <c r="U131" s="35">
        <f t="shared" si="32"/>
        <v>85.125000000000028</v>
      </c>
      <c r="V131" s="35">
        <f t="shared" si="33"/>
        <v>177.65217391304347</v>
      </c>
      <c r="W131" s="35">
        <f t="shared" si="34"/>
        <v>185.80217785843919</v>
      </c>
      <c r="X131" s="35">
        <f t="shared" si="35"/>
        <v>90.545648228517322</v>
      </c>
      <c r="Y131" s="35">
        <f t="shared" si="36"/>
        <v>183.07282214156081</v>
      </c>
      <c r="Z131" s="35">
        <f t="shared" si="37"/>
        <v>191.22282608695653</v>
      </c>
      <c r="AA131" s="35">
        <f t="shared" si="38"/>
        <v>-5.4206482285172939</v>
      </c>
      <c r="AB131" s="35">
        <f t="shared" si="39"/>
        <v>-5.4206482285173365</v>
      </c>
      <c r="AC131" s="35">
        <f t="shared" si="40"/>
        <v>-5.4206482285173365</v>
      </c>
      <c r="AD131" s="36"/>
      <c r="AE131" s="36"/>
      <c r="AF131">
        <v>2.23</v>
      </c>
      <c r="AG131">
        <v>1.72</v>
      </c>
      <c r="AH131" s="36"/>
      <c r="AI131" s="36"/>
      <c r="AJ131" t="s">
        <v>390</v>
      </c>
    </row>
    <row r="132" spans="1:36" ht="15" x14ac:dyDescent="0.25">
      <c r="A132">
        <v>1.6</v>
      </c>
      <c r="B132">
        <v>4.5999999999999996</v>
      </c>
      <c r="C132">
        <v>5.51</v>
      </c>
      <c r="D132" s="20">
        <f t="shared" ref="D132:D155" si="41">IF(OR($A132="",$B132="",$C132=""),"",(1/A132)+(1/B132)+(1/C132)-1)</f>
        <v>2.3879507614613882E-2</v>
      </c>
      <c r="E132" s="17">
        <f>IF(OR($A132="",$B132="",$C132=""),"",A132*'MPTO_working_3-way'!$I131)</f>
        <v>1.6382072121833824</v>
      </c>
      <c r="F132" s="21">
        <f>IF(OR($A132="",$B132="",$C132=""),"",B132*'MPTO_working_3-way'!$I131)</f>
        <v>4.7098457350272236</v>
      </c>
      <c r="G132" s="22">
        <f>IF(OR($A132="",$B132="",$C132=""),"",C132*'MPTO_working_3-way'!$I131)</f>
        <v>5.6415760869565226</v>
      </c>
      <c r="H132" s="17">
        <f>IF(OR($A132="",$B132="",$C132=""),"",'MPTO_working_3-way'!E131)</f>
        <v>1.6206400460372778</v>
      </c>
      <c r="I132" s="21">
        <f>IF(OR($A132="",$B132="",$C132=""),"",'MPTO_working_3-way'!F131)</f>
        <v>4.7748316300098912</v>
      </c>
      <c r="J132" s="22">
        <f>IF(OR($A132="",$B132="",$C132=""),"",'MPTO_working_3-way'!G131)</f>
        <v>5.7627465469220729</v>
      </c>
      <c r="K132" s="17">
        <f>IF(OR($A132="",$B132="",$C132=""),"",'OddsRatio_working_3-way'!H131)</f>
        <v>1.6266161104916739</v>
      </c>
      <c r="L132" s="21">
        <f>IF(OR($A132="",$B132="",$C132=""),"",'OddsRatio_working_3-way'!I131)</f>
        <v>4.7596966629500423</v>
      </c>
      <c r="M132" s="22">
        <f>IF(OR($A132="",$B132="",$C132=""),"",'OddsRatio_working_3-way'!J131)</f>
        <v>5.7100644305290817</v>
      </c>
      <c r="N132" s="23">
        <f t="shared" si="29"/>
        <v>61.042339001011491</v>
      </c>
      <c r="O132" s="24">
        <f t="shared" si="30"/>
        <v>21.232117913395307</v>
      </c>
      <c r="P132" s="24">
        <f t="shared" si="31"/>
        <v>17.725543085593177</v>
      </c>
      <c r="Q132" t="s">
        <v>343</v>
      </c>
      <c r="R132" t="s">
        <v>344</v>
      </c>
      <c r="S132" s="48" t="s">
        <v>385</v>
      </c>
      <c r="T132" s="35">
        <v>228</v>
      </c>
      <c r="U132" s="35">
        <f t="shared" si="32"/>
        <v>96.208092485549145</v>
      </c>
      <c r="V132" s="35">
        <f t="shared" si="33"/>
        <v>171.7037037037037</v>
      </c>
      <c r="W132" s="35">
        <f t="shared" si="34"/>
        <v>182.76190476190479</v>
      </c>
      <c r="X132" s="35">
        <f t="shared" si="35"/>
        <v>101.53439153439153</v>
      </c>
      <c r="Y132" s="35">
        <f t="shared" si="36"/>
        <v>177.0300027525461</v>
      </c>
      <c r="Z132" s="35">
        <f t="shared" si="37"/>
        <v>188.08820381074716</v>
      </c>
      <c r="AA132" s="35">
        <f t="shared" si="38"/>
        <v>-5.3262990488423867</v>
      </c>
      <c r="AB132" s="35">
        <f t="shared" si="39"/>
        <v>-5.3262990488424009</v>
      </c>
      <c r="AC132" s="35">
        <f t="shared" si="40"/>
        <v>-5.3262990488423725</v>
      </c>
      <c r="AF132">
        <v>1.69</v>
      </c>
      <c r="AG132">
        <v>2.2799999999999998</v>
      </c>
      <c r="AJ132" t="s">
        <v>390</v>
      </c>
    </row>
    <row r="133" spans="1:36" ht="15" x14ac:dyDescent="0.25">
      <c r="A133">
        <v>1.73</v>
      </c>
      <c r="B133">
        <v>4.05</v>
      </c>
      <c r="C133">
        <v>5.04</v>
      </c>
      <c r="D133" s="20">
        <f t="shared" si="41"/>
        <v>2.3360960740536951E-2</v>
      </c>
      <c r="E133" s="17">
        <f>IF(OR($A133="",$B133="",$C133=""),"",A133*'MPTO_working_3-way'!$I132)</f>
        <v>1.7704144620811288</v>
      </c>
      <c r="F133" s="21">
        <f>IF(OR($A133="",$B133="",$C133=""),"",B133*'MPTO_working_3-way'!$I132)</f>
        <v>4.1446118909991743</v>
      </c>
      <c r="G133" s="22">
        <f>IF(OR($A133="",$B133="",$C133=""),"",C133*'MPTO_working_3-way'!$I132)</f>
        <v>5.1577392421323065</v>
      </c>
      <c r="H133" s="17">
        <f>IF(OR($A133="",$B133="",$C133=""),"",'MPTO_working_3-way'!E132)</f>
        <v>1.7536239225069052</v>
      </c>
      <c r="I133" s="21">
        <f>IF(OR($A133="",$B133="",$C133=""),"",'MPTO_working_3-way'!F132)</f>
        <v>4.1818853606372164</v>
      </c>
      <c r="J133" s="22">
        <f>IF(OR($A133="",$B133="",$C133=""),"",'MPTO_working_3-way'!G132)</f>
        <v>5.2458820593268687</v>
      </c>
      <c r="K133" s="17">
        <f>IF(OR($A133="",$B133="",$C133=""),"",'OddsRatio_working_3-way'!H132)</f>
        <v>1.7596977018071907</v>
      </c>
      <c r="L133" s="21">
        <f>IF(OR($A133="",$B133="",$C133=""),"",'OddsRatio_working_3-way'!I132)</f>
        <v>4.1740794390574409</v>
      </c>
      <c r="M133" s="22">
        <f>IF(OR($A133="",$B133="",$C133=""),"",'OddsRatio_working_3-way'!J132)</f>
        <v>5.2043544045219878</v>
      </c>
      <c r="N133" s="23">
        <f t="shared" ref="N133:N155" si="42">(1/E133)* 100</f>
        <v>56.483948895474803</v>
      </c>
      <c r="O133" s="24">
        <f t="shared" ref="O133:O155" si="43">(1/F133)* 100</f>
        <v>24.127711503499118</v>
      </c>
      <c r="P133" s="24">
        <f t="shared" ref="P133:P155" si="44">(1/G133)* 100</f>
        <v>19.388339601026072</v>
      </c>
      <c r="Q133" t="s">
        <v>345</v>
      </c>
      <c r="R133" t="s">
        <v>346</v>
      </c>
      <c r="S133" s="48" t="s">
        <v>385</v>
      </c>
      <c r="T133" s="35">
        <v>229</v>
      </c>
      <c r="U133" s="35">
        <f t="shared" ref="U133:U155" si="45">(1/A134)*((T133*A134)-T133)</f>
        <v>125.38009049773754</v>
      </c>
      <c r="V133" s="35">
        <f t="shared" ref="V133:V155" si="46">(1/B134)*((T133*B134)-T133)</f>
        <v>164.12747875354108</v>
      </c>
      <c r="W133" s="35">
        <f t="shared" ref="W133:W155" si="47">(1/C134)*((T133*C134)-T133)</f>
        <v>163.3839541547278</v>
      </c>
      <c r="X133" s="35">
        <f t="shared" ref="X133:X155" si="48">((1/B134)+(1/C134))*T133</f>
        <v>130.48856709173111</v>
      </c>
      <c r="Y133" s="35">
        <f t="shared" ref="Y133:Y155" si="49">((1/A134)+(1/C134))*T133</f>
        <v>169.23595534753466</v>
      </c>
      <c r="Z133" s="35">
        <f t="shared" ref="Z133:Z155" si="50">((1/A134)+(1/B134))*T133</f>
        <v>168.49243074872138</v>
      </c>
      <c r="AA133" s="35">
        <f t="shared" ref="AA133:AA155" si="51">U133-X133</f>
        <v>-5.1084765939935721</v>
      </c>
      <c r="AB133" s="35">
        <f t="shared" ref="AB133:AB155" si="52">V133-Y133</f>
        <v>-5.1084765939935721</v>
      </c>
      <c r="AC133" s="35">
        <f t="shared" ref="AC133:AC155" si="53">W133-Z133</f>
        <v>-5.1084765939935721</v>
      </c>
      <c r="AF133">
        <v>1.85</v>
      </c>
      <c r="AG133">
        <v>2.0699999999999998</v>
      </c>
      <c r="AJ133" t="s">
        <v>390</v>
      </c>
    </row>
    <row r="134" spans="1:36" s="35" customFormat="1" ht="15" x14ac:dyDescent="0.25">
      <c r="A134">
        <v>2.21</v>
      </c>
      <c r="B134">
        <v>3.53</v>
      </c>
      <c r="C134">
        <v>3.49</v>
      </c>
      <c r="D134" s="20">
        <f t="shared" si="41"/>
        <v>2.2307758052373838E-2</v>
      </c>
      <c r="E134" s="17">
        <f>IF(OR($A134="",$B134="",$C134=""),"",A134*'MPTO_working_3-way'!$I133)</f>
        <v>2.2593001452957462</v>
      </c>
      <c r="F134" s="21">
        <f>IF(OR($A134="",$B134="",$C134=""),"",B134*'MPTO_working_3-way'!$I133)</f>
        <v>3.6087463859248796</v>
      </c>
      <c r="G134" s="22">
        <f>IF(OR($A134="",$B134="",$C134=""),"",C134*'MPTO_working_3-way'!$I133)</f>
        <v>3.567854075602785</v>
      </c>
      <c r="H134" s="17">
        <f>IF(OR($A134="",$B134="",$C134=""),"",'MPTO_working_3-way'!E133)</f>
        <v>2.2469245692441056</v>
      </c>
      <c r="I134" s="21">
        <f>IF(OR($A134="",$B134="",$C134=""),"",'MPTO_working_3-way'!F133)</f>
        <v>3.6251559772063247</v>
      </c>
      <c r="J134" s="22">
        <f>IF(OR($A134="",$B134="",$C134=""),"",'MPTO_working_3-way'!G133)</f>
        <v>3.5829832838206972</v>
      </c>
      <c r="K134" s="17">
        <f>IF(OR($A134="",$B134="",$C134=""),"",'OddsRatio_working_3-way'!H133)</f>
        <v>2.2521310958245082</v>
      </c>
      <c r="L134" s="21">
        <f>IF(OR($A134="",$B134="",$C134=""),"",'OddsRatio_working_3-way'!I133)</f>
        <v>3.6180922912694267</v>
      </c>
      <c r="M134" s="22">
        <f>IF(OR($A134="",$B134="",$C134=""),"",'OddsRatio_working_3-way'!J133)</f>
        <v>3.5766995277710958</v>
      </c>
      <c r="N134" s="23">
        <f t="shared" si="42"/>
        <v>44.261494077366081</v>
      </c>
      <c r="O134" s="24">
        <f t="shared" si="43"/>
        <v>27.710453799144201</v>
      </c>
      <c r="P134" s="24">
        <f t="shared" si="44"/>
        <v>28.028052123489694</v>
      </c>
      <c r="Q134" t="s">
        <v>347</v>
      </c>
      <c r="R134" t="s">
        <v>348</v>
      </c>
      <c r="S134" s="48" t="s">
        <v>385</v>
      </c>
      <c r="T134" s="35">
        <v>230</v>
      </c>
      <c r="U134" s="35">
        <f t="shared" si="45"/>
        <v>60.882352941176471</v>
      </c>
      <c r="V134" s="35">
        <f t="shared" si="46"/>
        <v>188.63309352517987</v>
      </c>
      <c r="W134" s="35">
        <f t="shared" si="47"/>
        <v>204.97279651795427</v>
      </c>
      <c r="X134" s="35">
        <f t="shared" si="48"/>
        <v>66.394109956865847</v>
      </c>
      <c r="Y134" s="35">
        <f t="shared" si="49"/>
        <v>194.14485054086921</v>
      </c>
      <c r="Z134" s="35">
        <f t="shared" si="50"/>
        <v>210.48455353364366</v>
      </c>
      <c r="AA134" s="35">
        <f t="shared" si="51"/>
        <v>-5.5117570156893763</v>
      </c>
      <c r="AB134" s="35">
        <f t="shared" si="52"/>
        <v>-5.5117570156893407</v>
      </c>
      <c r="AC134" s="35">
        <f t="shared" si="53"/>
        <v>-5.5117570156893976</v>
      </c>
      <c r="AD134" s="36"/>
      <c r="AE134" s="36"/>
      <c r="AF134">
        <v>1.96</v>
      </c>
      <c r="AG134">
        <v>1.94</v>
      </c>
      <c r="AH134" s="36"/>
      <c r="AI134" s="36"/>
      <c r="AJ134" t="s">
        <v>390</v>
      </c>
    </row>
    <row r="135" spans="1:36" ht="15" x14ac:dyDescent="0.25">
      <c r="A135">
        <v>1.36</v>
      </c>
      <c r="B135">
        <v>5.56</v>
      </c>
      <c r="C135">
        <v>9.19</v>
      </c>
      <c r="D135" s="20">
        <f t="shared" si="41"/>
        <v>2.3964160937779866E-2</v>
      </c>
      <c r="E135" s="17">
        <f>IF(OR($A135="",$B135="",$C135=""),"",A135*'MPTO_working_3-way'!$I134)</f>
        <v>1.3925912588753808</v>
      </c>
      <c r="F135" s="21">
        <f>IF(OR($A135="",$B135="",$C135=""),"",B135*'MPTO_working_3-way'!$I134)</f>
        <v>5.6932407348140552</v>
      </c>
      <c r="G135" s="22">
        <f>IF(OR($A135="",$B135="",$C135=""),"",C135*'MPTO_working_3-way'!$I134)</f>
        <v>9.4102306390181969</v>
      </c>
      <c r="H135" s="17">
        <f>IF(OR($A135="",$B135="",$C135=""),"",'MPTO_working_3-way'!E134)</f>
        <v>1.3749369756367704</v>
      </c>
      <c r="I135" s="21">
        <f>IF(OR($A135="",$B135="",$C135=""),"",'MPTO_working_3-way'!F134)</f>
        <v>5.8184167057773859</v>
      </c>
      <c r="J135" s="22">
        <f>IF(OR($A135="",$B135="",$C135=""),"",'MPTO_working_3-way'!G134)</f>
        <v>9.9180890281711687</v>
      </c>
      <c r="K135" s="17">
        <f>IF(OR($A135="",$B135="",$C135=""),"",'OddsRatio_working_3-way'!H134)</f>
        <v>1.380294326828011</v>
      </c>
      <c r="L135" s="21">
        <f>IF(OR($A135="",$B135="",$C135=""),"",'OddsRatio_working_3-way'!I134)</f>
        <v>5.8170614731548014</v>
      </c>
      <c r="M135" s="22">
        <f>IF(OR($A135="",$B135="",$C135=""),"",'OddsRatio_working_3-way'!J134)</f>
        <v>9.6516959353372407</v>
      </c>
      <c r="N135" s="23">
        <f t="shared" si="42"/>
        <v>71.808579410987619</v>
      </c>
      <c r="O135" s="24">
        <f t="shared" si="43"/>
        <v>17.564688489018561</v>
      </c>
      <c r="P135" s="24">
        <f t="shared" si="44"/>
        <v>10.626732099993816</v>
      </c>
      <c r="Q135" t="s">
        <v>349</v>
      </c>
      <c r="R135" t="s">
        <v>350</v>
      </c>
      <c r="S135" s="48" t="s">
        <v>385</v>
      </c>
      <c r="T135" s="35">
        <v>231</v>
      </c>
      <c r="U135" s="35">
        <f t="shared" si="45"/>
        <v>87.521739130434796</v>
      </c>
      <c r="V135" s="35">
        <f t="shared" si="46"/>
        <v>174.65853658536585</v>
      </c>
      <c r="W135" s="35">
        <f t="shared" si="47"/>
        <v>194.44936708860757</v>
      </c>
      <c r="X135" s="35">
        <f t="shared" si="48"/>
        <v>92.892096326026547</v>
      </c>
      <c r="Y135" s="35">
        <f t="shared" si="49"/>
        <v>180.02889378095759</v>
      </c>
      <c r="Z135" s="35">
        <f t="shared" si="50"/>
        <v>199.81972428419934</v>
      </c>
      <c r="AA135" s="35">
        <f t="shared" si="51"/>
        <v>-5.3703571955917511</v>
      </c>
      <c r="AB135" s="35">
        <f t="shared" si="52"/>
        <v>-5.3703571955917369</v>
      </c>
      <c r="AC135" s="35">
        <f t="shared" si="53"/>
        <v>-5.3703571955917653</v>
      </c>
      <c r="AF135">
        <v>1.65</v>
      </c>
      <c r="AG135">
        <v>2.37</v>
      </c>
      <c r="AJ135" t="s">
        <v>390</v>
      </c>
    </row>
    <row r="136" spans="1:36" ht="15" x14ac:dyDescent="0.25">
      <c r="A136">
        <v>1.61</v>
      </c>
      <c r="B136">
        <v>4.0999999999999996</v>
      </c>
      <c r="C136">
        <v>6.32</v>
      </c>
      <c r="D136" s="20">
        <f t="shared" si="41"/>
        <v>2.3248299548016327E-2</v>
      </c>
      <c r="E136" s="17">
        <f>IF(OR($A136="",$B136="",$C136=""),"",A136*'MPTO_working_3-way'!$I135)</f>
        <v>1.6474297622723064</v>
      </c>
      <c r="F136" s="21">
        <f>IF(OR($A136="",$B136="",$C136=""),"",B136*'MPTO_working_3-way'!$I135)</f>
        <v>4.1953180281468665</v>
      </c>
      <c r="G136" s="22">
        <f>IF(OR($A136="",$B136="",$C136=""),"",C136*'MPTO_working_3-way'!$I135)</f>
        <v>6.4669292531434639</v>
      </c>
      <c r="H136" s="17">
        <f>IF(OR($A136="",$B136="",$C136=""),"",'MPTO_working_3-way'!E135)</f>
        <v>1.6303410931801685</v>
      </c>
      <c r="I136" s="21">
        <f>IF(OR($A136="",$B136="",$C136=""),"",'MPTO_working_3-way'!F135)</f>
        <v>4.2345427551756476</v>
      </c>
      <c r="J136" s="22">
        <f>IF(OR($A136="",$B136="",$C136=""),"",'MPTO_working_3-way'!G135)</f>
        <v>6.6454713823307028</v>
      </c>
      <c r="K136" s="17">
        <f>IF(OR($A136="",$B136="",$C136=""),"",'OddsRatio_working_3-way'!H135)</f>
        <v>1.6363276540686909</v>
      </c>
      <c r="L136" s="21">
        <f>IF(OR($A136="",$B136="",$C136=""),"",'OddsRatio_working_3-way'!I135)</f>
        <v>4.2337962747753135</v>
      </c>
      <c r="M136" s="22">
        <f>IF(OR($A136="",$B136="",$C136=""),"",'OddsRatio_working_3-way'!J135)</f>
        <v>6.5496116715498953</v>
      </c>
      <c r="N136" s="23">
        <f t="shared" si="42"/>
        <v>60.700615158287299</v>
      </c>
      <c r="O136" s="24">
        <f t="shared" si="43"/>
        <v>23.836095220693309</v>
      </c>
      <c r="P136" s="24">
        <f t="shared" si="44"/>
        <v>15.46328962101939</v>
      </c>
      <c r="Q136" t="s">
        <v>351</v>
      </c>
      <c r="R136" t="s">
        <v>352</v>
      </c>
      <c r="S136" s="48" t="s">
        <v>385</v>
      </c>
      <c r="T136" s="35">
        <v>232</v>
      </c>
      <c r="U136" s="35">
        <f t="shared" si="45"/>
        <v>96.32748538011694</v>
      </c>
      <c r="V136" s="35">
        <f t="shared" si="46"/>
        <v>175.96135265700482</v>
      </c>
      <c r="W136" s="35">
        <f t="shared" si="47"/>
        <v>184.65306122448982</v>
      </c>
      <c r="X136" s="35">
        <f t="shared" si="48"/>
        <v>103.38558611850536</v>
      </c>
      <c r="Y136" s="35">
        <f t="shared" si="49"/>
        <v>183.01945339539324</v>
      </c>
      <c r="Z136" s="35">
        <f t="shared" si="50"/>
        <v>191.71116196287818</v>
      </c>
      <c r="AA136" s="35">
        <f t="shared" si="51"/>
        <v>-7.0581007383884184</v>
      </c>
      <c r="AB136" s="35">
        <f t="shared" si="52"/>
        <v>-7.0581007383884184</v>
      </c>
      <c r="AC136" s="35">
        <f t="shared" si="53"/>
        <v>-7.0581007383883616</v>
      </c>
      <c r="AF136">
        <v>1.99</v>
      </c>
      <c r="AG136">
        <v>1.92</v>
      </c>
      <c r="AJ136" t="s">
        <v>390</v>
      </c>
    </row>
    <row r="137" spans="1:36" ht="15" x14ac:dyDescent="0.25">
      <c r="A137">
        <v>1.71</v>
      </c>
      <c r="B137">
        <v>4.1399999999999997</v>
      </c>
      <c r="C137">
        <v>4.9000000000000004</v>
      </c>
      <c r="D137" s="20">
        <f t="shared" si="41"/>
        <v>3.0422848010294823E-2</v>
      </c>
      <c r="E137" s="17">
        <f>IF(OR($A137="",$B137="",$C137=""),"",A137*'MPTO_working_3-way'!$I136)</f>
        <v>1.7620230700976041</v>
      </c>
      <c r="F137" s="21">
        <f>IF(OR($A137="",$B137="",$C137=""),"",B137*'MPTO_working_3-way'!$I136)</f>
        <v>4.2659505907626203</v>
      </c>
      <c r="G137" s="22">
        <f>IF(OR($A137="",$B137="",$C137=""),"",C137*'MPTO_working_3-way'!$I136)</f>
        <v>5.0490719552504446</v>
      </c>
      <c r="H137" s="17">
        <f>IF(OR($A137="",$B137="",$C137=""),"",'MPTO_working_3-way'!E136)</f>
        <v>1.7401764403121869</v>
      </c>
      <c r="I137" s="21">
        <f>IF(OR($A137="",$B137="",$C137=""),"",'MPTO_working_3-way'!F136)</f>
        <v>4.32142883837742</v>
      </c>
      <c r="J137" s="22">
        <f>IF(OR($A137="",$B137="",$C137=""),"",'MPTO_working_3-way'!G136)</f>
        <v>5.1562157196750116</v>
      </c>
      <c r="K137" s="17">
        <f>IF(OR($A137="",$B137="",$C137=""),"",'OddsRatio_working_3-way'!H136)</f>
        <v>1.7479341483887996</v>
      </c>
      <c r="L137" s="21">
        <f>IF(OR($A137="",$B137="",$C137=""),"",'OddsRatio_working_3-way'!I136)</f>
        <v>4.3077651069589145</v>
      </c>
      <c r="M137" s="22">
        <f>IF(OR($A137="",$B137="",$C137=""),"",'OddsRatio_working_3-way'!J136)</f>
        <v>5.1083706742483344</v>
      </c>
      <c r="N137" s="23">
        <f t="shared" si="42"/>
        <v>56.752945916003625</v>
      </c>
      <c r="O137" s="24">
        <f t="shared" si="43"/>
        <v>23.441434182697151</v>
      </c>
      <c r="P137" s="24">
        <f t="shared" si="44"/>
        <v>19.805619901299227</v>
      </c>
      <c r="Q137" t="s">
        <v>353</v>
      </c>
      <c r="R137" t="s">
        <v>354</v>
      </c>
      <c r="S137" s="48" t="s">
        <v>385</v>
      </c>
      <c r="T137" s="35">
        <v>233</v>
      </c>
      <c r="U137" s="35">
        <f t="shared" si="45"/>
        <v>165.06997084548104</v>
      </c>
      <c r="V137" s="35">
        <f t="shared" si="46"/>
        <v>168.45706371191136</v>
      </c>
      <c r="W137" s="35">
        <f t="shared" si="47"/>
        <v>126.11926605504588</v>
      </c>
      <c r="X137" s="35">
        <f t="shared" si="48"/>
        <v>171.42367023304274</v>
      </c>
      <c r="Y137" s="35">
        <f t="shared" si="49"/>
        <v>174.81076309947306</v>
      </c>
      <c r="Z137" s="35">
        <f t="shared" si="50"/>
        <v>132.47296544260757</v>
      </c>
      <c r="AA137" s="35">
        <f t="shared" si="51"/>
        <v>-6.3536993875617043</v>
      </c>
      <c r="AB137" s="35">
        <f t="shared" si="52"/>
        <v>-6.3536993875617043</v>
      </c>
      <c r="AC137" s="35">
        <f t="shared" si="53"/>
        <v>-6.3536993875616901</v>
      </c>
      <c r="AF137">
        <v>1.77</v>
      </c>
      <c r="AG137">
        <v>2.13</v>
      </c>
      <c r="AJ137" t="s">
        <v>391</v>
      </c>
    </row>
    <row r="138" spans="1:36" ht="15" x14ac:dyDescent="0.25">
      <c r="A138">
        <v>3.43</v>
      </c>
      <c r="B138">
        <v>3.61</v>
      </c>
      <c r="C138">
        <v>2.1800000000000002</v>
      </c>
      <c r="D138" s="20">
        <f t="shared" si="41"/>
        <v>2.726909608395589E-2</v>
      </c>
      <c r="E138" s="17">
        <f>IF(OR($A138="",$B138="",$C138=""),"",A138*'MPTO_working_3-way'!$I137)</f>
        <v>3.5235329995679687</v>
      </c>
      <c r="F138" s="21">
        <f>IF(OR($A138="",$B138="",$C138=""),"",B138*'MPTO_working_3-way'!$I137)</f>
        <v>3.7084414368630805</v>
      </c>
      <c r="G138" s="22">
        <f>IF(OR($A138="",$B138="",$C138=""),"",C138*'MPTO_working_3-way'!$I137)</f>
        <v>2.239446629463024</v>
      </c>
      <c r="H138" s="17">
        <f>IF(OR($A138="",$B138="",$C138=""),"",'MPTO_working_3-way'!E137)</f>
        <v>3.5403808123300369</v>
      </c>
      <c r="I138" s="21">
        <f>IF(OR($A138="",$B138="",$C138=""),"",'MPTO_working_3-way'!F137)</f>
        <v>3.7324767928487099</v>
      </c>
      <c r="J138" s="22">
        <f>IF(OR($A138="",$B138="",$C138=""),"",'MPTO_working_3-way'!G137)</f>
        <v>2.2240711784141936</v>
      </c>
      <c r="K138" s="17">
        <f>IF(OR($A138="",$B138="",$C138=""),"",'OddsRatio_working_3-way'!H137)</f>
        <v>3.5339576130254704</v>
      </c>
      <c r="L138" s="21">
        <f>IF(OR($A138="",$B138="",$C138=""),"",'OddsRatio_working_3-way'!I137)</f>
        <v>3.7216581769532815</v>
      </c>
      <c r="M138" s="22">
        <f>IF(OR($A138="",$B138="",$C138=""),"",'OddsRatio_working_3-way'!J137)</f>
        <v>2.230481474637882</v>
      </c>
      <c r="N138" s="23">
        <f t="shared" si="42"/>
        <v>28.380605492345694</v>
      </c>
      <c r="O138" s="24">
        <f t="shared" si="43"/>
        <v>26.965506049514058</v>
      </c>
      <c r="P138" s="24">
        <f t="shared" si="44"/>
        <v>44.653888458140244</v>
      </c>
      <c r="Q138" t="s">
        <v>355</v>
      </c>
      <c r="R138" t="s">
        <v>356</v>
      </c>
      <c r="S138" s="48" t="s">
        <v>385</v>
      </c>
      <c r="T138" s="35">
        <v>234</v>
      </c>
      <c r="U138" s="35">
        <f t="shared" si="45"/>
        <v>175.05793450881612</v>
      </c>
      <c r="V138" s="35">
        <f t="shared" si="46"/>
        <v>177.47826086956519</v>
      </c>
      <c r="W138" s="35">
        <f t="shared" si="47"/>
        <v>108.86631016042782</v>
      </c>
      <c r="X138" s="35">
        <f t="shared" si="48"/>
        <v>181.65542897000694</v>
      </c>
      <c r="Y138" s="35">
        <f t="shared" si="49"/>
        <v>184.07575533075607</v>
      </c>
      <c r="Z138" s="35">
        <f t="shared" si="50"/>
        <v>115.46380462161866</v>
      </c>
      <c r="AA138" s="35">
        <f t="shared" si="51"/>
        <v>-6.5974944611908199</v>
      </c>
      <c r="AB138" s="35">
        <f t="shared" si="52"/>
        <v>-6.5974944611908768</v>
      </c>
      <c r="AC138" s="35">
        <f t="shared" si="53"/>
        <v>-6.5974944611908484</v>
      </c>
      <c r="AF138">
        <v>1.87</v>
      </c>
      <c r="AG138">
        <v>2.02</v>
      </c>
      <c r="AJ138" t="s">
        <v>391</v>
      </c>
    </row>
    <row r="139" spans="1:36" ht="15" x14ac:dyDescent="0.25">
      <c r="A139">
        <v>3.97</v>
      </c>
      <c r="B139">
        <v>4.1399999999999997</v>
      </c>
      <c r="C139">
        <v>1.87</v>
      </c>
      <c r="D139" s="20">
        <f t="shared" si="41"/>
        <v>2.8194420774319884E-2</v>
      </c>
      <c r="E139" s="17">
        <f>IF(OR($A139="",$B139="",$C139=""),"",A139*'MPTO_working_3-way'!$I138)</f>
        <v>4.0819318504740503</v>
      </c>
      <c r="F139" s="21">
        <f>IF(OR($A139="",$B139="",$C139=""),"",B139*'MPTO_working_3-way'!$I138)</f>
        <v>4.2567249020056837</v>
      </c>
      <c r="G139" s="22">
        <f>IF(OR($A139="",$B139="",$C139=""),"",C139*'MPTO_working_3-way'!$I138)</f>
        <v>1.9227235668479783</v>
      </c>
      <c r="H139" s="17">
        <f>IF(OR($A139="",$B139="",$C139=""),"",'MPTO_working_3-way'!E138)</f>
        <v>4.123863906035222</v>
      </c>
      <c r="I139" s="21">
        <f>IF(OR($A139="",$B139="",$C139=""),"",'MPTO_working_3-way'!F138)</f>
        <v>4.3076014524731567</v>
      </c>
      <c r="J139" s="22">
        <f>IF(OR($A139="",$B139="",$C139=""),"",'MPTO_working_3-way'!G138)</f>
        <v>1.9034522642317189</v>
      </c>
      <c r="K139" s="17">
        <f>IF(OR($A139="",$B139="",$C139=""),"",'OddsRatio_working_3-way'!H138)</f>
        <v>4.1089880584058927</v>
      </c>
      <c r="L139" s="21">
        <f>IF(OR($A139="",$B139="",$C139=""),"",'OddsRatio_working_3-way'!I138)</f>
        <v>4.2869436038365327</v>
      </c>
      <c r="M139" s="22">
        <f>IF(OR($A139="",$B139="",$C139=""),"",'OddsRatio_working_3-way'!J138)</f>
        <v>1.9107136736744541</v>
      </c>
      <c r="N139" s="23">
        <f t="shared" si="42"/>
        <v>24.498204199167759</v>
      </c>
      <c r="O139" s="24">
        <f t="shared" si="43"/>
        <v>23.492239292438654</v>
      </c>
      <c r="P139" s="24">
        <f t="shared" si="44"/>
        <v>52.009556508393587</v>
      </c>
      <c r="Q139" t="s">
        <v>357</v>
      </c>
      <c r="R139" t="s">
        <v>358</v>
      </c>
      <c r="S139" s="48" t="s">
        <v>385</v>
      </c>
      <c r="T139" s="35">
        <v>235</v>
      </c>
      <c r="U139" s="35">
        <f t="shared" si="45"/>
        <v>69.507042253521121</v>
      </c>
      <c r="V139" s="35">
        <f t="shared" si="46"/>
        <v>188.09381237524948</v>
      </c>
      <c r="W139" s="35">
        <f t="shared" si="47"/>
        <v>205.29077117572692</v>
      </c>
      <c r="X139" s="35">
        <f t="shared" si="48"/>
        <v>76.61541644902357</v>
      </c>
      <c r="Y139" s="35">
        <f t="shared" si="49"/>
        <v>195.20218657075196</v>
      </c>
      <c r="Z139" s="35">
        <f t="shared" si="50"/>
        <v>212.39914537122939</v>
      </c>
      <c r="AA139" s="35">
        <f t="shared" si="51"/>
        <v>-7.1083741955024493</v>
      </c>
      <c r="AB139" s="35">
        <f t="shared" si="52"/>
        <v>-7.1083741955024777</v>
      </c>
      <c r="AC139" s="35">
        <f t="shared" si="53"/>
        <v>-7.1083741955024777</v>
      </c>
      <c r="AF139">
        <v>1.67</v>
      </c>
      <c r="AG139">
        <v>2.2999999999999998</v>
      </c>
      <c r="AJ139" t="s">
        <v>391</v>
      </c>
    </row>
    <row r="140" spans="1:36" ht="15" x14ac:dyDescent="0.25">
      <c r="A140">
        <v>1.42</v>
      </c>
      <c r="B140">
        <v>5.01</v>
      </c>
      <c r="C140">
        <v>7.91</v>
      </c>
      <c r="D140" s="20">
        <f t="shared" si="41"/>
        <v>3.0248400831925482E-2</v>
      </c>
      <c r="E140" s="17">
        <f>IF(OR($A140="",$B140="",$C140=""),"",A140*'MPTO_working_3-way'!$I139)</f>
        <v>1.462952729181334</v>
      </c>
      <c r="F140" s="21">
        <f>IF(OR($A140="",$B140="",$C140=""),"",B140*'MPTO_working_3-way'!$I139)</f>
        <v>5.1615444881679462</v>
      </c>
      <c r="G140" s="22">
        <f>IF(OR($A140="",$B140="",$C140=""),"",C140*'MPTO_working_3-way'!$I139)</f>
        <v>8.149264850580531</v>
      </c>
      <c r="H140" s="17">
        <f>IF(OR($A140="",$B140="",$C140=""),"",'MPTO_working_3-way'!E139)</f>
        <v>1.4406262767725753</v>
      </c>
      <c r="I140" s="21">
        <f>IF(OR($A140="",$B140="",$C140=""),"",'MPTO_working_3-way'!F139)</f>
        <v>5.2765437050245838</v>
      </c>
      <c r="J140" s="22">
        <f>IF(OR($A140="",$B140="",$C140=""),"",'MPTO_working_3-way'!G139)</f>
        <v>8.5955365928491805</v>
      </c>
      <c r="K140" s="17">
        <f>IF(OR($A140="",$B140="",$C140=""),"",'OddsRatio_working_3-way'!H139)</f>
        <v>1.4475850580346554</v>
      </c>
      <c r="L140" s="21">
        <f>IF(OR($A140="",$B140="",$C140=""),"",'OddsRatio_working_3-way'!I139)</f>
        <v>5.2733716255213556</v>
      </c>
      <c r="M140" s="22">
        <f>IF(OR($A140="",$B140="",$C140=""),"",'OddsRatio_working_3-way'!J139)</f>
        <v>8.3638398833796934</v>
      </c>
      <c r="N140" s="23">
        <f t="shared" si="42"/>
        <v>68.354908538951804</v>
      </c>
      <c r="O140" s="24">
        <f t="shared" si="43"/>
        <v>19.374045933195916</v>
      </c>
      <c r="P140" s="24">
        <f t="shared" si="44"/>
        <v>12.27104552785228</v>
      </c>
      <c r="Q140" t="s">
        <v>359</v>
      </c>
      <c r="R140" t="s">
        <v>360</v>
      </c>
      <c r="S140" s="48" t="s">
        <v>385</v>
      </c>
      <c r="T140" s="35">
        <v>236</v>
      </c>
      <c r="U140" s="35">
        <f t="shared" si="45"/>
        <v>123.61904761904762</v>
      </c>
      <c r="V140" s="35">
        <f t="shared" si="46"/>
        <v>167.59420289855075</v>
      </c>
      <c r="W140" s="35">
        <f t="shared" si="47"/>
        <v>174.38120104438642</v>
      </c>
      <c r="X140" s="35">
        <f t="shared" si="48"/>
        <v>130.02459605706284</v>
      </c>
      <c r="Y140" s="35">
        <f t="shared" si="49"/>
        <v>173.99975133656594</v>
      </c>
      <c r="Z140" s="35">
        <f t="shared" si="50"/>
        <v>180.78674948240166</v>
      </c>
      <c r="AA140" s="35">
        <f t="shared" si="51"/>
        <v>-6.4055484380152166</v>
      </c>
      <c r="AB140" s="35">
        <f t="shared" si="52"/>
        <v>-6.4055484380151881</v>
      </c>
      <c r="AC140" s="35">
        <f t="shared" si="53"/>
        <v>-6.405548438015245</v>
      </c>
      <c r="AF140">
        <v>1.68</v>
      </c>
      <c r="AG140">
        <v>2.2799999999999998</v>
      </c>
      <c r="AJ140" t="s">
        <v>391</v>
      </c>
    </row>
    <row r="141" spans="1:36" ht="15" x14ac:dyDescent="0.25">
      <c r="A141">
        <v>2.1</v>
      </c>
      <c r="B141">
        <v>3.45</v>
      </c>
      <c r="C141">
        <v>3.83</v>
      </c>
      <c r="D141" s="20">
        <f t="shared" si="41"/>
        <v>2.7142154398369644E-2</v>
      </c>
      <c r="E141" s="17">
        <f>IF(OR($A141="",$B141="",$C141=""),"",A141*'MPTO_working_3-way'!$I140)</f>
        <v>2.1569985242365766</v>
      </c>
      <c r="F141" s="21">
        <f>IF(OR($A141="",$B141="",$C141=""),"",B141*'MPTO_working_3-way'!$I140)</f>
        <v>3.5436404326743753</v>
      </c>
      <c r="G141" s="22">
        <f>IF(OR($A141="",$B141="",$C141=""),"",C141*'MPTO_working_3-way'!$I140)</f>
        <v>3.9339544513457558</v>
      </c>
      <c r="H141" s="17">
        <f>IF(OR($A141="",$B141="",$C141=""),"",'MPTO_working_3-way'!E140)</f>
        <v>2.1406717094376448</v>
      </c>
      <c r="I141" s="21">
        <f>IF(OR($A141="",$B141="",$C141=""),"",'MPTO_working_3-way'!F140)</f>
        <v>3.5611560649131477</v>
      </c>
      <c r="J141" s="22">
        <f>IF(OR($A141="",$B141="",$C141=""),"",'MPTO_working_3-way'!G140)</f>
        <v>3.9674790354520693</v>
      </c>
      <c r="K141" s="17">
        <f>IF(OR($A141="",$B141="",$C141=""),"",'OddsRatio_working_3-way'!H140)</f>
        <v>2.1473424172778723</v>
      </c>
      <c r="L141" s="21">
        <f>IF(OR($A141="",$B141="",$C141=""),"",'OddsRatio_working_3-way'!I140)</f>
        <v>3.5554444748461695</v>
      </c>
      <c r="M141" s="22">
        <f>IF(OR($A141="",$B141="",$C141=""),"",'OddsRatio_working_3-way'!J140)</f>
        <v>3.9517991280876181</v>
      </c>
      <c r="N141" s="23">
        <f t="shared" si="42"/>
        <v>46.360717856954892</v>
      </c>
      <c r="O141" s="24">
        <f t="shared" si="43"/>
        <v>28.219567391189937</v>
      </c>
      <c r="P141" s="24">
        <f t="shared" si="44"/>
        <v>25.419714751855167</v>
      </c>
      <c r="Q141" t="s">
        <v>361</v>
      </c>
      <c r="R141" t="s">
        <v>362</v>
      </c>
      <c r="S141" s="48" t="s">
        <v>385</v>
      </c>
      <c r="T141" s="35">
        <v>237</v>
      </c>
      <c r="U141" s="35">
        <f t="shared" si="45"/>
        <v>174.46701846965701</v>
      </c>
      <c r="V141" s="35">
        <f t="shared" si="46"/>
        <v>173.46112600536193</v>
      </c>
      <c r="W141" s="35">
        <f t="shared" si="47"/>
        <v>119.08955223880596</v>
      </c>
      <c r="X141" s="35">
        <f t="shared" si="48"/>
        <v>181.44932175583213</v>
      </c>
      <c r="Y141" s="35">
        <f t="shared" si="49"/>
        <v>180.44342929153706</v>
      </c>
      <c r="Z141" s="35">
        <f t="shared" si="50"/>
        <v>126.07185552498107</v>
      </c>
      <c r="AA141" s="35">
        <f t="shared" si="51"/>
        <v>-6.9823032861751244</v>
      </c>
      <c r="AB141" s="35">
        <f t="shared" si="52"/>
        <v>-6.9823032861751244</v>
      </c>
      <c r="AC141" s="35">
        <f t="shared" si="53"/>
        <v>-6.9823032861751102</v>
      </c>
      <c r="AF141">
        <v>2.25</v>
      </c>
      <c r="AG141">
        <v>1.69</v>
      </c>
      <c r="AJ141" t="s">
        <v>392</v>
      </c>
    </row>
    <row r="142" spans="1:36" ht="15" x14ac:dyDescent="0.25">
      <c r="A142">
        <v>3.79</v>
      </c>
      <c r="B142">
        <v>3.73</v>
      </c>
      <c r="C142">
        <v>2.0099999999999998</v>
      </c>
      <c r="D142" s="20">
        <f t="shared" si="41"/>
        <v>2.9461195300316989E-2</v>
      </c>
      <c r="E142" s="17">
        <f>IF(OR($A142="",$B142="",$C142=""),"",A142*'MPTO_working_3-way'!$I141)</f>
        <v>3.9016579301882013</v>
      </c>
      <c r="F142" s="21">
        <f>IF(OR($A142="",$B142="",$C142=""),"",B142*'MPTO_working_3-way'!$I141)</f>
        <v>3.8398902584701822</v>
      </c>
      <c r="G142" s="22">
        <f>IF(OR($A142="",$B142="",$C142=""),"",C142*'MPTO_working_3-way'!$I141)</f>
        <v>2.0692170025536369</v>
      </c>
      <c r="H142" s="17">
        <f>IF(OR($A142="",$B142="",$C142=""),"",'MPTO_working_3-way'!E141)</f>
        <v>3.9365143480878837</v>
      </c>
      <c r="I142" s="21">
        <f>IF(OR($A142="",$B142="",$C142=""),"",'MPTO_working_3-way'!F141)</f>
        <v>3.8718252941069333</v>
      </c>
      <c r="J142" s="22">
        <f>IF(OR($A142="",$B142="",$C142=""),"",'MPTO_working_3-way'!G141)</f>
        <v>2.0504743142340551</v>
      </c>
      <c r="K142" s="17">
        <f>IF(OR($A142="",$B142="",$C142=""),"",'OddsRatio_working_3-way'!H141)</f>
        <v>3.9222546086412127</v>
      </c>
      <c r="L142" s="21">
        <f>IF(OR($A142="",$B142="",$C142=""),"",'OddsRatio_working_3-way'!I141)</f>
        <v>3.8594104235091433</v>
      </c>
      <c r="M142" s="22">
        <f>IF(OR($A142="",$B142="",$C142=""),"",'OddsRatio_working_3-way'!J141)</f>
        <v>2.0578771163898293</v>
      </c>
      <c r="N142" s="23">
        <f t="shared" si="42"/>
        <v>25.630130008649012</v>
      </c>
      <c r="O142" s="24">
        <f t="shared" si="43"/>
        <v>26.042410920316289</v>
      </c>
      <c r="P142" s="24">
        <f t="shared" si="44"/>
        <v>48.327459071034703</v>
      </c>
      <c r="Q142" t="s">
        <v>363</v>
      </c>
      <c r="R142" t="s">
        <v>364</v>
      </c>
      <c r="S142" s="48" t="s">
        <v>385</v>
      </c>
      <c r="T142" s="35">
        <v>238</v>
      </c>
      <c r="U142" s="35">
        <f t="shared" si="45"/>
        <v>155.07317073170734</v>
      </c>
      <c r="V142" s="35">
        <f t="shared" si="46"/>
        <v>167.37685459940653</v>
      </c>
      <c r="W142" s="35">
        <f t="shared" si="47"/>
        <v>147.16030534351145</v>
      </c>
      <c r="X142" s="35">
        <f t="shared" si="48"/>
        <v>161.46284005708202</v>
      </c>
      <c r="Y142" s="35">
        <f t="shared" si="49"/>
        <v>173.76652392478124</v>
      </c>
      <c r="Z142" s="35">
        <f t="shared" si="50"/>
        <v>153.54997466888614</v>
      </c>
      <c r="AA142" s="35">
        <f t="shared" si="51"/>
        <v>-6.3896693253746832</v>
      </c>
      <c r="AB142" s="35">
        <f t="shared" si="52"/>
        <v>-6.3896693253747117</v>
      </c>
      <c r="AC142" s="35">
        <f t="shared" si="53"/>
        <v>-6.3896693253746832</v>
      </c>
      <c r="AF142">
        <v>2.02</v>
      </c>
      <c r="AG142">
        <v>1.87</v>
      </c>
      <c r="AJ142" t="s">
        <v>392</v>
      </c>
    </row>
    <row r="143" spans="1:36" ht="15" x14ac:dyDescent="0.25">
      <c r="A143">
        <v>2.87</v>
      </c>
      <c r="B143">
        <v>3.37</v>
      </c>
      <c r="C143">
        <v>2.62</v>
      </c>
      <c r="D143" s="20">
        <f t="shared" si="41"/>
        <v>2.6847350106616208E-2</v>
      </c>
      <c r="E143" s="17">
        <f>IF(OR($A143="",$B143="",$C143=""),"",A143*'MPTO_working_3-way'!$I142)</f>
        <v>2.9470518948059885</v>
      </c>
      <c r="F143" s="21">
        <f>IF(OR($A143="",$B143="",$C143=""),"",B143*'MPTO_working_3-way'!$I142)</f>
        <v>3.4604755698592968</v>
      </c>
      <c r="G143" s="22">
        <f>IF(OR($A143="",$B143="",$C143=""),"",C143*'MPTO_working_3-way'!$I142)</f>
        <v>2.6903400572793346</v>
      </c>
      <c r="H143" s="17">
        <f>IF(OR($A143="",$B143="",$C143=""),"",'MPTO_working_3-way'!E142)</f>
        <v>2.9456561287216245</v>
      </c>
      <c r="I143" s="21">
        <f>IF(OR($A143="",$B143="",$C143=""),"",'MPTO_working_3-way'!F142)</f>
        <v>3.4747946761564346</v>
      </c>
      <c r="J143" s="22">
        <f>IF(OR($A143="",$B143="",$C143=""),"",'MPTO_working_3-way'!G142)</f>
        <v>2.6829052359915577</v>
      </c>
      <c r="K143" s="17">
        <f>IF(OR($A143="",$B143="",$C143=""),"",'OddsRatio_working_3-way'!H142)</f>
        <v>2.9467533958336141</v>
      </c>
      <c r="L143" s="21">
        <f>IF(OR($A143="",$B143="",$C143=""),"",'OddsRatio_working_3-way'!I142)</f>
        <v>3.4672756941848477</v>
      </c>
      <c r="M143" s="22">
        <f>IF(OR($A143="",$B143="",$C143=""),"",'OddsRatio_working_3-way'!J142)</f>
        <v>2.686492246657997</v>
      </c>
      <c r="N143" s="23">
        <f t="shared" si="42"/>
        <v>33.932215505347671</v>
      </c>
      <c r="O143" s="24">
        <f t="shared" si="43"/>
        <v>28.897762166275314</v>
      </c>
      <c r="P143" s="24">
        <f t="shared" si="44"/>
        <v>37.17002232837703</v>
      </c>
      <c r="Q143" t="s">
        <v>365</v>
      </c>
      <c r="R143" t="s">
        <v>366</v>
      </c>
      <c r="S143" s="48" t="s">
        <v>385</v>
      </c>
      <c r="T143" s="35">
        <v>239</v>
      </c>
      <c r="U143" s="35">
        <f t="shared" si="45"/>
        <v>124.09615384615384</v>
      </c>
      <c r="V143" s="35">
        <f t="shared" si="46"/>
        <v>167.65671641791042</v>
      </c>
      <c r="W143" s="35">
        <f t="shared" si="47"/>
        <v>178.03061224489795</v>
      </c>
      <c r="X143" s="35">
        <f t="shared" si="48"/>
        <v>132.31267133719157</v>
      </c>
      <c r="Y143" s="35">
        <f t="shared" si="49"/>
        <v>175.87323390894821</v>
      </c>
      <c r="Z143" s="35">
        <f t="shared" si="50"/>
        <v>186.24712973593569</v>
      </c>
      <c r="AA143" s="35">
        <f t="shared" si="51"/>
        <v>-8.2165174910377345</v>
      </c>
      <c r="AB143" s="35">
        <f t="shared" si="52"/>
        <v>-8.2165174910377914</v>
      </c>
      <c r="AC143" s="35">
        <f t="shared" si="53"/>
        <v>-8.2165174910377345</v>
      </c>
      <c r="AF143">
        <v>2.12</v>
      </c>
      <c r="AG143">
        <v>1.78</v>
      </c>
      <c r="AJ143" t="s">
        <v>392</v>
      </c>
    </row>
    <row r="144" spans="1:36" ht="15" x14ac:dyDescent="0.25">
      <c r="A144">
        <v>2.08</v>
      </c>
      <c r="B144">
        <v>3.35</v>
      </c>
      <c r="C144">
        <v>3.92</v>
      </c>
      <c r="D144" s="20">
        <f t="shared" si="41"/>
        <v>3.4378734272124456E-2</v>
      </c>
      <c r="E144" s="17">
        <f>IF(OR($A144="",$B144="",$C144=""),"",A144*'MPTO_working_3-way'!$I143)</f>
        <v>2.1515077672860188</v>
      </c>
      <c r="F144" s="21">
        <f>IF(OR($A144="",$B144="",$C144=""),"",B144*'MPTO_working_3-way'!$I143)</f>
        <v>3.465168759811617</v>
      </c>
      <c r="G144" s="22">
        <f>IF(OR($A144="",$B144="",$C144=""),"",C144*'MPTO_working_3-way'!$I143)</f>
        <v>4.054764638346728</v>
      </c>
      <c r="H144" s="17">
        <f>IF(OR($A144="",$B144="",$C144=""),"",'MPTO_working_3-way'!E143)</f>
        <v>2.1307893291617432</v>
      </c>
      <c r="I144" s="21">
        <f>IF(OR($A144="",$B144="",$C144=""),"",'MPTO_working_3-way'!F143)</f>
        <v>3.4837393120242703</v>
      </c>
      <c r="J144" s="22">
        <f>IF(OR($A144="",$B144="",$C144=""),"",'MPTO_working_3-way'!G143)</f>
        <v>4.1043748647630647</v>
      </c>
      <c r="K144" s="17">
        <f>IF(OR($A144="",$B144="",$C144=""),"",'OddsRatio_working_3-way'!H143)</f>
        <v>2.1392234915300237</v>
      </c>
      <c r="L144" s="21">
        <f>IF(OR($A144="",$B144="",$C144=""),"",'OddsRatio_working_3-way'!I143)</f>
        <v>3.4788659306440324</v>
      </c>
      <c r="M144" s="22">
        <f>IF(OR($A144="",$B144="",$C144=""),"",'OddsRatio_working_3-way'!J143)</f>
        <v>4.0801227733959875</v>
      </c>
      <c r="N144" s="23">
        <f t="shared" si="42"/>
        <v>46.479032760426989</v>
      </c>
      <c r="O144" s="24">
        <f t="shared" si="43"/>
        <v>28.858623325877058</v>
      </c>
      <c r="P144" s="24">
        <f t="shared" si="44"/>
        <v>24.662343913695953</v>
      </c>
      <c r="Q144" t="s">
        <v>367</v>
      </c>
      <c r="R144" t="s">
        <v>368</v>
      </c>
      <c r="S144" s="48" t="s">
        <v>385</v>
      </c>
      <c r="T144" s="35">
        <v>240</v>
      </c>
      <c r="U144" s="35">
        <f t="shared" si="45"/>
        <v>158.08873720136518</v>
      </c>
      <c r="V144" s="35">
        <f t="shared" si="46"/>
        <v>165.69659442724461</v>
      </c>
      <c r="W144" s="35">
        <f t="shared" si="47"/>
        <v>149.43396226415095</v>
      </c>
      <c r="X144" s="35">
        <f t="shared" si="48"/>
        <v>164.86944330860447</v>
      </c>
      <c r="Y144" s="35">
        <f t="shared" si="49"/>
        <v>172.47730053448387</v>
      </c>
      <c r="Z144" s="35">
        <f t="shared" si="50"/>
        <v>156.21466837139022</v>
      </c>
      <c r="AA144" s="35">
        <f t="shared" si="51"/>
        <v>-6.7807061072392969</v>
      </c>
      <c r="AB144" s="35">
        <f t="shared" si="52"/>
        <v>-6.7807061072392685</v>
      </c>
      <c r="AC144" s="35">
        <f t="shared" si="53"/>
        <v>-6.7807061072392685</v>
      </c>
      <c r="AF144">
        <v>2.3199999999999998</v>
      </c>
      <c r="AG144">
        <v>1.65</v>
      </c>
      <c r="AJ144" t="s">
        <v>392</v>
      </c>
    </row>
    <row r="145" spans="1:38" ht="15" x14ac:dyDescent="0.25">
      <c r="A145">
        <v>2.93</v>
      </c>
      <c r="B145">
        <v>3.23</v>
      </c>
      <c r="C145">
        <v>2.65</v>
      </c>
      <c r="D145" s="20">
        <f t="shared" si="41"/>
        <v>2.8252942113497159E-2</v>
      </c>
      <c r="E145" s="17">
        <f>IF(OR($A145="",$B145="",$C145=""),"",A145*'MPTO_working_3-way'!$I144)</f>
        <v>3.012781120392547</v>
      </c>
      <c r="F145" s="21">
        <f>IF(OR($A145="",$B145="",$C145=""),"",B145*'MPTO_working_3-way'!$I144)</f>
        <v>3.321257003026596</v>
      </c>
      <c r="G145" s="22">
        <f>IF(OR($A145="",$B145="",$C145=""),"",C145*'MPTO_working_3-way'!$I144)</f>
        <v>2.7248702966007672</v>
      </c>
      <c r="H145" s="17">
        <f>IF(OR($A145="",$B145="",$C145=""),"",'MPTO_working_3-way'!E144)</f>
        <v>3.0131438067419887</v>
      </c>
      <c r="I145" s="21">
        <f>IF(OR($A145="",$B145="",$C145=""),"",'MPTO_working_3-way'!F144)</f>
        <v>3.3313359104199329</v>
      </c>
      <c r="J145" s="22">
        <f>IF(OR($A145="",$B145="",$C145=""),"",'MPTO_working_3-way'!G144)</f>
        <v>2.7178282011773591</v>
      </c>
      <c r="K145" s="17">
        <f>IF(OR($A145="",$B145="",$C145=""),"",'OddsRatio_working_3-way'!H144)</f>
        <v>3.013251529255037</v>
      </c>
      <c r="L145" s="21">
        <f>IF(OR($A145="",$B145="",$C145=""),"",'OddsRatio_working_3-way'!I144)</f>
        <v>3.3261921814708457</v>
      </c>
      <c r="M145" s="22">
        <f>IF(OR($A145="",$B145="",$C145=""),"",'OddsRatio_working_3-way'!J144)</f>
        <v>2.7211735871869482</v>
      </c>
      <c r="N145" s="23">
        <f t="shared" si="42"/>
        <v>33.191923343893833</v>
      </c>
      <c r="O145" s="24">
        <f t="shared" si="43"/>
        <v>30.109082166442398</v>
      </c>
      <c r="P145" s="24">
        <f t="shared" si="44"/>
        <v>36.698994489663754</v>
      </c>
      <c r="Q145" t="s">
        <v>214</v>
      </c>
      <c r="R145" t="s">
        <v>207</v>
      </c>
      <c r="S145" s="48" t="s">
        <v>385</v>
      </c>
      <c r="T145" s="35">
        <v>241</v>
      </c>
      <c r="U145" s="35">
        <f t="shared" si="45"/>
        <v>143.03252032520325</v>
      </c>
      <c r="V145" s="35">
        <f t="shared" si="46"/>
        <v>164.73417721518987</v>
      </c>
      <c r="W145" s="35">
        <f t="shared" si="47"/>
        <v>167.74772036474164</v>
      </c>
      <c r="X145" s="35">
        <f t="shared" si="48"/>
        <v>149.51810242006849</v>
      </c>
      <c r="Y145" s="35">
        <f t="shared" si="49"/>
        <v>171.21975931005508</v>
      </c>
      <c r="Z145" s="35">
        <f t="shared" si="50"/>
        <v>174.23330245960685</v>
      </c>
      <c r="AA145" s="35">
        <f t="shared" si="51"/>
        <v>-6.4855820948652365</v>
      </c>
      <c r="AB145" s="35">
        <f t="shared" si="52"/>
        <v>-6.4855820948652081</v>
      </c>
      <c r="AC145" s="35">
        <f t="shared" si="53"/>
        <v>-6.4855820948652081</v>
      </c>
      <c r="AF145">
        <v>2.25</v>
      </c>
      <c r="AG145">
        <v>1.7</v>
      </c>
      <c r="AJ145" t="s">
        <v>228</v>
      </c>
    </row>
    <row r="146" spans="1:38" ht="15" x14ac:dyDescent="0.25">
      <c r="A146">
        <v>2.46</v>
      </c>
      <c r="B146">
        <v>3.16</v>
      </c>
      <c r="C146">
        <v>3.29</v>
      </c>
      <c r="D146" s="20">
        <f t="shared" si="41"/>
        <v>2.6911129024336899E-2</v>
      </c>
      <c r="E146" s="17">
        <f>IF(OR($A146="",$B146="",$C146=""),"",A146*'MPTO_working_3-way'!$I145)</f>
        <v>2.5262013773998686</v>
      </c>
      <c r="F146" s="21">
        <f>IF(OR($A146="",$B146="",$C146=""),"",B146*'MPTO_working_3-way'!$I145)</f>
        <v>3.2450391677169046</v>
      </c>
      <c r="G146" s="22">
        <f>IF(OR($A146="",$B146="",$C146=""),"",C146*'MPTO_working_3-way'!$I145)</f>
        <v>3.3785376144900683</v>
      </c>
      <c r="H146" s="17">
        <f>IF(OR($A146="",$B146="",$C146=""),"",'MPTO_working_3-way'!E145)</f>
        <v>2.5155100773274421</v>
      </c>
      <c r="I146" s="21">
        <f>IF(OR($A146="",$B146="",$C146=""),"",'MPTO_working_3-way'!F145)</f>
        <v>3.2521877807102282</v>
      </c>
      <c r="J146" s="22">
        <f>IF(OR($A146="",$B146="",$C146=""),"",'MPTO_working_3-way'!G145)</f>
        <v>3.3900489489824914</v>
      </c>
      <c r="K146" s="17">
        <f>IF(OR($A146="",$B146="",$C146=""),"",'OddsRatio_working_3-way'!H145)</f>
        <v>2.5203064711785399</v>
      </c>
      <c r="L146" s="21">
        <f>IF(OR($A146="",$B146="",$C146=""),"",'OddsRatio_working_3-way'!I145)</f>
        <v>3.2492205327024979</v>
      </c>
      <c r="M146" s="22">
        <f>IF(OR($A146="",$B146="",$C146=""),"",'OddsRatio_working_3-way'!J145)</f>
        <v>3.3845902869855182</v>
      </c>
      <c r="N146" s="23">
        <f t="shared" si="42"/>
        <v>39.585126068978134</v>
      </c>
      <c r="O146" s="24">
        <f t="shared" si="43"/>
        <v>30.816269028381711</v>
      </c>
      <c r="P146" s="24">
        <f t="shared" si="44"/>
        <v>29.598604902640179</v>
      </c>
      <c r="Q146" t="s">
        <v>210</v>
      </c>
      <c r="R146" t="s">
        <v>211</v>
      </c>
      <c r="S146" s="48" t="s">
        <v>385</v>
      </c>
      <c r="T146" s="35">
        <v>242</v>
      </c>
      <c r="U146" s="35">
        <f t="shared" si="45"/>
        <v>163.17263843648209</v>
      </c>
      <c r="V146" s="35">
        <f t="shared" si="46"/>
        <v>176.41734417344176</v>
      </c>
      <c r="W146" s="35">
        <f t="shared" si="47"/>
        <v>137.68965517241378</v>
      </c>
      <c r="X146" s="35">
        <f t="shared" si="48"/>
        <v>169.89300065414449</v>
      </c>
      <c r="Y146" s="35">
        <f t="shared" si="49"/>
        <v>183.13770639110413</v>
      </c>
      <c r="Z146" s="35">
        <f t="shared" si="50"/>
        <v>144.41001739007621</v>
      </c>
      <c r="AA146" s="35">
        <f t="shared" si="51"/>
        <v>-6.7203622176623981</v>
      </c>
      <c r="AB146" s="35">
        <f t="shared" si="52"/>
        <v>-6.7203622176623696</v>
      </c>
      <c r="AC146" s="35">
        <f t="shared" si="53"/>
        <v>-6.7203622176624265</v>
      </c>
      <c r="AF146">
        <v>2.4</v>
      </c>
      <c r="AG146">
        <v>1.62</v>
      </c>
      <c r="AJ146" t="s">
        <v>228</v>
      </c>
    </row>
    <row r="147" spans="1:38" ht="15" x14ac:dyDescent="0.25">
      <c r="A147">
        <v>3.07</v>
      </c>
      <c r="B147">
        <v>3.69</v>
      </c>
      <c r="C147">
        <v>2.3199999999999998</v>
      </c>
      <c r="D147" s="20">
        <f t="shared" si="41"/>
        <v>2.7770091808522412E-2</v>
      </c>
      <c r="E147" s="17">
        <f>IF(OR($A147="",$B147="",$C147=""),"",A147*'MPTO_working_3-way'!$I146)</f>
        <v>3.1552541818521638</v>
      </c>
      <c r="F147" s="21">
        <f>IF(OR($A147="",$B147="",$C147=""),"",B147*'MPTO_working_3-way'!$I146)</f>
        <v>3.7924716387734478</v>
      </c>
      <c r="G147" s="22">
        <f>IF(OR($A147="",$B147="",$C147=""),"",C147*'MPTO_working_3-way'!$I146)</f>
        <v>2.3844266129957719</v>
      </c>
      <c r="H147" s="17">
        <f>IF(OR($A147="",$B147="",$C147=""),"",'MPTO_working_3-way'!E146)</f>
        <v>3.1597952530394084</v>
      </c>
      <c r="I147" s="21">
        <f>IF(OR($A147="",$B147="",$C147=""),"",'MPTO_working_3-way'!F146)</f>
        <v>3.8204975482324395</v>
      </c>
      <c r="J147" s="22">
        <f>IF(OR($A147="",$B147="",$C147=""),"",'MPTO_working_3-way'!G146)</f>
        <v>2.3709167111310832</v>
      </c>
      <c r="K147" s="17">
        <f>IF(OR($A147="",$B147="",$C147=""),"",'OddsRatio_working_3-way'!H146)</f>
        <v>3.1592132076329387</v>
      </c>
      <c r="L147" s="21">
        <f>IF(OR($A147="",$B147="",$C147=""),"",'OddsRatio_working_3-way'!I146)</f>
        <v>3.8059340717548822</v>
      </c>
      <c r="M147" s="22">
        <f>IF(OR($A147="",$B147="",$C147=""),"",'OddsRatio_working_3-way'!J146)</f>
        <v>2.3768895816789755</v>
      </c>
      <c r="N147" s="23">
        <f t="shared" si="42"/>
        <v>31.693167724857929</v>
      </c>
      <c r="O147" s="24">
        <f t="shared" si="43"/>
        <v>26.368028432334373</v>
      </c>
      <c r="P147" s="24">
        <f t="shared" si="44"/>
        <v>41.938803842807687</v>
      </c>
      <c r="Q147" t="s">
        <v>369</v>
      </c>
      <c r="R147" t="s">
        <v>370</v>
      </c>
      <c r="S147" s="48" t="s">
        <v>385</v>
      </c>
      <c r="T147" s="35">
        <v>243</v>
      </c>
      <c r="U147" s="35">
        <f t="shared" si="45"/>
        <v>153.66176470588235</v>
      </c>
      <c r="V147" s="35">
        <f t="shared" si="46"/>
        <v>176.60655737704917</v>
      </c>
      <c r="W147" s="35">
        <f t="shared" si="47"/>
        <v>149.17760617760618</v>
      </c>
      <c r="X147" s="35">
        <f t="shared" si="48"/>
        <v>160.21583644534465</v>
      </c>
      <c r="Y147" s="35">
        <f t="shared" si="49"/>
        <v>183.16062911651144</v>
      </c>
      <c r="Z147" s="35">
        <f t="shared" si="50"/>
        <v>155.73167791706845</v>
      </c>
      <c r="AA147" s="35">
        <f t="shared" si="51"/>
        <v>-6.5540717394623016</v>
      </c>
      <c r="AB147" s="35">
        <f t="shared" si="52"/>
        <v>-6.5540717394622732</v>
      </c>
      <c r="AC147" s="35">
        <f t="shared" si="53"/>
        <v>-6.5540717394622732</v>
      </c>
      <c r="AD147" s="36"/>
      <c r="AE147" s="36"/>
      <c r="AF147">
        <v>1.82</v>
      </c>
      <c r="AG147">
        <v>2.0699999999999998</v>
      </c>
      <c r="AI147" s="36"/>
      <c r="AJ147" t="s">
        <v>393</v>
      </c>
      <c r="AK147" s="35"/>
      <c r="AL147" s="35"/>
    </row>
    <row r="148" spans="1:38" ht="15" x14ac:dyDescent="0.25">
      <c r="A148">
        <v>2.72</v>
      </c>
      <c r="B148">
        <v>3.66</v>
      </c>
      <c r="C148">
        <v>2.59</v>
      </c>
      <c r="D148" s="20">
        <f t="shared" si="41"/>
        <v>2.6971488639762509E-2</v>
      </c>
      <c r="E148" s="17">
        <f>IF(OR($A148="",$B148="",$C148=""),"",A148*'MPTO_working_3-way'!$I147)</f>
        <v>2.7933624491001541</v>
      </c>
      <c r="F148" s="21">
        <f>IF(OR($A148="",$B148="",$C148=""),"",B148*'MPTO_working_3-way'!$I147)</f>
        <v>3.7587156484215307</v>
      </c>
      <c r="G148" s="22">
        <f>IF(OR($A148="",$B148="",$C148=""),"",C148*'MPTO_working_3-way'!$I147)</f>
        <v>2.6598561555769846</v>
      </c>
      <c r="H148" s="17">
        <f>IF(OR($A148="",$B148="",$C148=""),"",'MPTO_working_3-way'!E147)</f>
        <v>2.7881826355610948</v>
      </c>
      <c r="I148" s="21">
        <f>IF(OR($A148="",$B148="",$C148=""),"",'MPTO_working_3-way'!F147)</f>
        <v>3.7845308040993069</v>
      </c>
      <c r="J148" s="22">
        <f>IF(OR($A148="",$B148="",$C148=""),"",'MPTO_working_3-way'!G147)</f>
        <v>2.6517469491433849</v>
      </c>
      <c r="K148" s="17">
        <f>IF(OR($A148="",$B148="",$C148=""),"",'OddsRatio_working_3-way'!H147)</f>
        <v>2.791321455473236</v>
      </c>
      <c r="L148" s="21">
        <f>IF(OR($A148="",$B148="",$C148=""),"",'OddsRatio_working_3-way'!I147)</f>
        <v>3.7702994602086095</v>
      </c>
      <c r="M148" s="22">
        <f>IF(OR($A148="",$B148="",$C148=""),"",'OddsRatio_working_3-way'!J147)</f>
        <v>2.6559308803502581</v>
      </c>
      <c r="N148" s="23">
        <f t="shared" si="42"/>
        <v>35.799149527557276</v>
      </c>
      <c r="O148" s="24">
        <f t="shared" si="43"/>
        <v>26.604832435780267</v>
      </c>
      <c r="P148" s="24">
        <f t="shared" si="44"/>
        <v>37.596018036662464</v>
      </c>
      <c r="Q148" t="s">
        <v>371</v>
      </c>
      <c r="R148" t="s">
        <v>372</v>
      </c>
      <c r="S148" s="48" t="s">
        <v>385</v>
      </c>
      <c r="T148" s="35">
        <v>244</v>
      </c>
      <c r="U148" s="35">
        <f t="shared" si="45"/>
        <v>148.31372549019608</v>
      </c>
      <c r="V148" s="35">
        <f t="shared" si="46"/>
        <v>175.07344632768363</v>
      </c>
      <c r="W148" s="35">
        <f t="shared" si="47"/>
        <v>157.78091872791521</v>
      </c>
      <c r="X148" s="35">
        <f t="shared" si="48"/>
        <v>155.14563494440119</v>
      </c>
      <c r="Y148" s="35">
        <f t="shared" si="49"/>
        <v>181.90535578188872</v>
      </c>
      <c r="Z148" s="35">
        <f t="shared" si="50"/>
        <v>164.6128281821203</v>
      </c>
      <c r="AA148" s="35">
        <f t="shared" si="51"/>
        <v>-6.8319094542051175</v>
      </c>
      <c r="AB148" s="35">
        <f t="shared" si="52"/>
        <v>-6.8319094542050891</v>
      </c>
      <c r="AC148" s="35">
        <f t="shared" si="53"/>
        <v>-6.8319094542050891</v>
      </c>
      <c r="AD148" s="36"/>
      <c r="AE148" s="36"/>
      <c r="AF148">
        <v>1.8</v>
      </c>
      <c r="AG148">
        <v>2.09</v>
      </c>
      <c r="AI148" s="36"/>
      <c r="AJ148" t="s">
        <v>393</v>
      </c>
      <c r="AK148" s="35"/>
      <c r="AL148" s="35"/>
    </row>
    <row r="149" spans="1:38" ht="15" x14ac:dyDescent="0.25">
      <c r="A149">
        <v>2.5499999999999998</v>
      </c>
      <c r="B149">
        <v>3.54</v>
      </c>
      <c r="C149">
        <v>2.83</v>
      </c>
      <c r="D149" s="20">
        <f t="shared" si="41"/>
        <v>2.7999628910676755E-2</v>
      </c>
      <c r="E149" s="17">
        <f>IF(OR($A149="",$B149="",$C149=""),"",A149*'MPTO_working_3-way'!$I148)</f>
        <v>2.6213990537222256</v>
      </c>
      <c r="F149" s="21">
        <f>IF(OR($A149="",$B149="",$C149=""),"",B149*'MPTO_working_3-way'!$I148)</f>
        <v>3.6391186863437959</v>
      </c>
      <c r="G149" s="22">
        <f>IF(OR($A149="",$B149="",$C149=""),"",C149*'MPTO_working_3-way'!$I148)</f>
        <v>2.9092389498172153</v>
      </c>
      <c r="H149" s="17">
        <f>IF(OR($A149="",$B149="",$C149=""),"",'MPTO_working_3-way'!E148)</f>
        <v>2.6121687933356306</v>
      </c>
      <c r="I149" s="21">
        <f>IF(OR($A149="",$B149="",$C149=""),"",'MPTO_working_3-way'!F148)</f>
        <v>3.6609563962528329</v>
      </c>
      <c r="J149" s="22">
        <f>IF(OR($A149="",$B149="",$C149=""),"",'MPTO_working_3-way'!G148)</f>
        <v>2.9067766428440578</v>
      </c>
      <c r="K149" s="17">
        <f>IF(OR($A149="",$B149="",$C149=""),"",'OddsRatio_working_3-way'!H148)</f>
        <v>2.6166416352692958</v>
      </c>
      <c r="L149" s="21">
        <f>IF(OR($A149="",$B149="",$C149=""),"",'OddsRatio_working_3-way'!I148)</f>
        <v>3.6492062926348474</v>
      </c>
      <c r="M149" s="22">
        <f>IF(OR($A149="",$B149="",$C149=""),"",'OddsRatio_working_3-way'!J148)</f>
        <v>2.9086801242211688</v>
      </c>
      <c r="N149" s="23">
        <f t="shared" si="42"/>
        <v>38.147568512320227</v>
      </c>
      <c r="O149" s="24">
        <f t="shared" si="43"/>
        <v>27.479180708027279</v>
      </c>
      <c r="P149" s="24">
        <f t="shared" si="44"/>
        <v>34.373250779652494</v>
      </c>
      <c r="Q149" t="s">
        <v>373</v>
      </c>
      <c r="R149" t="s">
        <v>374</v>
      </c>
      <c r="S149" s="48" t="s">
        <v>385</v>
      </c>
      <c r="T149" s="35">
        <v>245</v>
      </c>
      <c r="U149" s="35">
        <f t="shared" si="45"/>
        <v>144.1769547325103</v>
      </c>
      <c r="V149" s="35">
        <f t="shared" si="46"/>
        <v>169.38271604938274</v>
      </c>
      <c r="W149" s="35">
        <f t="shared" si="47"/>
        <v>168.4375</v>
      </c>
      <c r="X149" s="35">
        <f t="shared" si="48"/>
        <v>152.17978395061729</v>
      </c>
      <c r="Y149" s="35">
        <f t="shared" si="49"/>
        <v>177.38554526748968</v>
      </c>
      <c r="Z149" s="35">
        <f t="shared" si="50"/>
        <v>176.44032921810697</v>
      </c>
      <c r="AA149" s="35">
        <f t="shared" si="51"/>
        <v>-8.0028292181069958</v>
      </c>
      <c r="AB149" s="35">
        <f t="shared" si="52"/>
        <v>-8.0028292181069389</v>
      </c>
      <c r="AC149" s="35">
        <f t="shared" si="53"/>
        <v>-8.0028292181069673</v>
      </c>
      <c r="AD149" s="36"/>
      <c r="AE149" s="36"/>
      <c r="AF149">
        <v>1.74</v>
      </c>
      <c r="AG149">
        <v>2.1800000000000002</v>
      </c>
      <c r="AI149" s="36"/>
      <c r="AJ149" t="s">
        <v>393</v>
      </c>
      <c r="AK149" s="35"/>
      <c r="AL149" s="35"/>
    </row>
    <row r="150" spans="1:38" ht="15" x14ac:dyDescent="0.25">
      <c r="A150">
        <v>2.4300000000000002</v>
      </c>
      <c r="B150">
        <v>3.24</v>
      </c>
      <c r="C150">
        <v>3.2</v>
      </c>
      <c r="D150" s="20">
        <f t="shared" si="41"/>
        <v>3.2664609053497884E-2</v>
      </c>
      <c r="E150" s="17">
        <f>IF(OR($A150="",$B150="",$C150=""),"",A150*'MPTO_working_3-way'!$I149)</f>
        <v>2.5093749999999999</v>
      </c>
      <c r="F150" s="21">
        <f>IF(OR($A150="",$B150="",$C150=""),"",B150*'MPTO_working_3-way'!$I149)</f>
        <v>3.3458333333333332</v>
      </c>
      <c r="G150" s="22">
        <f>IF(OR($A150="",$B150="",$C150=""),"",C150*'MPTO_working_3-way'!$I149)</f>
        <v>3.3045267489711936</v>
      </c>
      <c r="H150" s="17">
        <f>IF(OR($A150="",$B150="",$C150=""),"",'MPTO_working_3-way'!E149)</f>
        <v>2.4960410870960841</v>
      </c>
      <c r="I150" s="21">
        <f>IF(OR($A150="",$B150="",$C150=""),"",'MPTO_working_3-way'!F149)</f>
        <v>3.3584797005470772</v>
      </c>
      <c r="J150" s="22">
        <f>IF(OR($A150="",$B150="",$C150=""),"",'MPTO_working_3-way'!G149)</f>
        <v>3.315520181921547</v>
      </c>
      <c r="K150" s="17">
        <f>IF(OR($A150="",$B150="",$C150=""),"",'OddsRatio_working_3-way'!H149)</f>
        <v>2.5019647989584133</v>
      </c>
      <c r="L150" s="21">
        <f>IF(OR($A150="",$B150="",$C150=""),"",'OddsRatio_working_3-way'!I149)</f>
        <v>3.3527280766901018</v>
      </c>
      <c r="M150" s="22">
        <f>IF(OR($A150="",$B150="",$C150=""),"",'OddsRatio_working_3-way'!J149)</f>
        <v>3.3107150753206356</v>
      </c>
      <c r="N150" s="23">
        <f t="shared" si="42"/>
        <v>39.850560398505607</v>
      </c>
      <c r="O150" s="24">
        <f t="shared" si="43"/>
        <v>29.887920298879205</v>
      </c>
      <c r="P150" s="24">
        <f t="shared" si="44"/>
        <v>30.261519302615191</v>
      </c>
      <c r="Q150" t="s">
        <v>104</v>
      </c>
      <c r="R150" t="s">
        <v>87</v>
      </c>
      <c r="S150" s="48" t="s">
        <v>386</v>
      </c>
      <c r="T150" s="35">
        <v>246</v>
      </c>
      <c r="U150" s="35">
        <f t="shared" si="45"/>
        <v>154.55018587360595</v>
      </c>
      <c r="V150" s="35">
        <f t="shared" si="46"/>
        <v>169.36448598130838</v>
      </c>
      <c r="W150" s="35">
        <f t="shared" si="47"/>
        <v>157.19133574007219</v>
      </c>
      <c r="X150" s="35">
        <f t="shared" si="48"/>
        <v>165.4441782786194</v>
      </c>
      <c r="Y150" s="35">
        <f t="shared" si="49"/>
        <v>180.25847838632188</v>
      </c>
      <c r="Z150" s="35">
        <f t="shared" si="50"/>
        <v>168.08532814508564</v>
      </c>
      <c r="AA150" s="35">
        <f t="shared" si="51"/>
        <v>-10.893992405013449</v>
      </c>
      <c r="AB150" s="35">
        <f t="shared" si="52"/>
        <v>-10.893992405013506</v>
      </c>
      <c r="AC150" s="35">
        <f t="shared" si="53"/>
        <v>-10.893992405013449</v>
      </c>
      <c r="AD150" s="36"/>
      <c r="AE150" s="36"/>
      <c r="AF150">
        <v>2.2400000000000002</v>
      </c>
      <c r="AG150">
        <v>1.69</v>
      </c>
      <c r="AI150" s="36"/>
      <c r="AJ150" t="s">
        <v>221</v>
      </c>
      <c r="AK150" s="35"/>
      <c r="AL150" s="35"/>
    </row>
    <row r="151" spans="1:38" ht="15" x14ac:dyDescent="0.25">
      <c r="A151">
        <v>2.69</v>
      </c>
      <c r="B151">
        <v>3.21</v>
      </c>
      <c r="C151">
        <v>2.77</v>
      </c>
      <c r="D151" s="20">
        <f t="shared" si="41"/>
        <v>4.4284521971599489E-2</v>
      </c>
      <c r="E151" s="17">
        <f>IF(OR($A151="",$B151="",$C151=""),"",A151*'MPTO_working_3-way'!$I150)</f>
        <v>2.8091253641036027</v>
      </c>
      <c r="F151" s="21">
        <f>IF(OR($A151="",$B151="",$C151=""),"",B151*'MPTO_working_3-way'!$I150)</f>
        <v>3.3521533155288341</v>
      </c>
      <c r="G151" s="22">
        <f>IF(OR($A151="",$B151="",$C151=""),"",C151*'MPTO_working_3-way'!$I150)</f>
        <v>2.8926681258613307</v>
      </c>
      <c r="H151" s="17">
        <f>IF(OR($A151="",$B151="",$C151=""),"",'MPTO_working_3-way'!E150)</f>
        <v>2.801232618540856</v>
      </c>
      <c r="I151" s="21">
        <f>IF(OR($A151="",$B151="",$C151=""),"",'MPTO_working_3-way'!F150)</f>
        <v>3.3696699169787681</v>
      </c>
      <c r="J151" s="22">
        <f>IF(OR($A151="",$B151="",$C151=""),"",'MPTO_working_3-way'!G150)</f>
        <v>2.8880922894887138</v>
      </c>
      <c r="K151" s="17">
        <f>IF(OR($A151="",$B151="",$C151=""),"",'OddsRatio_working_3-way'!H150)</f>
        <v>2.8051598331129721</v>
      </c>
      <c r="L151" s="21">
        <f>IF(OR($A151="",$B151="",$C151=""),"",'OddsRatio_working_3-way'!I150)</f>
        <v>3.3605936279169639</v>
      </c>
      <c r="M151" s="22">
        <f>IF(OR($A151="",$B151="",$C151=""),"",'OddsRatio_working_3-way'!J150)</f>
        <v>2.8906111861597399</v>
      </c>
      <c r="N151" s="23">
        <f t="shared" si="42"/>
        <v>35.598268869680794</v>
      </c>
      <c r="O151" s="24">
        <f t="shared" si="43"/>
        <v>29.831571108860231</v>
      </c>
      <c r="P151" s="24">
        <f t="shared" si="44"/>
        <v>34.57016002145896</v>
      </c>
      <c r="Q151" t="s">
        <v>174</v>
      </c>
      <c r="R151" t="s">
        <v>171</v>
      </c>
      <c r="S151" s="48" t="s">
        <v>386</v>
      </c>
      <c r="T151" s="35">
        <v>247</v>
      </c>
      <c r="U151" s="35">
        <f t="shared" si="45"/>
        <v>109.01117318435753</v>
      </c>
      <c r="V151" s="35">
        <f t="shared" si="46"/>
        <v>176.8295454545455</v>
      </c>
      <c r="W151" s="35">
        <f t="shared" si="47"/>
        <v>198.94552529182877</v>
      </c>
      <c r="X151" s="35">
        <f t="shared" si="48"/>
        <v>118.22492925362576</v>
      </c>
      <c r="Y151" s="35">
        <f t="shared" si="49"/>
        <v>186.04330152381365</v>
      </c>
      <c r="Z151" s="35">
        <f t="shared" si="50"/>
        <v>208.15928136109699</v>
      </c>
      <c r="AA151" s="35">
        <f t="shared" si="51"/>
        <v>-9.2137560692682285</v>
      </c>
      <c r="AB151" s="35">
        <f t="shared" si="52"/>
        <v>-9.2137560692681575</v>
      </c>
      <c r="AC151" s="35">
        <f t="shared" si="53"/>
        <v>-9.2137560692682143</v>
      </c>
      <c r="AD151" s="36"/>
      <c r="AE151" s="36"/>
      <c r="AF151">
        <v>2.2200000000000002</v>
      </c>
      <c r="AG151">
        <v>1.68</v>
      </c>
      <c r="AI151" s="36"/>
      <c r="AJ151" t="s">
        <v>222</v>
      </c>
      <c r="AK151" s="35"/>
      <c r="AL151" s="35"/>
    </row>
    <row r="152" spans="1:38" ht="15" x14ac:dyDescent="0.25">
      <c r="A152">
        <v>1.79</v>
      </c>
      <c r="B152">
        <v>3.52</v>
      </c>
      <c r="C152">
        <v>5.14</v>
      </c>
      <c r="D152" s="20">
        <f t="shared" si="41"/>
        <v>3.7302656150883351E-2</v>
      </c>
      <c r="E152" s="17">
        <f>IF(OR($A152="",$B152="",$C152=""),"",A152*'MPTO_working_3-way'!$I151)</f>
        <v>1.8567717545100813</v>
      </c>
      <c r="F152" s="21">
        <f>IF(OR($A152="",$B152="",$C152=""),"",B152*'MPTO_working_3-way'!$I151)</f>
        <v>3.6513053496511092</v>
      </c>
      <c r="G152" s="22">
        <f>IF(OR($A152="",$B152="",$C152=""),"",C152*'MPTO_working_3-way'!$I151)</f>
        <v>5.3317356526155404</v>
      </c>
      <c r="H152" s="17">
        <f>IF(OR($A152="",$B152="",$C152=""),"",'MPTO_working_3-way'!E151)</f>
        <v>1.8307474054420483</v>
      </c>
      <c r="I152" s="21">
        <f>IF(OR($A152="",$B152="",$C152=""),"",'MPTO_working_3-way'!F151)</f>
        <v>3.6811167750864291</v>
      </c>
      <c r="J152" s="22">
        <f>IF(OR($A152="",$B152="",$C152=""),"",'MPTO_working_3-way'!G151)</f>
        <v>5.4909360703032686</v>
      </c>
      <c r="K152" s="17">
        <f>IF(OR($A152="",$B152="",$C152=""),"",'OddsRatio_working_3-way'!H151)</f>
        <v>1.8405216824677313</v>
      </c>
      <c r="L152" s="21">
        <f>IF(OR($A152="",$B152="",$C152=""),"",'OddsRatio_working_3-way'!I151)</f>
        <v>3.6811577719223836</v>
      </c>
      <c r="M152" s="22">
        <f>IF(OR($A152="",$B152="",$C152=""),"",'OddsRatio_working_3-way'!J151)</f>
        <v>5.4047591967296293</v>
      </c>
      <c r="N152" s="23">
        <f t="shared" si="42"/>
        <v>53.856915777128201</v>
      </c>
      <c r="O152" s="24">
        <f t="shared" si="43"/>
        <v>27.38746569348281</v>
      </c>
      <c r="P152" s="24">
        <f t="shared" si="44"/>
        <v>18.755618529389004</v>
      </c>
      <c r="Q152" t="s">
        <v>375</v>
      </c>
      <c r="R152" t="s">
        <v>376</v>
      </c>
      <c r="S152" s="48" t="s">
        <v>386</v>
      </c>
      <c r="T152" s="35">
        <v>248</v>
      </c>
      <c r="U152" s="35">
        <f t="shared" si="45"/>
        <v>112.48087431693989</v>
      </c>
      <c r="V152" s="35">
        <f t="shared" si="46"/>
        <v>181.68983957219251</v>
      </c>
      <c r="W152" s="35">
        <f t="shared" si="47"/>
        <v>192.76614699331847</v>
      </c>
      <c r="X152" s="35">
        <f t="shared" si="48"/>
        <v>121.54401343448899</v>
      </c>
      <c r="Y152" s="35">
        <f t="shared" si="49"/>
        <v>190.75297868974161</v>
      </c>
      <c r="Z152" s="35">
        <f t="shared" si="50"/>
        <v>201.82928611086757</v>
      </c>
      <c r="AA152" s="35">
        <f t="shared" si="51"/>
        <v>-9.063139117549099</v>
      </c>
      <c r="AB152" s="35">
        <f t="shared" si="52"/>
        <v>-9.063139117549099</v>
      </c>
      <c r="AC152" s="35">
        <f t="shared" si="53"/>
        <v>-9.063139117549099</v>
      </c>
      <c r="AD152" s="36"/>
      <c r="AE152" s="36"/>
      <c r="AF152">
        <v>2.17</v>
      </c>
      <c r="AG152">
        <v>1.73</v>
      </c>
      <c r="AI152" s="36"/>
      <c r="AJ152" t="s">
        <v>392</v>
      </c>
      <c r="AK152" s="35"/>
      <c r="AL152" s="35"/>
    </row>
    <row r="153" spans="1:38" ht="15" x14ac:dyDescent="0.25">
      <c r="A153">
        <v>1.83</v>
      </c>
      <c r="B153">
        <v>3.74</v>
      </c>
      <c r="C153">
        <v>4.49</v>
      </c>
      <c r="D153" s="20">
        <f t="shared" si="41"/>
        <v>3.6544915796568933E-2</v>
      </c>
      <c r="E153" s="17">
        <f>IF(OR($A153="",$B153="",$C153=""),"",A153*'MPTO_working_3-way'!$I152)</f>
        <v>1.8968771959077213</v>
      </c>
      <c r="F153" s="21">
        <f>IF(OR($A153="",$B153="",$C153=""),"",B153*'MPTO_working_3-way'!$I152)</f>
        <v>3.8766779850791679</v>
      </c>
      <c r="G153" s="22">
        <f>IF(OR($A153="",$B153="",$C153=""),"",C153*'MPTO_working_3-way'!$I152)</f>
        <v>4.6540866719265948</v>
      </c>
      <c r="H153" s="17">
        <f>IF(OR($A153="",$B153="",$C153=""),"",'MPTO_working_3-way'!E152)</f>
        <v>1.8717252453052351</v>
      </c>
      <c r="I153" s="21">
        <f>IF(OR($A153="",$B153="",$C153=""),"",'MPTO_working_3-way'!F152)</f>
        <v>3.9185253846868568</v>
      </c>
      <c r="J153" s="22">
        <f>IF(OR($A153="",$B153="",$C153=""),"",'MPTO_working_3-way'!G152)</f>
        <v>4.7497925506598344</v>
      </c>
      <c r="K153" s="17">
        <f>IF(OR($A153="",$B153="",$C153=""),"",'OddsRatio_working_3-way'!H152)</f>
        <v>1.8810852331482955</v>
      </c>
      <c r="L153" s="21">
        <f>IF(OR($A153="",$B153="",$C153=""),"",'OddsRatio_working_3-way'!I152)</f>
        <v>3.9086428178630475</v>
      </c>
      <c r="M153" s="22">
        <f>IF(OR($A153="",$B153="",$C153=""),"",'OddsRatio_working_3-way'!J152)</f>
        <v>4.7048041731175312</v>
      </c>
      <c r="N153" s="23">
        <f t="shared" si="42"/>
        <v>52.718225626697226</v>
      </c>
      <c r="O153" s="24">
        <f t="shared" si="43"/>
        <v>25.795281523223508</v>
      </c>
      <c r="P153" s="24">
        <f t="shared" si="44"/>
        <v>21.486492850079269</v>
      </c>
      <c r="Q153" t="s">
        <v>377</v>
      </c>
      <c r="R153" t="s">
        <v>378</v>
      </c>
      <c r="S153" s="48" t="s">
        <v>386</v>
      </c>
      <c r="T153" s="35">
        <v>249</v>
      </c>
      <c r="U153" s="35">
        <f t="shared" si="45"/>
        <v>174.22522522522524</v>
      </c>
      <c r="V153" s="35">
        <f t="shared" si="46"/>
        <v>178.66101694915255</v>
      </c>
      <c r="W153" s="35">
        <f t="shared" si="47"/>
        <v>136.83783783783787</v>
      </c>
      <c r="X153" s="35">
        <f t="shared" si="48"/>
        <v>182.50114521300961</v>
      </c>
      <c r="Y153" s="35">
        <f t="shared" si="49"/>
        <v>186.93693693693692</v>
      </c>
      <c r="Z153" s="35">
        <f t="shared" si="50"/>
        <v>145.11375782562223</v>
      </c>
      <c r="AA153" s="35">
        <f t="shared" si="51"/>
        <v>-8.2759199877843628</v>
      </c>
      <c r="AB153" s="35">
        <f t="shared" si="52"/>
        <v>-8.2759199877843628</v>
      </c>
      <c r="AC153" s="35">
        <f t="shared" si="53"/>
        <v>-8.2759199877843628</v>
      </c>
      <c r="AD153" s="36"/>
      <c r="AE153" s="36"/>
      <c r="AF153">
        <v>1.81</v>
      </c>
      <c r="AG153">
        <v>2.06</v>
      </c>
      <c r="AI153" s="36"/>
      <c r="AJ153" t="s">
        <v>393</v>
      </c>
      <c r="AK153" s="35"/>
      <c r="AL153" s="35"/>
    </row>
    <row r="154" spans="1:38" s="35" customFormat="1" ht="15" x14ac:dyDescent="0.25">
      <c r="A154">
        <v>3.33</v>
      </c>
      <c r="B154">
        <v>3.54</v>
      </c>
      <c r="C154">
        <v>2.2200000000000002</v>
      </c>
      <c r="D154" s="20">
        <f t="shared" si="41"/>
        <v>3.3236626456965457E-2</v>
      </c>
      <c r="E154" s="17">
        <f>IF(OR($A154="",$B154="",$C154=""),"",A154*'MPTO_working_3-way'!$I153)</f>
        <v>3.4406779661016951</v>
      </c>
      <c r="F154" s="21">
        <f>IF(OR($A154="",$B154="",$C154=""),"",B154*'MPTO_working_3-way'!$I153)</f>
        <v>3.6576576576576576</v>
      </c>
      <c r="G154" s="22">
        <f>IF(OR($A154="",$B154="",$C154=""),"",C154*'MPTO_working_3-way'!$I153)</f>
        <v>2.2937853107344637</v>
      </c>
      <c r="H154" s="17">
        <f>IF(OR($A154="",$B154="",$C154=""),"",'MPTO_working_3-way'!E153)</f>
        <v>3.4575585146946679</v>
      </c>
      <c r="I154" s="21">
        <f>IF(OR($A154="",$B154="",$C154=""),"",'MPTO_working_3-way'!F153)</f>
        <v>3.6845033443770707</v>
      </c>
      <c r="J154" s="22">
        <f>IF(OR($A154="",$B154="",$C154=""),"",'MPTO_working_3-way'!G153)</f>
        <v>2.2759779124995174</v>
      </c>
      <c r="K154" s="17">
        <f>IF(OR($A154="",$B154="",$C154=""),"",'OddsRatio_working_3-way'!H153)</f>
        <v>3.4512301847634372</v>
      </c>
      <c r="L154" s="21">
        <f>IF(OR($A154="",$B154="",$C154=""),"",'OddsRatio_working_3-way'!I153)</f>
        <v>3.6721565104288119</v>
      </c>
      <c r="M154" s="22">
        <f>IF(OR($A154="",$B154="",$C154=""),"",'OddsRatio_working_3-way'!J153)</f>
        <v>2.2834767491036025</v>
      </c>
      <c r="N154" s="23">
        <f t="shared" si="42"/>
        <v>29.064039408866993</v>
      </c>
      <c r="O154" s="24">
        <f t="shared" si="43"/>
        <v>27.339901477832512</v>
      </c>
      <c r="P154" s="24">
        <f t="shared" si="44"/>
        <v>43.596059113300484</v>
      </c>
      <c r="Q154" t="s">
        <v>379</v>
      </c>
      <c r="R154" t="s">
        <v>380</v>
      </c>
      <c r="S154" s="48" t="s">
        <v>386</v>
      </c>
      <c r="T154" s="35">
        <v>250</v>
      </c>
      <c r="U154" s="35">
        <f t="shared" si="45"/>
        <v>60.606060606060609</v>
      </c>
      <c r="V154" s="35">
        <f t="shared" si="46"/>
        <v>205.27728085867622</v>
      </c>
      <c r="W154" s="35">
        <f t="shared" si="47"/>
        <v>224.59349593495935</v>
      </c>
      <c r="X154" s="35">
        <f t="shared" si="48"/>
        <v>70.129223206364443</v>
      </c>
      <c r="Y154" s="35">
        <f t="shared" si="49"/>
        <v>214.80044345898003</v>
      </c>
      <c r="Z154" s="35">
        <f t="shared" si="50"/>
        <v>234.11665853526321</v>
      </c>
      <c r="AA154" s="35">
        <f t="shared" si="51"/>
        <v>-9.5231626003038343</v>
      </c>
      <c r="AB154" s="35">
        <f t="shared" si="52"/>
        <v>-9.5231626003038059</v>
      </c>
      <c r="AC154" s="35">
        <f t="shared" si="53"/>
        <v>-9.5231626003038627</v>
      </c>
      <c r="AD154" s="36"/>
      <c r="AE154" s="36"/>
      <c r="AF154">
        <v>1.88</v>
      </c>
      <c r="AG154">
        <v>1.99</v>
      </c>
      <c r="AH154" s="36"/>
      <c r="AI154" s="36"/>
      <c r="AJ154" t="s">
        <v>393</v>
      </c>
    </row>
    <row r="155" spans="1:38" ht="15" x14ac:dyDescent="0.25">
      <c r="A155">
        <v>1.32</v>
      </c>
      <c r="B155">
        <v>5.59</v>
      </c>
      <c r="C155">
        <v>9.84</v>
      </c>
      <c r="D155" s="20">
        <f t="shared" si="41"/>
        <v>3.8092650401215344E-2</v>
      </c>
      <c r="E155" s="17">
        <f>IF(OR($A155="",$B155="",$C155=""),"",A155*'MPTO_working_3-way'!$I154)</f>
        <v>1.3702822985296044</v>
      </c>
      <c r="F155" s="21">
        <f>IF(OR($A155="",$B155="",$C155=""),"",B155*'MPTO_working_3-way'!$I154)</f>
        <v>5.8029379157427936</v>
      </c>
      <c r="G155" s="22">
        <f>IF(OR($A155="",$B155="",$C155=""),"",C155*'MPTO_working_3-way'!$I154)</f>
        <v>10.214831679947959</v>
      </c>
      <c r="H155" s="17">
        <f>IF(OR($A155="",$B155="",$C155=""),"",'MPTO_working_3-way'!E154)</f>
        <v>1.3425013512398125</v>
      </c>
      <c r="I155" s="21">
        <f>IF(OR($A155="",$B155="",$C155=""),"",'MPTO_working_3-way'!F154)</f>
        <v>6.0170887813105374</v>
      </c>
      <c r="J155" s="22">
        <f>IF(OR($A155="",$B155="",$C155=""),"",'MPTO_working_3-way'!G154)</f>
        <v>11.244993235106081</v>
      </c>
      <c r="K155" s="17">
        <f>IF(OR($A155="",$B155="",$C155=""),"",'OddsRatio_working_3-way'!H154)</f>
        <v>1.3504862347506943</v>
      </c>
      <c r="L155" s="21">
        <f>IF(OR($A155="",$B155="",$C155=""),"",'OddsRatio_working_3-way'!I154)</f>
        <v>6.027286929705272</v>
      </c>
      <c r="M155" s="22">
        <f>IF(OR($A155="",$B155="",$C155=""),"",'OddsRatio_working_3-way'!J154)</f>
        <v>10.682182234987929</v>
      </c>
      <c r="N155" s="23">
        <f t="shared" si="42"/>
        <v>72.97766314817467</v>
      </c>
      <c r="O155" s="24">
        <f t="shared" si="43"/>
        <v>17.232650331948225</v>
      </c>
      <c r="P155" s="24">
        <f t="shared" si="44"/>
        <v>9.7896865198770922</v>
      </c>
      <c r="Q155" t="s">
        <v>381</v>
      </c>
      <c r="R155" t="s">
        <v>382</v>
      </c>
      <c r="S155" s="48" t="s">
        <v>386</v>
      </c>
      <c r="T155" s="35">
        <v>251</v>
      </c>
      <c r="U155" s="35" t="e">
        <f t="shared" si="45"/>
        <v>#DIV/0!</v>
      </c>
      <c r="V155" s="35" t="e">
        <f t="shared" si="46"/>
        <v>#DIV/0!</v>
      </c>
      <c r="W155" s="35" t="e">
        <f t="shared" si="47"/>
        <v>#DIV/0!</v>
      </c>
      <c r="X155" s="35" t="e">
        <f t="shared" si="48"/>
        <v>#DIV/0!</v>
      </c>
      <c r="Y155" s="35" t="e">
        <f t="shared" si="49"/>
        <v>#DIV/0!</v>
      </c>
      <c r="Z155" s="35" t="e">
        <f t="shared" si="50"/>
        <v>#DIV/0!</v>
      </c>
      <c r="AA155" s="35" t="e">
        <f t="shared" si="51"/>
        <v>#DIV/0!</v>
      </c>
      <c r="AB155" s="35" t="e">
        <f t="shared" si="52"/>
        <v>#DIV/0!</v>
      </c>
      <c r="AC155" s="35" t="e">
        <f t="shared" si="53"/>
        <v>#DIV/0!</v>
      </c>
      <c r="AD155" s="36"/>
      <c r="AE155" s="36"/>
      <c r="AF155">
        <v>1.59</v>
      </c>
      <c r="AG155">
        <v>2.4500000000000002</v>
      </c>
      <c r="AI155" s="36"/>
      <c r="AJ155" t="s">
        <v>393</v>
      </c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 s="28"/>
      <c r="B178" s="28"/>
      <c r="C178" s="28"/>
      <c r="D178" s="29"/>
      <c r="E178" s="30"/>
      <c r="F178" s="31"/>
      <c r="G178" s="32"/>
      <c r="H178" s="30"/>
      <c r="I178" s="31"/>
      <c r="J178" s="32"/>
      <c r="K178" s="30"/>
      <c r="L178" s="31"/>
      <c r="M178" s="32"/>
      <c r="N178" s="33"/>
      <c r="O178" s="34"/>
      <c r="P178" s="34"/>
      <c r="Q178" s="28"/>
      <c r="R178" s="28"/>
      <c r="S178" s="28"/>
      <c r="AD178" s="36"/>
      <c r="AE178" s="36"/>
      <c r="AF178" s="28"/>
      <c r="AG178" s="28"/>
      <c r="AH178" s="36"/>
      <c r="AI178" s="36"/>
      <c r="AJ178" s="2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 s="28"/>
      <c r="B194" s="28"/>
      <c r="C194" s="28"/>
      <c r="D194" s="29"/>
      <c r="E194" s="30"/>
      <c r="F194" s="31"/>
      <c r="G194" s="32"/>
      <c r="H194" s="30"/>
      <c r="I194" s="31"/>
      <c r="J194" s="32"/>
      <c r="K194" s="30"/>
      <c r="L194" s="31"/>
      <c r="M194" s="32"/>
      <c r="N194" s="33"/>
      <c r="O194" s="34"/>
      <c r="P194" s="34"/>
      <c r="Q194" s="28"/>
      <c r="R194" s="28"/>
      <c r="S194" s="28"/>
      <c r="AD194" s="36"/>
      <c r="AE194" s="36"/>
      <c r="AF194" s="28"/>
      <c r="AG194" s="28"/>
      <c r="AH194" s="41"/>
      <c r="AI194" s="36"/>
      <c r="AJ194" s="28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2022-08-05T16:42:42Z</dcterms:modified>
</cp:coreProperties>
</file>