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1CDE1EA9-F3DA-4112-A4A8-5EA5988C8DC7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T21" i="8" s="1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T39" i="8" s="1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T52" i="8" s="1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T55" i="8" s="1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T59" i="8" s="1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T112" i="8" s="1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T113" i="8" s="1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T192" i="8" s="1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T195" i="8" s="1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T197" i="8" s="1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AB7" i="2" s="1"/>
  <c r="Z7" i="2"/>
  <c r="AA7" i="2"/>
  <c r="AC7" i="2"/>
  <c r="U8" i="2"/>
  <c r="V8" i="2"/>
  <c r="W8" i="2"/>
  <c r="X8" i="2"/>
  <c r="Y8" i="2"/>
  <c r="AB8" i="2" s="1"/>
  <c r="Z8" i="2"/>
  <c r="AA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X10" i="2"/>
  <c r="Y10" i="2"/>
  <c r="AB10" i="2" s="1"/>
  <c r="Z10" i="2"/>
  <c r="AA10" i="2"/>
  <c r="AC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X14" i="2"/>
  <c r="Y14" i="2"/>
  <c r="AB14" i="2" s="1"/>
  <c r="Z14" i="2"/>
  <c r="AA14" i="2"/>
  <c r="AC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X18" i="2"/>
  <c r="Y18" i="2"/>
  <c r="AB18" i="2" s="1"/>
  <c r="Z18" i="2"/>
  <c r="AA18" i="2"/>
  <c r="AC18" i="2"/>
  <c r="U19" i="2"/>
  <c r="V19" i="2"/>
  <c r="W19" i="2"/>
  <c r="X19" i="2"/>
  <c r="Y19" i="2"/>
  <c r="Z19" i="2"/>
  <c r="AC19" i="2" s="1"/>
  <c r="AA19" i="2"/>
  <c r="AB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Z29" i="2"/>
  <c r="AA29" i="2"/>
  <c r="AB29" i="2"/>
  <c r="AC29" i="2"/>
  <c r="U30" i="2"/>
  <c r="V30" i="2"/>
  <c r="W30" i="2"/>
  <c r="X30" i="2"/>
  <c r="Y30" i="2"/>
  <c r="Z30" i="2"/>
  <c r="AA30" i="2"/>
  <c r="AB30" i="2"/>
  <c r="AC30" i="2"/>
  <c r="U31" i="2"/>
  <c r="V31" i="2"/>
  <c r="W31" i="2"/>
  <c r="X31" i="2"/>
  <c r="Y31" i="2"/>
  <c r="Z31" i="2"/>
  <c r="AA31" i="2"/>
  <c r="AB31" i="2"/>
  <c r="AC31" i="2"/>
  <c r="U32" i="2"/>
  <c r="V32" i="2"/>
  <c r="W32" i="2"/>
  <c r="X32" i="2"/>
  <c r="Y32" i="2"/>
  <c r="Z32" i="2"/>
  <c r="AA32" i="2"/>
  <c r="AB32" i="2"/>
  <c r="AC32" i="2"/>
  <c r="U33" i="2"/>
  <c r="V33" i="2"/>
  <c r="W33" i="2"/>
  <c r="X33" i="2"/>
  <c r="Y33" i="2"/>
  <c r="Z33" i="2"/>
  <c r="AA33" i="2"/>
  <c r="AB33" i="2"/>
  <c r="AC33" i="2"/>
  <c r="U34" i="2"/>
  <c r="V34" i="2"/>
  <c r="W34" i="2"/>
  <c r="X34" i="2"/>
  <c r="Y34" i="2"/>
  <c r="Z34" i="2"/>
  <c r="AC34" i="2" s="1"/>
  <c r="AA34" i="2"/>
  <c r="AB34" i="2"/>
  <c r="U35" i="2"/>
  <c r="V35" i="2"/>
  <c r="W35" i="2"/>
  <c r="X35" i="2"/>
  <c r="Y35" i="2"/>
  <c r="AB35" i="2" s="1"/>
  <c r="Z35" i="2"/>
  <c r="AA35" i="2"/>
  <c r="AC35" i="2"/>
  <c r="U36" i="2"/>
  <c r="V36" i="2"/>
  <c r="W36" i="2"/>
  <c r="X36" i="2"/>
  <c r="Y36" i="2"/>
  <c r="Z36" i="2"/>
  <c r="AA36" i="2"/>
  <c r="AB36" i="2"/>
  <c r="AC36" i="2"/>
  <c r="U37" i="2"/>
  <c r="V37" i="2"/>
  <c r="W37" i="2"/>
  <c r="X37" i="2"/>
  <c r="Y37" i="2"/>
  <c r="Z37" i="2"/>
  <c r="AA37" i="2"/>
  <c r="AB37" i="2"/>
  <c r="AC37" i="2"/>
  <c r="U38" i="2"/>
  <c r="V38" i="2"/>
  <c r="W38" i="2"/>
  <c r="X38" i="2"/>
  <c r="Y38" i="2"/>
  <c r="Z38" i="2"/>
  <c r="AA38" i="2"/>
  <c r="AB38" i="2"/>
  <c r="AC38" i="2"/>
  <c r="U39" i="2"/>
  <c r="V39" i="2"/>
  <c r="W39" i="2"/>
  <c r="X39" i="2"/>
  <c r="Y39" i="2"/>
  <c r="Z39" i="2"/>
  <c r="AA39" i="2"/>
  <c r="AB39" i="2"/>
  <c r="AC39" i="2"/>
  <c r="U40" i="2"/>
  <c r="V40" i="2"/>
  <c r="W40" i="2"/>
  <c r="X40" i="2"/>
  <c r="Y40" i="2"/>
  <c r="AB40" i="2" s="1"/>
  <c r="Z40" i="2"/>
  <c r="AA40" i="2"/>
  <c r="AC40" i="2"/>
  <c r="U41" i="2"/>
  <c r="V41" i="2"/>
  <c r="W41" i="2"/>
  <c r="X41" i="2"/>
  <c r="Y41" i="2"/>
  <c r="Z41" i="2"/>
  <c r="AA41" i="2"/>
  <c r="AB41" i="2"/>
  <c r="AC41" i="2"/>
  <c r="U42" i="2"/>
  <c r="V42" i="2"/>
  <c r="W42" i="2"/>
  <c r="X42" i="2"/>
  <c r="Y42" i="2"/>
  <c r="Z42" i="2"/>
  <c r="AA42" i="2"/>
  <c r="AB42" i="2"/>
  <c r="AC42" i="2"/>
  <c r="U43" i="2"/>
  <c r="V43" i="2"/>
  <c r="W43" i="2"/>
  <c r="X43" i="2"/>
  <c r="Y43" i="2"/>
  <c r="Z43" i="2"/>
  <c r="AA43" i="2"/>
  <c r="AB43" i="2"/>
  <c r="AC43" i="2"/>
  <c r="U44" i="2"/>
  <c r="V44" i="2"/>
  <c r="W44" i="2"/>
  <c r="X44" i="2"/>
  <c r="AA44" i="2" s="1"/>
  <c r="Y44" i="2"/>
  <c r="Z44" i="2"/>
  <c r="AC44" i="2" s="1"/>
  <c r="AB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X46" i="2"/>
  <c r="Y46" i="2"/>
  <c r="AB46" i="2" s="1"/>
  <c r="Z46" i="2"/>
  <c r="AA46" i="2"/>
  <c r="AC46" i="2"/>
  <c r="U47" i="2"/>
  <c r="V47" i="2"/>
  <c r="AB47" i="2" s="1"/>
  <c r="W47" i="2"/>
  <c r="X47" i="2"/>
  <c r="AA47" i="2" s="1"/>
  <c r="Y47" i="2"/>
  <c r="Z47" i="2"/>
  <c r="AC47" i="2" s="1"/>
  <c r="U48" i="2"/>
  <c r="V48" i="2"/>
  <c r="W48" i="2"/>
  <c r="AC48" i="2" s="1"/>
  <c r="X48" i="2"/>
  <c r="Y48" i="2"/>
  <c r="AB48" i="2" s="1"/>
  <c r="Z48" i="2"/>
  <c r="AA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X50" i="2"/>
  <c r="Y50" i="2"/>
  <c r="AB50" i="2" s="1"/>
  <c r="Z50" i="2"/>
  <c r="AA50" i="2"/>
  <c r="AC50" i="2"/>
  <c r="U51" i="2"/>
  <c r="V51" i="2"/>
  <c r="AB51" i="2" s="1"/>
  <c r="W51" i="2"/>
  <c r="X51" i="2"/>
  <c r="AA51" i="2" s="1"/>
  <c r="Y51" i="2"/>
  <c r="Z51" i="2"/>
  <c r="AC51" i="2" s="1"/>
  <c r="U52" i="2"/>
  <c r="V52" i="2"/>
  <c r="W52" i="2"/>
  <c r="AC52" i="2" s="1"/>
  <c r="X52" i="2"/>
  <c r="Y52" i="2"/>
  <c r="AB52" i="2" s="1"/>
  <c r="Z52" i="2"/>
  <c r="AA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X54" i="2"/>
  <c r="Y54" i="2"/>
  <c r="AB54" i="2" s="1"/>
  <c r="Z54" i="2"/>
  <c r="AA54" i="2"/>
  <c r="AC54" i="2"/>
  <c r="U55" i="2"/>
  <c r="V55" i="2"/>
  <c r="AB55" i="2" s="1"/>
  <c r="W55" i="2"/>
  <c r="X55" i="2"/>
  <c r="AA55" i="2" s="1"/>
  <c r="Y55" i="2"/>
  <c r="Z55" i="2"/>
  <c r="AC55" i="2" s="1"/>
  <c r="U56" i="2"/>
  <c r="V56" i="2"/>
  <c r="W56" i="2"/>
  <c r="AC56" i="2" s="1"/>
  <c r="X56" i="2"/>
  <c r="Y56" i="2"/>
  <c r="AB56" i="2" s="1"/>
  <c r="Z56" i="2"/>
  <c r="AA56" i="2"/>
  <c r="U57" i="2"/>
  <c r="V57" i="2"/>
  <c r="W57" i="2"/>
  <c r="X57" i="2"/>
  <c r="AA57" i="2" s="1"/>
  <c r="Y57" i="2"/>
  <c r="Z57" i="2"/>
  <c r="AC57" i="2" s="1"/>
  <c r="AB57" i="2"/>
  <c r="U58" i="2"/>
  <c r="V58" i="2"/>
  <c r="W58" i="2"/>
  <c r="X58" i="2"/>
  <c r="Y58" i="2"/>
  <c r="AB58" i="2" s="1"/>
  <c r="Z58" i="2"/>
  <c r="AA58" i="2"/>
  <c r="AC58" i="2"/>
  <c r="U59" i="2"/>
  <c r="V59" i="2"/>
  <c r="AB59" i="2" s="1"/>
  <c r="W59" i="2"/>
  <c r="X59" i="2"/>
  <c r="AA59" i="2" s="1"/>
  <c r="Y59" i="2"/>
  <c r="Z59" i="2"/>
  <c r="AC59" i="2" s="1"/>
  <c r="U60" i="2"/>
  <c r="V60" i="2"/>
  <c r="W60" i="2"/>
  <c r="AC60" i="2" s="1"/>
  <c r="X60" i="2"/>
  <c r="Y60" i="2"/>
  <c r="AB60" i="2" s="1"/>
  <c r="Z60" i="2"/>
  <c r="AA60" i="2"/>
  <c r="U61" i="2"/>
  <c r="V61" i="2"/>
  <c r="W61" i="2"/>
  <c r="X61" i="2"/>
  <c r="AA61" i="2" s="1"/>
  <c r="Y61" i="2"/>
  <c r="Z61" i="2"/>
  <c r="AC61" i="2" s="1"/>
  <c r="AB61" i="2"/>
  <c r="U62" i="2"/>
  <c r="V62" i="2"/>
  <c r="W62" i="2"/>
  <c r="X62" i="2"/>
  <c r="Y62" i="2"/>
  <c r="AB62" i="2" s="1"/>
  <c r="Z62" i="2"/>
  <c r="AA62" i="2"/>
  <c r="AC62" i="2"/>
  <c r="U63" i="2"/>
  <c r="V63" i="2"/>
  <c r="AB63" i="2" s="1"/>
  <c r="W63" i="2"/>
  <c r="X63" i="2"/>
  <c r="AA63" i="2" s="1"/>
  <c r="Y63" i="2"/>
  <c r="Z63" i="2"/>
  <c r="AC63" i="2" s="1"/>
  <c r="U64" i="2"/>
  <c r="V64" i="2"/>
  <c r="W64" i="2"/>
  <c r="AC64" i="2" s="1"/>
  <c r="X64" i="2"/>
  <c r="Y64" i="2"/>
  <c r="AB64" i="2" s="1"/>
  <c r="Z64" i="2"/>
  <c r="AA64" i="2"/>
  <c r="U65" i="2"/>
  <c r="V65" i="2"/>
  <c r="W65" i="2"/>
  <c r="X65" i="2"/>
  <c r="AA65" i="2" s="1"/>
  <c r="Y65" i="2"/>
  <c r="Z65" i="2"/>
  <c r="AC65" i="2" s="1"/>
  <c r="AB65" i="2"/>
  <c r="U66" i="2"/>
  <c r="V66" i="2"/>
  <c r="W66" i="2"/>
  <c r="X66" i="2"/>
  <c r="Y66" i="2"/>
  <c r="AB66" i="2" s="1"/>
  <c r="Z66" i="2"/>
  <c r="AA66" i="2"/>
  <c r="AC66" i="2"/>
  <c r="U67" i="2"/>
  <c r="V67" i="2"/>
  <c r="AB67" i="2" s="1"/>
  <c r="W67" i="2"/>
  <c r="X67" i="2"/>
  <c r="AA67" i="2" s="1"/>
  <c r="Y67" i="2"/>
  <c r="Z67" i="2"/>
  <c r="AC67" i="2" s="1"/>
  <c r="U68" i="2"/>
  <c r="V68" i="2"/>
  <c r="W68" i="2"/>
  <c r="AC68" i="2" s="1"/>
  <c r="X68" i="2"/>
  <c r="Y68" i="2"/>
  <c r="AB68" i="2" s="1"/>
  <c r="Z68" i="2"/>
  <c r="AA68" i="2"/>
  <c r="U69" i="2"/>
  <c r="V69" i="2"/>
  <c r="W69" i="2"/>
  <c r="X69" i="2"/>
  <c r="AA69" i="2" s="1"/>
  <c r="Y69" i="2"/>
  <c r="Z69" i="2"/>
  <c r="AC69" i="2" s="1"/>
  <c r="AB69" i="2"/>
  <c r="U70" i="2"/>
  <c r="V70" i="2"/>
  <c r="W70" i="2"/>
  <c r="X70" i="2"/>
  <c r="Y70" i="2"/>
  <c r="AB70" i="2" s="1"/>
  <c r="Z70" i="2"/>
  <c r="AA70" i="2"/>
  <c r="AC70" i="2"/>
  <c r="U71" i="2"/>
  <c r="V71" i="2"/>
  <c r="AB71" i="2" s="1"/>
  <c r="W71" i="2"/>
  <c r="X71" i="2"/>
  <c r="AA71" i="2" s="1"/>
  <c r="Y71" i="2"/>
  <c r="Z71" i="2"/>
  <c r="AC71" i="2" s="1"/>
  <c r="U72" i="2"/>
  <c r="V72" i="2"/>
  <c r="W72" i="2"/>
  <c r="AC72" i="2" s="1"/>
  <c r="X72" i="2"/>
  <c r="Y72" i="2"/>
  <c r="AB72" i="2" s="1"/>
  <c r="Z72" i="2"/>
  <c r="AA72" i="2"/>
  <c r="U73" i="2"/>
  <c r="V73" i="2"/>
  <c r="W73" i="2"/>
  <c r="X73" i="2"/>
  <c r="AA73" i="2" s="1"/>
  <c r="Y73" i="2"/>
  <c r="Z73" i="2"/>
  <c r="AC73" i="2" s="1"/>
  <c r="AB73" i="2"/>
  <c r="U74" i="2"/>
  <c r="V74" i="2"/>
  <c r="W74" i="2"/>
  <c r="X74" i="2"/>
  <c r="Y74" i="2"/>
  <c r="AB74" i="2" s="1"/>
  <c r="Z74" i="2"/>
  <c r="AA74" i="2"/>
  <c r="AC74" i="2"/>
  <c r="U75" i="2"/>
  <c r="V75" i="2"/>
  <c r="AB75" i="2" s="1"/>
  <c r="W75" i="2"/>
  <c r="X75" i="2"/>
  <c r="AA75" i="2" s="1"/>
  <c r="Y75" i="2"/>
  <c r="Z75" i="2"/>
  <c r="AC75" i="2" s="1"/>
  <c r="U76" i="2"/>
  <c r="V76" i="2"/>
  <c r="W76" i="2"/>
  <c r="AC76" i="2" s="1"/>
  <c r="X76" i="2"/>
  <c r="Y76" i="2"/>
  <c r="AB76" i="2" s="1"/>
  <c r="Z76" i="2"/>
  <c r="AA76" i="2"/>
  <c r="U77" i="2"/>
  <c r="V77" i="2"/>
  <c r="W77" i="2"/>
  <c r="X77" i="2"/>
  <c r="AA77" i="2" s="1"/>
  <c r="Y77" i="2"/>
  <c r="Z77" i="2"/>
  <c r="AC77" i="2" s="1"/>
  <c r="AB77" i="2"/>
  <c r="U78" i="2"/>
  <c r="V78" i="2"/>
  <c r="W78" i="2"/>
  <c r="X78" i="2"/>
  <c r="Y78" i="2"/>
  <c r="AB78" i="2" s="1"/>
  <c r="Z78" i="2"/>
  <c r="AA78" i="2"/>
  <c r="AC78" i="2"/>
  <c r="U79" i="2"/>
  <c r="V79" i="2"/>
  <c r="AB79" i="2" s="1"/>
  <c r="W79" i="2"/>
  <c r="X79" i="2"/>
  <c r="AA79" i="2" s="1"/>
  <c r="Y79" i="2"/>
  <c r="Z79" i="2"/>
  <c r="AC79" i="2" s="1"/>
  <c r="U80" i="2"/>
  <c r="V80" i="2"/>
  <c r="W80" i="2"/>
  <c r="AC80" i="2" s="1"/>
  <c r="X80" i="2"/>
  <c r="Y80" i="2"/>
  <c r="AB80" i="2" s="1"/>
  <c r="Z80" i="2"/>
  <c r="AA80" i="2"/>
  <c r="U81" i="2"/>
  <c r="V81" i="2"/>
  <c r="W81" i="2"/>
  <c r="X81" i="2"/>
  <c r="AA81" i="2" s="1"/>
  <c r="Y81" i="2"/>
  <c r="Z81" i="2"/>
  <c r="AC81" i="2" s="1"/>
  <c r="AB81" i="2"/>
  <c r="U82" i="2"/>
  <c r="V82" i="2"/>
  <c r="W82" i="2"/>
  <c r="X82" i="2"/>
  <c r="Y82" i="2"/>
  <c r="AB82" i="2" s="1"/>
  <c r="Z82" i="2"/>
  <c r="AA82" i="2"/>
  <c r="AC82" i="2"/>
  <c r="U83" i="2"/>
  <c r="V83" i="2"/>
  <c r="AB83" i="2" s="1"/>
  <c r="W83" i="2"/>
  <c r="X83" i="2"/>
  <c r="AA83" i="2" s="1"/>
  <c r="Y83" i="2"/>
  <c r="Z83" i="2"/>
  <c r="AC83" i="2" s="1"/>
  <c r="U84" i="2"/>
  <c r="V84" i="2"/>
  <c r="W84" i="2"/>
  <c r="AC84" i="2" s="1"/>
  <c r="X84" i="2"/>
  <c r="Y84" i="2"/>
  <c r="AB84" i="2" s="1"/>
  <c r="Z84" i="2"/>
  <c r="AA84" i="2"/>
  <c r="U85" i="2"/>
  <c r="V85" i="2"/>
  <c r="W85" i="2"/>
  <c r="X85" i="2"/>
  <c r="AA85" i="2" s="1"/>
  <c r="Y85" i="2"/>
  <c r="Z85" i="2"/>
  <c r="AC85" i="2" s="1"/>
  <c r="AB85" i="2"/>
  <c r="U86" i="2"/>
  <c r="V86" i="2"/>
  <c r="W86" i="2"/>
  <c r="X86" i="2"/>
  <c r="Y86" i="2"/>
  <c r="AB86" i="2" s="1"/>
  <c r="Z86" i="2"/>
  <c r="AA86" i="2"/>
  <c r="AC86" i="2"/>
  <c r="U87" i="2"/>
  <c r="V87" i="2"/>
  <c r="AB87" i="2" s="1"/>
  <c r="W87" i="2"/>
  <c r="X87" i="2"/>
  <c r="AA87" i="2" s="1"/>
  <c r="Y87" i="2"/>
  <c r="Z87" i="2"/>
  <c r="AC87" i="2" s="1"/>
  <c r="U88" i="2"/>
  <c r="V88" i="2"/>
  <c r="W88" i="2"/>
  <c r="AC88" i="2" s="1"/>
  <c r="X88" i="2"/>
  <c r="Y88" i="2"/>
  <c r="AB88" i="2" s="1"/>
  <c r="Z88" i="2"/>
  <c r="AA88" i="2"/>
  <c r="U89" i="2"/>
  <c r="V89" i="2"/>
  <c r="W89" i="2"/>
  <c r="X89" i="2"/>
  <c r="AA89" i="2" s="1"/>
  <c r="Y89" i="2"/>
  <c r="Z89" i="2"/>
  <c r="AB89" i="2"/>
  <c r="AC89" i="2"/>
  <c r="U90" i="2"/>
  <c r="V90" i="2"/>
  <c r="W90" i="2"/>
  <c r="AC90" i="2" s="1"/>
  <c r="X90" i="2"/>
  <c r="Y90" i="2"/>
  <c r="AB90" i="2" s="1"/>
  <c r="Z90" i="2"/>
  <c r="AA90" i="2"/>
  <c r="U91" i="2"/>
  <c r="V91" i="2"/>
  <c r="W91" i="2"/>
  <c r="X91" i="2"/>
  <c r="AA91" i="2" s="1"/>
  <c r="Y91" i="2"/>
  <c r="Z91" i="2"/>
  <c r="AC91" i="2" s="1"/>
  <c r="AB91" i="2"/>
  <c r="U92" i="2"/>
  <c r="V92" i="2"/>
  <c r="W92" i="2"/>
  <c r="X92" i="2"/>
  <c r="Y92" i="2"/>
  <c r="AB92" i="2" s="1"/>
  <c r="Z92" i="2"/>
  <c r="AA92" i="2"/>
  <c r="AC92" i="2"/>
  <c r="U93" i="2"/>
  <c r="V93" i="2"/>
  <c r="AB93" i="2" s="1"/>
  <c r="W93" i="2"/>
  <c r="X93" i="2"/>
  <c r="AA93" i="2" s="1"/>
  <c r="Y93" i="2"/>
  <c r="Z93" i="2"/>
  <c r="AC93" i="2" s="1"/>
  <c r="U94" i="2"/>
  <c r="V94" i="2"/>
  <c r="W94" i="2"/>
  <c r="AC94" i="2" s="1"/>
  <c r="X94" i="2"/>
  <c r="Y94" i="2"/>
  <c r="AB94" i="2" s="1"/>
  <c r="Z94" i="2"/>
  <c r="AA94" i="2"/>
  <c r="U95" i="2"/>
  <c r="V95" i="2"/>
  <c r="W95" i="2"/>
  <c r="X95" i="2"/>
  <c r="AA95" i="2" s="1"/>
  <c r="Y95" i="2"/>
  <c r="Z95" i="2"/>
  <c r="AC95" i="2" s="1"/>
  <c r="AB95" i="2"/>
  <c r="U96" i="2"/>
  <c r="V96" i="2"/>
  <c r="W96" i="2"/>
  <c r="X96" i="2"/>
  <c r="Y96" i="2"/>
  <c r="AB96" i="2" s="1"/>
  <c r="Z96" i="2"/>
  <c r="AA96" i="2"/>
  <c r="AC96" i="2"/>
  <c r="U97" i="2"/>
  <c r="V97" i="2"/>
  <c r="AB97" i="2" s="1"/>
  <c r="W97" i="2"/>
  <c r="X97" i="2"/>
  <c r="AA97" i="2" s="1"/>
  <c r="Y97" i="2"/>
  <c r="Z97" i="2"/>
  <c r="AC97" i="2" s="1"/>
  <c r="U98" i="2"/>
  <c r="V98" i="2"/>
  <c r="W98" i="2"/>
  <c r="AC98" i="2" s="1"/>
  <c r="X98" i="2"/>
  <c r="Y98" i="2"/>
  <c r="AB98" i="2" s="1"/>
  <c r="Z98" i="2"/>
  <c r="AA98" i="2"/>
  <c r="U99" i="2"/>
  <c r="V99" i="2"/>
  <c r="W99" i="2"/>
  <c r="X99" i="2"/>
  <c r="AA99" i="2" s="1"/>
  <c r="Y99" i="2"/>
  <c r="Z99" i="2"/>
  <c r="AC99" i="2" s="1"/>
  <c r="AB99" i="2"/>
  <c r="U100" i="2"/>
  <c r="V100" i="2"/>
  <c r="W100" i="2"/>
  <c r="X100" i="2"/>
  <c r="Y100" i="2"/>
  <c r="AB100" i="2" s="1"/>
  <c r="Z100" i="2"/>
  <c r="AA100" i="2"/>
  <c r="AC100" i="2"/>
  <c r="U101" i="2"/>
  <c r="V101" i="2"/>
  <c r="AB101" i="2" s="1"/>
  <c r="W101" i="2"/>
  <c r="X101" i="2"/>
  <c r="AA101" i="2" s="1"/>
  <c r="Y101" i="2"/>
  <c r="Z101" i="2"/>
  <c r="AC101" i="2" s="1"/>
  <c r="U102" i="2"/>
  <c r="V102" i="2"/>
  <c r="W102" i="2"/>
  <c r="AC102" i="2" s="1"/>
  <c r="X102" i="2"/>
  <c r="Y102" i="2"/>
  <c r="AB102" i="2" s="1"/>
  <c r="Z102" i="2"/>
  <c r="AA102" i="2"/>
  <c r="U103" i="2"/>
  <c r="V103" i="2"/>
  <c r="W103" i="2"/>
  <c r="X103" i="2"/>
  <c r="AA103" i="2" s="1"/>
  <c r="Y103" i="2"/>
  <c r="Z103" i="2"/>
  <c r="AC103" i="2" s="1"/>
  <c r="AB103" i="2"/>
  <c r="U104" i="2"/>
  <c r="V104" i="2"/>
  <c r="W104" i="2"/>
  <c r="X104" i="2"/>
  <c r="Y104" i="2"/>
  <c r="AB104" i="2" s="1"/>
  <c r="Z104" i="2"/>
  <c r="AA104" i="2"/>
  <c r="AC104" i="2"/>
  <c r="U105" i="2"/>
  <c r="V105" i="2"/>
  <c r="AB105" i="2" s="1"/>
  <c r="W105" i="2"/>
  <c r="X105" i="2"/>
  <c r="AA105" i="2" s="1"/>
  <c r="Y105" i="2"/>
  <c r="Z105" i="2"/>
  <c r="AC105" i="2" s="1"/>
  <c r="U106" i="2"/>
  <c r="V106" i="2"/>
  <c r="W106" i="2"/>
  <c r="AC106" i="2" s="1"/>
  <c r="X106" i="2"/>
  <c r="Y106" i="2"/>
  <c r="AB106" i="2" s="1"/>
  <c r="Z106" i="2"/>
  <c r="AA106" i="2"/>
  <c r="U107" i="2"/>
  <c r="V107" i="2"/>
  <c r="W107" i="2"/>
  <c r="X107" i="2"/>
  <c r="AA107" i="2" s="1"/>
  <c r="Y107" i="2"/>
  <c r="Z107" i="2"/>
  <c r="AC107" i="2" s="1"/>
  <c r="AB107" i="2"/>
  <c r="U108" i="2"/>
  <c r="V108" i="2"/>
  <c r="W108" i="2"/>
  <c r="X108" i="2"/>
  <c r="Y108" i="2"/>
  <c r="AB108" i="2" s="1"/>
  <c r="Z108" i="2"/>
  <c r="AA108" i="2"/>
  <c r="AC108" i="2"/>
  <c r="U109" i="2"/>
  <c r="V109" i="2"/>
  <c r="AB109" i="2" s="1"/>
  <c r="W109" i="2"/>
  <c r="X109" i="2"/>
  <c r="AA109" i="2" s="1"/>
  <c r="Y109" i="2"/>
  <c r="Z109" i="2"/>
  <c r="AC109" i="2" s="1"/>
  <c r="U110" i="2"/>
  <c r="V110" i="2"/>
  <c r="W110" i="2"/>
  <c r="AC110" i="2" s="1"/>
  <c r="X110" i="2"/>
  <c r="Y110" i="2"/>
  <c r="AB110" i="2" s="1"/>
  <c r="Z110" i="2"/>
  <c r="AA110" i="2"/>
  <c r="U111" i="2"/>
  <c r="V111" i="2"/>
  <c r="W111" i="2"/>
  <c r="X111" i="2"/>
  <c r="AA111" i="2" s="1"/>
  <c r="Y111" i="2"/>
  <c r="Z111" i="2"/>
  <c r="AC111" i="2" s="1"/>
  <c r="AB111" i="2"/>
  <c r="U112" i="2"/>
  <c r="V112" i="2"/>
  <c r="W112" i="2"/>
  <c r="X112" i="2"/>
  <c r="Y112" i="2"/>
  <c r="AB112" i="2" s="1"/>
  <c r="Z112" i="2"/>
  <c r="AA112" i="2"/>
  <c r="AC112" i="2"/>
  <c r="U113" i="2"/>
  <c r="V113" i="2"/>
  <c r="AB113" i="2" s="1"/>
  <c r="W113" i="2"/>
  <c r="X113" i="2"/>
  <c r="AA113" i="2" s="1"/>
  <c r="Y113" i="2"/>
  <c r="Z113" i="2"/>
  <c r="AC113" i="2" s="1"/>
  <c r="U114" i="2"/>
  <c r="V114" i="2"/>
  <c r="W114" i="2"/>
  <c r="AC114" i="2" s="1"/>
  <c r="X114" i="2"/>
  <c r="Y114" i="2"/>
  <c r="AB114" i="2" s="1"/>
  <c r="Z114" i="2"/>
  <c r="AA114" i="2"/>
  <c r="U115" i="2"/>
  <c r="V115" i="2"/>
  <c r="W115" i="2"/>
  <c r="X115" i="2"/>
  <c r="AA115" i="2" s="1"/>
  <c r="Y115" i="2"/>
  <c r="Z115" i="2"/>
  <c r="AC115" i="2" s="1"/>
  <c r="AB115" i="2"/>
  <c r="U116" i="2"/>
  <c r="V116" i="2"/>
  <c r="W116" i="2"/>
  <c r="X116" i="2"/>
  <c r="Y116" i="2"/>
  <c r="AB116" i="2" s="1"/>
  <c r="Z116" i="2"/>
  <c r="AA116" i="2"/>
  <c r="AC116" i="2"/>
  <c r="U117" i="2"/>
  <c r="V117" i="2"/>
  <c r="AB117" i="2" s="1"/>
  <c r="W117" i="2"/>
  <c r="X117" i="2"/>
  <c r="AA117" i="2" s="1"/>
  <c r="Y117" i="2"/>
  <c r="Z117" i="2"/>
  <c r="AC117" i="2" s="1"/>
  <c r="U118" i="2"/>
  <c r="V118" i="2"/>
  <c r="W118" i="2"/>
  <c r="AC118" i="2" s="1"/>
  <c r="X118" i="2"/>
  <c r="Y118" i="2"/>
  <c r="AB118" i="2" s="1"/>
  <c r="Z118" i="2"/>
  <c r="AA118" i="2"/>
  <c r="U119" i="2"/>
  <c r="V119" i="2"/>
  <c r="W119" i="2"/>
  <c r="X119" i="2"/>
  <c r="AA119" i="2" s="1"/>
  <c r="Y119" i="2"/>
  <c r="Z119" i="2"/>
  <c r="AC119" i="2" s="1"/>
  <c r="AB119" i="2"/>
  <c r="U120" i="2"/>
  <c r="V120" i="2"/>
  <c r="W120" i="2"/>
  <c r="X120" i="2"/>
  <c r="Y120" i="2"/>
  <c r="AB120" i="2" s="1"/>
  <c r="Z120" i="2"/>
  <c r="AA120" i="2"/>
  <c r="AC120" i="2"/>
  <c r="U121" i="2"/>
  <c r="V121" i="2"/>
  <c r="AB121" i="2" s="1"/>
  <c r="W121" i="2"/>
  <c r="X121" i="2"/>
  <c r="AA121" i="2" s="1"/>
  <c r="Y121" i="2"/>
  <c r="Z121" i="2"/>
  <c r="AC121" i="2" s="1"/>
  <c r="U122" i="2"/>
  <c r="V122" i="2"/>
  <c r="W122" i="2"/>
  <c r="AC122" i="2" s="1"/>
  <c r="X122" i="2"/>
  <c r="Y122" i="2"/>
  <c r="AB122" i="2" s="1"/>
  <c r="Z122" i="2"/>
  <c r="AA122" i="2"/>
  <c r="U123" i="2"/>
  <c r="V123" i="2"/>
  <c r="W123" i="2"/>
  <c r="X123" i="2"/>
  <c r="AA123" i="2" s="1"/>
  <c r="Y123" i="2"/>
  <c r="Z123" i="2"/>
  <c r="AC123" i="2" s="1"/>
  <c r="AB123" i="2"/>
  <c r="U124" i="2"/>
  <c r="V124" i="2"/>
  <c r="W124" i="2"/>
  <c r="X124" i="2"/>
  <c r="Y124" i="2"/>
  <c r="AB124" i="2" s="1"/>
  <c r="Z124" i="2"/>
  <c r="AA124" i="2"/>
  <c r="AC124" i="2"/>
  <c r="U125" i="2"/>
  <c r="V125" i="2"/>
  <c r="AB125" i="2" s="1"/>
  <c r="W125" i="2"/>
  <c r="X125" i="2"/>
  <c r="AA125" i="2" s="1"/>
  <c r="Y125" i="2"/>
  <c r="Z125" i="2"/>
  <c r="AC125" i="2" s="1"/>
  <c r="U126" i="2"/>
  <c r="V126" i="2"/>
  <c r="W126" i="2"/>
  <c r="AC126" i="2" s="1"/>
  <c r="X126" i="2"/>
  <c r="Y126" i="2"/>
  <c r="AB126" i="2" s="1"/>
  <c r="Z126" i="2"/>
  <c r="AA126" i="2"/>
  <c r="U127" i="2"/>
  <c r="V127" i="2"/>
  <c r="W127" i="2"/>
  <c r="X127" i="2"/>
  <c r="AA127" i="2" s="1"/>
  <c r="Y127" i="2"/>
  <c r="Z127" i="2"/>
  <c r="AC127" i="2" s="1"/>
  <c r="AB127" i="2"/>
  <c r="U128" i="2"/>
  <c r="V128" i="2"/>
  <c r="W128" i="2"/>
  <c r="X128" i="2"/>
  <c r="Y128" i="2"/>
  <c r="AB128" i="2" s="1"/>
  <c r="Z128" i="2"/>
  <c r="AA128" i="2"/>
  <c r="AC128" i="2"/>
  <c r="U129" i="2"/>
  <c r="V129" i="2"/>
  <c r="AB129" i="2" s="1"/>
  <c r="W129" i="2"/>
  <c r="X129" i="2"/>
  <c r="AA129" i="2" s="1"/>
  <c r="Y129" i="2"/>
  <c r="Z129" i="2"/>
  <c r="AC129" i="2" s="1"/>
  <c r="U130" i="2"/>
  <c r="V130" i="2"/>
  <c r="W130" i="2"/>
  <c r="AC130" i="2" s="1"/>
  <c r="X130" i="2"/>
  <c r="Y130" i="2"/>
  <c r="AB130" i="2" s="1"/>
  <c r="Z130" i="2"/>
  <c r="AA130" i="2"/>
  <c r="U131" i="2"/>
  <c r="V131" i="2"/>
  <c r="W131" i="2"/>
  <c r="X131" i="2"/>
  <c r="AA131" i="2" s="1"/>
  <c r="Y131" i="2"/>
  <c r="Z131" i="2"/>
  <c r="AC131" i="2" s="1"/>
  <c r="AB131" i="2"/>
  <c r="U132" i="2"/>
  <c r="V132" i="2"/>
  <c r="W132" i="2"/>
  <c r="X132" i="2"/>
  <c r="Y132" i="2"/>
  <c r="AB132" i="2" s="1"/>
  <c r="Z132" i="2"/>
  <c r="AA132" i="2"/>
  <c r="AC132" i="2"/>
  <c r="U133" i="2"/>
  <c r="V133" i="2"/>
  <c r="AB133" i="2" s="1"/>
  <c r="W133" i="2"/>
  <c r="X133" i="2"/>
  <c r="AA133" i="2" s="1"/>
  <c r="Y133" i="2"/>
  <c r="Z133" i="2"/>
  <c r="AC133" i="2" s="1"/>
  <c r="U134" i="2"/>
  <c r="V134" i="2"/>
  <c r="W134" i="2"/>
  <c r="AC134" i="2" s="1"/>
  <c r="X134" i="2"/>
  <c r="Y134" i="2"/>
  <c r="AB134" i="2" s="1"/>
  <c r="Z134" i="2"/>
  <c r="AA134" i="2"/>
  <c r="U135" i="2"/>
  <c r="V135" i="2"/>
  <c r="W135" i="2"/>
  <c r="X135" i="2"/>
  <c r="AA135" i="2" s="1"/>
  <c r="Y135" i="2"/>
  <c r="Z135" i="2"/>
  <c r="AC135" i="2" s="1"/>
  <c r="AB135" i="2"/>
  <c r="U136" i="2"/>
  <c r="V136" i="2"/>
  <c r="W136" i="2"/>
  <c r="X136" i="2"/>
  <c r="Y136" i="2"/>
  <c r="AB136" i="2" s="1"/>
  <c r="Z136" i="2"/>
  <c r="AA136" i="2"/>
  <c r="AC136" i="2"/>
  <c r="U137" i="2"/>
  <c r="V137" i="2"/>
  <c r="AB137" i="2" s="1"/>
  <c r="W137" i="2"/>
  <c r="X137" i="2"/>
  <c r="AA137" i="2" s="1"/>
  <c r="Y137" i="2"/>
  <c r="Z137" i="2"/>
  <c r="AC137" i="2" s="1"/>
  <c r="U138" i="2"/>
  <c r="V138" i="2"/>
  <c r="W138" i="2"/>
  <c r="AC138" i="2" s="1"/>
  <c r="X138" i="2"/>
  <c r="Y138" i="2"/>
  <c r="AB138" i="2" s="1"/>
  <c r="Z138" i="2"/>
  <c r="AA138" i="2"/>
  <c r="U139" i="2"/>
  <c r="V139" i="2"/>
  <c r="W139" i="2"/>
  <c r="X139" i="2"/>
  <c r="AA139" i="2" s="1"/>
  <c r="Y139" i="2"/>
  <c r="Z139" i="2"/>
  <c r="AC139" i="2" s="1"/>
  <c r="AB139" i="2"/>
  <c r="U140" i="2"/>
  <c r="V140" i="2"/>
  <c r="W140" i="2"/>
  <c r="X140" i="2"/>
  <c r="Y140" i="2"/>
  <c r="AB140" i="2" s="1"/>
  <c r="Z140" i="2"/>
  <c r="AA140" i="2"/>
  <c r="AC140" i="2"/>
  <c r="U141" i="2"/>
  <c r="V141" i="2"/>
  <c r="AB141" i="2" s="1"/>
  <c r="W141" i="2"/>
  <c r="X141" i="2"/>
  <c r="AA141" i="2" s="1"/>
  <c r="Y141" i="2"/>
  <c r="Z141" i="2"/>
  <c r="AC141" i="2" s="1"/>
  <c r="U142" i="2"/>
  <c r="V142" i="2"/>
  <c r="W142" i="2"/>
  <c r="AC142" i="2" s="1"/>
  <c r="X142" i="2"/>
  <c r="Y142" i="2"/>
  <c r="AB142" i="2" s="1"/>
  <c r="Z142" i="2"/>
  <c r="AA142" i="2"/>
  <c r="U143" i="2"/>
  <c r="V143" i="2"/>
  <c r="W143" i="2"/>
  <c r="X143" i="2"/>
  <c r="AA143" i="2" s="1"/>
  <c r="Y143" i="2"/>
  <c r="Z143" i="2"/>
  <c r="AC143" i="2" s="1"/>
  <c r="AB143" i="2"/>
  <c r="U144" i="2"/>
  <c r="V144" i="2"/>
  <c r="W144" i="2"/>
  <c r="X144" i="2"/>
  <c r="Y144" i="2"/>
  <c r="AB144" i="2" s="1"/>
  <c r="Z144" i="2"/>
  <c r="AA144" i="2"/>
  <c r="AC144" i="2"/>
  <c r="U145" i="2"/>
  <c r="V145" i="2"/>
  <c r="AB145" i="2" s="1"/>
  <c r="W145" i="2"/>
  <c r="X145" i="2"/>
  <c r="AA145" i="2" s="1"/>
  <c r="Y145" i="2"/>
  <c r="Z145" i="2"/>
  <c r="AC145" i="2" s="1"/>
  <c r="U146" i="2"/>
  <c r="V146" i="2"/>
  <c r="W146" i="2"/>
  <c r="AC146" i="2" s="1"/>
  <c r="X146" i="2"/>
  <c r="Y146" i="2"/>
  <c r="AB146" i="2" s="1"/>
  <c r="Z146" i="2"/>
  <c r="AA146" i="2"/>
  <c r="U147" i="2"/>
  <c r="V147" i="2"/>
  <c r="W147" i="2"/>
  <c r="X147" i="2"/>
  <c r="AA147" i="2" s="1"/>
  <c r="Y147" i="2"/>
  <c r="Z147" i="2"/>
  <c r="AC147" i="2" s="1"/>
  <c r="AB147" i="2"/>
  <c r="U148" i="2"/>
  <c r="V148" i="2"/>
  <c r="W148" i="2"/>
  <c r="X148" i="2"/>
  <c r="Y148" i="2"/>
  <c r="AB148" i="2" s="1"/>
  <c r="Z148" i="2"/>
  <c r="AA148" i="2"/>
  <c r="AC148" i="2"/>
  <c r="U149" i="2"/>
  <c r="V149" i="2"/>
  <c r="AB149" i="2" s="1"/>
  <c r="W149" i="2"/>
  <c r="X149" i="2"/>
  <c r="AA149" i="2" s="1"/>
  <c r="Y149" i="2"/>
  <c r="Z149" i="2"/>
  <c r="AC149" i="2" s="1"/>
  <c r="U150" i="2"/>
  <c r="V150" i="2"/>
  <c r="W150" i="2"/>
  <c r="AC150" i="2" s="1"/>
  <c r="X150" i="2"/>
  <c r="Y150" i="2"/>
  <c r="AB150" i="2" s="1"/>
  <c r="Z150" i="2"/>
  <c r="AA150" i="2"/>
  <c r="U151" i="2"/>
  <c r="V151" i="2"/>
  <c r="W151" i="2"/>
  <c r="X151" i="2"/>
  <c r="AA151" i="2" s="1"/>
  <c r="Y151" i="2"/>
  <c r="Z151" i="2"/>
  <c r="AC151" i="2" s="1"/>
  <c r="AB151" i="2"/>
  <c r="U152" i="2"/>
  <c r="V152" i="2"/>
  <c r="W152" i="2"/>
  <c r="X152" i="2"/>
  <c r="Y152" i="2"/>
  <c r="AB152" i="2" s="1"/>
  <c r="Z152" i="2"/>
  <c r="AA152" i="2"/>
  <c r="AC152" i="2"/>
  <c r="U153" i="2"/>
  <c r="V153" i="2"/>
  <c r="AB153" i="2" s="1"/>
  <c r="W153" i="2"/>
  <c r="X153" i="2"/>
  <c r="AA153" i="2" s="1"/>
  <c r="Y153" i="2"/>
  <c r="Z153" i="2"/>
  <c r="AC153" i="2" s="1"/>
  <c r="U154" i="2"/>
  <c r="V154" i="2"/>
  <c r="W154" i="2"/>
  <c r="AC154" i="2" s="1"/>
  <c r="X154" i="2"/>
  <c r="Y154" i="2"/>
  <c r="AB154" i="2" s="1"/>
  <c r="Z154" i="2"/>
  <c r="AA154" i="2"/>
  <c r="U155" i="2"/>
  <c r="V155" i="2"/>
  <c r="W155" i="2"/>
  <c r="X155" i="2"/>
  <c r="AA155" i="2" s="1"/>
  <c r="Y155" i="2"/>
  <c r="Z155" i="2"/>
  <c r="AC155" i="2" s="1"/>
  <c r="AB155" i="2"/>
  <c r="U156" i="2"/>
  <c r="V156" i="2"/>
  <c r="W156" i="2"/>
  <c r="X156" i="2"/>
  <c r="Y156" i="2"/>
  <c r="AB156" i="2" s="1"/>
  <c r="Z156" i="2"/>
  <c r="AA156" i="2"/>
  <c r="AC156" i="2"/>
  <c r="U157" i="2"/>
  <c r="V157" i="2"/>
  <c r="AB157" i="2" s="1"/>
  <c r="W157" i="2"/>
  <c r="X157" i="2"/>
  <c r="AA157" i="2" s="1"/>
  <c r="Y157" i="2"/>
  <c r="Z157" i="2"/>
  <c r="AC157" i="2" s="1"/>
  <c r="U158" i="2"/>
  <c r="V158" i="2"/>
  <c r="W158" i="2"/>
  <c r="AC158" i="2" s="1"/>
  <c r="X158" i="2"/>
  <c r="Y158" i="2"/>
  <c r="AB158" i="2" s="1"/>
  <c r="Z158" i="2"/>
  <c r="AA158" i="2"/>
  <c r="U159" i="2"/>
  <c r="V159" i="2"/>
  <c r="W159" i="2"/>
  <c r="X159" i="2"/>
  <c r="AA159" i="2" s="1"/>
  <c r="Y159" i="2"/>
  <c r="Z159" i="2"/>
  <c r="AC159" i="2" s="1"/>
  <c r="AB159" i="2"/>
  <c r="U160" i="2"/>
  <c r="V160" i="2"/>
  <c r="W160" i="2"/>
  <c r="X160" i="2"/>
  <c r="Y160" i="2"/>
  <c r="AB160" i="2" s="1"/>
  <c r="Z160" i="2"/>
  <c r="AA160" i="2"/>
  <c r="AC160" i="2"/>
  <c r="U161" i="2"/>
  <c r="V161" i="2"/>
  <c r="AB161" i="2" s="1"/>
  <c r="W161" i="2"/>
  <c r="X161" i="2"/>
  <c r="AA161" i="2" s="1"/>
  <c r="Y161" i="2"/>
  <c r="Z161" i="2"/>
  <c r="AC161" i="2" s="1"/>
  <c r="U162" i="2"/>
  <c r="V162" i="2"/>
  <c r="W162" i="2"/>
  <c r="AC162" i="2" s="1"/>
  <c r="X162" i="2"/>
  <c r="Y162" i="2"/>
  <c r="AB162" i="2" s="1"/>
  <c r="Z162" i="2"/>
  <c r="AA162" i="2"/>
  <c r="U163" i="2"/>
  <c r="V163" i="2"/>
  <c r="W163" i="2"/>
  <c r="X163" i="2"/>
  <c r="AA163" i="2" s="1"/>
  <c r="Y163" i="2"/>
  <c r="Z163" i="2"/>
  <c r="AC163" i="2" s="1"/>
  <c r="AB163" i="2"/>
  <c r="U164" i="2"/>
  <c r="V164" i="2"/>
  <c r="W164" i="2"/>
  <c r="X164" i="2"/>
  <c r="Y164" i="2"/>
  <c r="AB164" i="2" s="1"/>
  <c r="Z164" i="2"/>
  <c r="AA164" i="2"/>
  <c r="AC164" i="2"/>
  <c r="U165" i="2"/>
  <c r="V165" i="2"/>
  <c r="AB165" i="2" s="1"/>
  <c r="W165" i="2"/>
  <c r="X165" i="2"/>
  <c r="AA165" i="2" s="1"/>
  <c r="Y165" i="2"/>
  <c r="Z165" i="2"/>
  <c r="AC165" i="2" s="1"/>
  <c r="U166" i="2"/>
  <c r="V166" i="2"/>
  <c r="W166" i="2"/>
  <c r="AC166" i="2" s="1"/>
  <c r="X166" i="2"/>
  <c r="Y166" i="2"/>
  <c r="AB166" i="2" s="1"/>
  <c r="Z166" i="2"/>
  <c r="AA166" i="2"/>
  <c r="U167" i="2"/>
  <c r="V167" i="2"/>
  <c r="W167" i="2"/>
  <c r="X167" i="2"/>
  <c r="AA167" i="2" s="1"/>
  <c r="Y167" i="2"/>
  <c r="Z167" i="2"/>
  <c r="AC167" i="2" s="1"/>
  <c r="AB167" i="2"/>
  <c r="U168" i="2"/>
  <c r="V168" i="2"/>
  <c r="W168" i="2"/>
  <c r="X168" i="2"/>
  <c r="Y168" i="2"/>
  <c r="AB168" i="2" s="1"/>
  <c r="Z168" i="2"/>
  <c r="AA168" i="2"/>
  <c r="AC168" i="2"/>
  <c r="U169" i="2"/>
  <c r="V169" i="2"/>
  <c r="AB169" i="2" s="1"/>
  <c r="W169" i="2"/>
  <c r="X169" i="2"/>
  <c r="AA169" i="2" s="1"/>
  <c r="Y169" i="2"/>
  <c r="Z169" i="2"/>
  <c r="AC169" i="2" s="1"/>
  <c r="U170" i="2"/>
  <c r="V170" i="2"/>
  <c r="W170" i="2"/>
  <c r="AC170" i="2" s="1"/>
  <c r="X170" i="2"/>
  <c r="Y170" i="2"/>
  <c r="AB170" i="2" s="1"/>
  <c r="Z170" i="2"/>
  <c r="AA170" i="2"/>
  <c r="U171" i="2"/>
  <c r="V171" i="2"/>
  <c r="W171" i="2"/>
  <c r="X171" i="2"/>
  <c r="AA171" i="2" s="1"/>
  <c r="Y171" i="2"/>
  <c r="Z171" i="2"/>
  <c r="AC171" i="2" s="1"/>
  <c r="AB171" i="2"/>
  <c r="U172" i="2"/>
  <c r="V172" i="2"/>
  <c r="W172" i="2"/>
  <c r="X172" i="2"/>
  <c r="Y172" i="2"/>
  <c r="AB172" i="2" s="1"/>
  <c r="Z172" i="2"/>
  <c r="AA172" i="2"/>
  <c r="AC172" i="2"/>
  <c r="U173" i="2"/>
  <c r="V173" i="2"/>
  <c r="AB173" i="2" s="1"/>
  <c r="W173" i="2"/>
  <c r="X173" i="2"/>
  <c r="AA173" i="2" s="1"/>
  <c r="Y173" i="2"/>
  <c r="Z173" i="2"/>
  <c r="AC173" i="2" s="1"/>
  <c r="U174" i="2"/>
  <c r="V174" i="2"/>
  <c r="W174" i="2"/>
  <c r="AC174" i="2" s="1"/>
  <c r="X174" i="2"/>
  <c r="Y174" i="2"/>
  <c r="AB174" i="2" s="1"/>
  <c r="Z174" i="2"/>
  <c r="AA174" i="2"/>
  <c r="U175" i="2"/>
  <c r="V175" i="2"/>
  <c r="W175" i="2"/>
  <c r="X175" i="2"/>
  <c r="AA175" i="2" s="1"/>
  <c r="Y175" i="2"/>
  <c r="Z175" i="2"/>
  <c r="AC175" i="2" s="1"/>
  <c r="AB175" i="2"/>
  <c r="U176" i="2"/>
  <c r="V176" i="2"/>
  <c r="W176" i="2"/>
  <c r="X176" i="2"/>
  <c r="Y176" i="2"/>
  <c r="AB176" i="2" s="1"/>
  <c r="Z176" i="2"/>
  <c r="AA176" i="2"/>
  <c r="AC176" i="2"/>
  <c r="U177" i="2"/>
  <c r="V177" i="2"/>
  <c r="AB177" i="2" s="1"/>
  <c r="W177" i="2"/>
  <c r="X177" i="2"/>
  <c r="AA177" i="2" s="1"/>
  <c r="Y177" i="2"/>
  <c r="Z177" i="2"/>
  <c r="AC177" i="2" s="1"/>
  <c r="U178" i="2"/>
  <c r="V178" i="2"/>
  <c r="W178" i="2"/>
  <c r="AC178" i="2" s="1"/>
  <c r="X178" i="2"/>
  <c r="Y178" i="2"/>
  <c r="AB178" i="2" s="1"/>
  <c r="Z178" i="2"/>
  <c r="AA178" i="2"/>
  <c r="U179" i="2"/>
  <c r="V179" i="2"/>
  <c r="W179" i="2"/>
  <c r="X179" i="2"/>
  <c r="AA179" i="2" s="1"/>
  <c r="Y179" i="2"/>
  <c r="Z179" i="2"/>
  <c r="AC179" i="2" s="1"/>
  <c r="AB179" i="2"/>
  <c r="U180" i="2"/>
  <c r="V180" i="2"/>
  <c r="W180" i="2"/>
  <c r="X180" i="2"/>
  <c r="Y180" i="2"/>
  <c r="AB180" i="2" s="1"/>
  <c r="Z180" i="2"/>
  <c r="AA180" i="2"/>
  <c r="AC180" i="2"/>
  <c r="U181" i="2"/>
  <c r="V181" i="2"/>
  <c r="AB181" i="2" s="1"/>
  <c r="W181" i="2"/>
  <c r="X181" i="2"/>
  <c r="AA181" i="2" s="1"/>
  <c r="Y181" i="2"/>
  <c r="Z181" i="2"/>
  <c r="AC181" i="2" s="1"/>
  <c r="U182" i="2"/>
  <c r="V182" i="2"/>
  <c r="W182" i="2"/>
  <c r="AC182" i="2" s="1"/>
  <c r="X182" i="2"/>
  <c r="Y182" i="2"/>
  <c r="AB182" i="2" s="1"/>
  <c r="Z182" i="2"/>
  <c r="AA182" i="2"/>
  <c r="U183" i="2"/>
  <c r="V183" i="2"/>
  <c r="W183" i="2"/>
  <c r="X183" i="2"/>
  <c r="AA183" i="2" s="1"/>
  <c r="Y183" i="2"/>
  <c r="Z183" i="2"/>
  <c r="AC183" i="2" s="1"/>
  <c r="AB183" i="2"/>
  <c r="U184" i="2"/>
  <c r="V184" i="2"/>
  <c r="W184" i="2"/>
  <c r="X184" i="2"/>
  <c r="Y184" i="2"/>
  <c r="AB184" i="2" s="1"/>
  <c r="Z184" i="2"/>
  <c r="AA184" i="2"/>
  <c r="AC184" i="2"/>
  <c r="U185" i="2"/>
  <c r="V185" i="2"/>
  <c r="AB185" i="2" s="1"/>
  <c r="W185" i="2"/>
  <c r="X185" i="2"/>
  <c r="AA185" i="2" s="1"/>
  <c r="Y185" i="2"/>
  <c r="Z185" i="2"/>
  <c r="AC185" i="2" s="1"/>
  <c r="U186" i="2"/>
  <c r="V186" i="2"/>
  <c r="W186" i="2"/>
  <c r="AC186" i="2" s="1"/>
  <c r="X186" i="2"/>
  <c r="Y186" i="2"/>
  <c r="AB186" i="2" s="1"/>
  <c r="Z186" i="2"/>
  <c r="AA186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X188" i="2"/>
  <c r="Y188" i="2"/>
  <c r="AB188" i="2" s="1"/>
  <c r="Z188" i="2"/>
  <c r="AA188" i="2"/>
  <c r="AC188" i="2"/>
  <c r="U189" i="2"/>
  <c r="V189" i="2"/>
  <c r="W189" i="2"/>
  <c r="X189" i="2"/>
  <c r="AA189" i="2" s="1"/>
  <c r="Y189" i="2"/>
  <c r="Z189" i="2"/>
  <c r="AC189" i="2" s="1"/>
  <c r="AB189" i="2"/>
  <c r="U190" i="2"/>
  <c r="V190" i="2"/>
  <c r="W190" i="2"/>
  <c r="X190" i="2"/>
  <c r="Y190" i="2"/>
  <c r="AB190" i="2" s="1"/>
  <c r="Z190" i="2"/>
  <c r="AA190" i="2"/>
  <c r="AC190" i="2"/>
  <c r="U191" i="2"/>
  <c r="V191" i="2"/>
  <c r="W191" i="2"/>
  <c r="X191" i="2"/>
  <c r="AA191" i="2" s="1"/>
  <c r="Y191" i="2"/>
  <c r="Z191" i="2"/>
  <c r="AC191" i="2" s="1"/>
  <c r="AB191" i="2"/>
  <c r="U192" i="2"/>
  <c r="V192" i="2"/>
  <c r="W192" i="2"/>
  <c r="X192" i="2"/>
  <c r="Y192" i="2"/>
  <c r="AB192" i="2" s="1"/>
  <c r="Z192" i="2"/>
  <c r="AA192" i="2"/>
  <c r="AC192" i="2"/>
  <c r="U193" i="2"/>
  <c r="V193" i="2"/>
  <c r="W193" i="2"/>
  <c r="X193" i="2"/>
  <c r="AA193" i="2" s="1"/>
  <c r="Y193" i="2"/>
  <c r="Z193" i="2"/>
  <c r="AC193" i="2" s="1"/>
  <c r="AB193" i="2"/>
  <c r="U194" i="2"/>
  <c r="V194" i="2"/>
  <c r="W194" i="2"/>
  <c r="X194" i="2"/>
  <c r="Y194" i="2"/>
  <c r="AB194" i="2" s="1"/>
  <c r="Z194" i="2"/>
  <c r="AA194" i="2"/>
  <c r="AC194" i="2"/>
  <c r="U195" i="2"/>
  <c r="V195" i="2"/>
  <c r="W195" i="2"/>
  <c r="X195" i="2"/>
  <c r="AA195" i="2" s="1"/>
  <c r="Y195" i="2"/>
  <c r="Z195" i="2"/>
  <c r="AC195" i="2" s="1"/>
  <c r="AB195" i="2"/>
  <c r="U196" i="2"/>
  <c r="V196" i="2"/>
  <c r="W196" i="2"/>
  <c r="X196" i="2"/>
  <c r="Y196" i="2"/>
  <c r="AB196" i="2" s="1"/>
  <c r="Z196" i="2"/>
  <c r="AA196" i="2"/>
  <c r="AC196" i="2"/>
  <c r="U197" i="2"/>
  <c r="V197" i="2"/>
  <c r="W197" i="2"/>
  <c r="X197" i="2"/>
  <c r="AA197" i="2" s="1"/>
  <c r="Y197" i="2"/>
  <c r="Z197" i="2"/>
  <c r="AC197" i="2" s="1"/>
  <c r="AB197" i="2"/>
  <c r="U198" i="2"/>
  <c r="V198" i="2"/>
  <c r="W198" i="2"/>
  <c r="X198" i="2"/>
  <c r="Y198" i="2"/>
  <c r="AB198" i="2" s="1"/>
  <c r="Z198" i="2"/>
  <c r="AA198" i="2"/>
  <c r="AC198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P195" i="2" s="1"/>
  <c r="H195" i="2"/>
  <c r="I195" i="2"/>
  <c r="J195" i="2"/>
  <c r="K195" i="2"/>
  <c r="L195" i="2"/>
  <c r="M195" i="2"/>
  <c r="O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P197" i="2" s="1"/>
  <c r="H197" i="2"/>
  <c r="I197" i="2"/>
  <c r="J197" i="2"/>
  <c r="K197" i="2"/>
  <c r="L197" i="2"/>
  <c r="M197" i="2"/>
  <c r="O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88" i="4" l="1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U181" i="4" s="1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32" i="4" l="1"/>
  <c r="W132" i="4" s="1"/>
  <c r="X132" i="4" s="1"/>
  <c r="Y132" i="4" s="1"/>
  <c r="V71" i="4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X117" i="4" s="1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G20" i="4" l="1"/>
  <c r="AG91" i="4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40" i="4" l="1"/>
  <c r="AW140" i="4" s="1"/>
  <c r="AP91" i="4"/>
  <c r="AV91" i="4" s="1"/>
  <c r="AQ101" i="4"/>
  <c r="AW101" i="4" s="1"/>
  <c r="AE113" i="4"/>
  <c r="AQ113" i="4" s="1"/>
  <c r="AW113" i="4" s="1"/>
  <c r="AG113" i="4"/>
  <c r="AD113" i="4"/>
  <c r="AP113" i="4" s="1"/>
  <c r="AV113" i="4" s="1"/>
  <c r="AI113" i="4"/>
  <c r="AN147" i="4"/>
  <c r="AT147" i="4" s="1"/>
  <c r="AQ105" i="4"/>
  <c r="AW105" i="4" s="1"/>
  <c r="AN104" i="4"/>
  <c r="AT104" i="4" s="1"/>
  <c r="AO182" i="4"/>
  <c r="AU182" i="4" s="1"/>
  <c r="AO147" i="4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D192" i="4" s="1"/>
  <c r="H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E176" i="4" s="1"/>
  <c r="I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AN166" i="4"/>
  <c r="AT166" i="4" s="1"/>
  <c r="AQ166" i="4"/>
  <c r="AW166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E192" i="4"/>
  <c r="I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192" i="4" l="1"/>
  <c r="J192" i="4" s="1"/>
  <c r="E193" i="4"/>
  <c r="I193" i="4" s="1"/>
  <c r="D44" i="4"/>
  <c r="H44" i="4" s="1"/>
  <c r="G176" i="4"/>
  <c r="G182" i="4"/>
  <c r="E148" i="4"/>
  <c r="I148" i="4" s="1"/>
  <c r="E94" i="4"/>
  <c r="I94" i="4" s="1"/>
  <c r="E155" i="4"/>
  <c r="I155" i="4" s="1"/>
  <c r="D176" i="4"/>
  <c r="H176" i="4" s="1"/>
  <c r="F108" i="4"/>
  <c r="J108" i="4" s="1"/>
  <c r="D143" i="4"/>
  <c r="H143" i="4" s="1"/>
  <c r="F75" i="4"/>
  <c r="J75" i="4" s="1"/>
  <c r="D174" i="4"/>
  <c r="H174" i="4" s="1"/>
  <c r="F11" i="4"/>
  <c r="J11" i="4" s="1"/>
  <c r="F182" i="4"/>
  <c r="J182" i="4" s="1"/>
  <c r="F131" i="4"/>
  <c r="J131" i="4" s="1"/>
  <c r="D168" i="4"/>
  <c r="H168" i="4" s="1"/>
  <c r="AP149" i="4"/>
  <c r="AV149" i="4" s="1"/>
  <c r="E24" i="4"/>
  <c r="I24" i="4" s="1"/>
  <c r="D136" i="4"/>
  <c r="H136" i="4" s="1"/>
  <c r="AO186" i="4"/>
  <c r="AU186" i="4" s="1"/>
  <c r="AL62" i="4"/>
  <c r="AR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17" i="4" l="1"/>
  <c r="J117" i="4" s="1"/>
  <c r="D137" i="4"/>
  <c r="H137" i="4" s="1"/>
  <c r="F45" i="4"/>
  <c r="J45" i="4" s="1"/>
  <c r="E126" i="4"/>
  <c r="I126" i="4" s="1"/>
  <c r="G58" i="4"/>
  <c r="F137" i="4"/>
  <c r="J137" i="4" s="1"/>
  <c r="G86" i="4"/>
  <c r="E141" i="4"/>
  <c r="I141" i="4" s="1"/>
  <c r="E45" i="4"/>
  <c r="I45" i="4" s="1"/>
  <c r="G126" i="4"/>
  <c r="G134" i="4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6" i="10"/>
  <c r="D195" i="10"/>
  <c r="D2" i="10"/>
  <c r="D197" i="10"/>
  <c r="D194" i="10"/>
  <c r="D3" i="10"/>
  <c r="D195" i="3"/>
  <c r="D197" i="3"/>
  <c r="D3" i="3"/>
  <c r="D194" i="3"/>
  <c r="D196" i="3"/>
  <c r="D2" i="3"/>
  <c r="D191" i="3"/>
  <c r="D190" i="3"/>
  <c r="D183" i="3"/>
  <c r="D187" i="3"/>
  <c r="D184" i="3"/>
  <c r="D186" i="3"/>
  <c r="D189" i="3"/>
  <c r="D185" i="3"/>
  <c r="D188" i="3"/>
  <c r="D182" i="3"/>
  <c r="D193" i="3"/>
  <c r="D192" i="3"/>
  <c r="D176" i="10"/>
  <c r="D129" i="10"/>
  <c r="D103" i="10"/>
  <c r="D156" i="10"/>
  <c r="D118" i="10"/>
  <c r="D105" i="10"/>
  <c r="D76" i="10"/>
  <c r="D79" i="10"/>
  <c r="D187" i="10"/>
  <c r="D99" i="10"/>
  <c r="D121" i="10"/>
  <c r="D130" i="10"/>
  <c r="D96" i="10"/>
  <c r="D140" i="10"/>
  <c r="D67" i="10"/>
  <c r="D139" i="10"/>
  <c r="D52" i="10"/>
  <c r="D41" i="10"/>
  <c r="D21" i="10"/>
  <c r="D30" i="10"/>
  <c r="D32" i="10"/>
  <c r="D31" i="10"/>
  <c r="D43" i="10"/>
  <c r="D190" i="10"/>
  <c r="D175" i="10"/>
  <c r="D74" i="10"/>
  <c r="D98" i="10"/>
  <c r="D160" i="10"/>
  <c r="D80" i="10"/>
  <c r="D93" i="10"/>
  <c r="D114" i="10"/>
  <c r="D191" i="10"/>
  <c r="D97" i="10"/>
  <c r="D77" i="10"/>
  <c r="D155" i="10"/>
  <c r="D73" i="10"/>
  <c r="D12" i="10"/>
  <c r="D48" i="10"/>
  <c r="D36" i="10"/>
  <c r="D182" i="10"/>
  <c r="D83" i="10"/>
  <c r="D122" i="10"/>
  <c r="D141" i="10"/>
  <c r="D162" i="10"/>
  <c r="D11" i="10"/>
  <c r="D59" i="10"/>
  <c r="D55" i="10"/>
  <c r="D13" i="10"/>
  <c r="D185" i="10"/>
  <c r="D158" i="10"/>
  <c r="D138" i="10"/>
  <c r="D65" i="10"/>
  <c r="D107" i="10"/>
  <c r="D64" i="10"/>
  <c r="D123" i="10"/>
  <c r="D84" i="10"/>
  <c r="D189" i="10"/>
  <c r="D171" i="10"/>
  <c r="D102" i="10"/>
  <c r="D152" i="10"/>
  <c r="D169" i="10"/>
  <c r="D89" i="10"/>
  <c r="D100" i="10"/>
  <c r="D86" i="10"/>
  <c r="D54" i="10"/>
  <c r="D44" i="10"/>
  <c r="D9" i="10"/>
  <c r="D35" i="10"/>
  <c r="D45" i="10"/>
  <c r="D37" i="10"/>
  <c r="D49" i="10"/>
  <c r="D7" i="10"/>
  <c r="D177" i="10"/>
  <c r="D106" i="10"/>
  <c r="D91" i="10"/>
  <c r="D135" i="10"/>
  <c r="D95" i="10"/>
  <c r="D66" i="10"/>
  <c r="D110" i="10"/>
  <c r="D143" i="10"/>
  <c r="D172" i="10"/>
  <c r="D137" i="10"/>
  <c r="D151" i="10"/>
  <c r="D78" i="10"/>
  <c r="D8" i="10"/>
  <c r="D27" i="10"/>
  <c r="D28" i="10"/>
  <c r="D34" i="10"/>
  <c r="D159" i="10"/>
  <c r="D63" i="10"/>
  <c r="D124" i="10"/>
  <c r="D167" i="10"/>
  <c r="D19" i="10"/>
  <c r="D10" i="10"/>
  <c r="D18" i="10"/>
  <c r="D53" i="10"/>
  <c r="D68" i="10"/>
  <c r="D163" i="10"/>
  <c r="D23" i="10"/>
  <c r="D184" i="10"/>
  <c r="D173" i="10"/>
  <c r="D104" i="10"/>
  <c r="D115" i="10"/>
  <c r="D90" i="10"/>
  <c r="D120" i="10"/>
  <c r="D88" i="10"/>
  <c r="D116" i="10"/>
  <c r="D193" i="10"/>
  <c r="D181" i="10"/>
  <c r="D150" i="10"/>
  <c r="D119" i="10"/>
  <c r="D147" i="10"/>
  <c r="D133" i="10"/>
  <c r="D71" i="10"/>
  <c r="D127" i="10"/>
  <c r="D146" i="10"/>
  <c r="D33" i="10"/>
  <c r="D38" i="10"/>
  <c r="D24" i="10"/>
  <c r="D56" i="10"/>
  <c r="D39" i="10"/>
  <c r="D58" i="10"/>
  <c r="D15" i="10"/>
  <c r="D178" i="10"/>
  <c r="D109" i="10"/>
  <c r="D134" i="10"/>
  <c r="D101" i="10"/>
  <c r="D125" i="10"/>
  <c r="D164" i="10"/>
  <c r="D108" i="10"/>
  <c r="D70" i="10"/>
  <c r="D186" i="10"/>
  <c r="D148" i="10"/>
  <c r="D128" i="10"/>
  <c r="D154" i="10"/>
  <c r="D16" i="10"/>
  <c r="D5" i="10"/>
  <c r="D42" i="10"/>
  <c r="D4" i="10"/>
  <c r="D174" i="10"/>
  <c r="D94" i="10"/>
  <c r="D112" i="10"/>
  <c r="D81" i="10"/>
  <c r="D29" i="10"/>
  <c r="D6" i="10"/>
  <c r="D51" i="10"/>
  <c r="D25" i="10"/>
  <c r="D188" i="10"/>
  <c r="D170" i="10"/>
  <c r="D132" i="10"/>
  <c r="D111" i="10"/>
  <c r="D136" i="10"/>
  <c r="D142" i="10"/>
  <c r="D69" i="10"/>
  <c r="D153" i="10"/>
  <c r="D82" i="10"/>
  <c r="D180" i="10"/>
  <c r="D75" i="10"/>
  <c r="D117" i="10"/>
  <c r="D149" i="10"/>
  <c r="D166" i="10"/>
  <c r="D168" i="10"/>
  <c r="D131" i="10"/>
  <c r="D113" i="10"/>
  <c r="D40" i="10"/>
  <c r="D60" i="10"/>
  <c r="D47" i="10"/>
  <c r="D57" i="10"/>
  <c r="D46" i="10"/>
  <c r="D61" i="10"/>
  <c r="D14" i="10"/>
  <c r="D183" i="10"/>
  <c r="D144" i="10"/>
  <c r="D161" i="10"/>
  <c r="D87" i="10"/>
  <c r="D85" i="10"/>
  <c r="D72" i="10"/>
  <c r="D92" i="10"/>
  <c r="D165" i="10"/>
  <c r="D192" i="10"/>
  <c r="D62" i="10"/>
  <c r="D145" i="10"/>
  <c r="D126" i="10"/>
  <c r="D22" i="10"/>
  <c r="D26" i="10"/>
  <c r="D20" i="10"/>
  <c r="D179" i="10"/>
  <c r="D157" i="10"/>
  <c r="D50" i="10"/>
  <c r="D17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9" i="3"/>
  <c r="D77" i="3"/>
  <c r="D100" i="3"/>
  <c r="D111" i="3"/>
  <c r="D121" i="3"/>
  <c r="D128" i="3"/>
  <c r="D71" i="3"/>
  <c r="D97" i="3"/>
  <c r="D163" i="3"/>
  <c r="D141" i="3"/>
  <c r="D120" i="3"/>
  <c r="D109" i="3"/>
  <c r="D139" i="3"/>
  <c r="D79" i="3"/>
  <c r="D68" i="3"/>
  <c r="D56" i="3"/>
  <c r="D13" i="3"/>
  <c r="D57" i="3"/>
  <c r="D42" i="3"/>
  <c r="D37" i="3"/>
  <c r="D15" i="3"/>
  <c r="D6" i="3"/>
  <c r="D7" i="3"/>
  <c r="D91" i="3"/>
  <c r="D101" i="3"/>
  <c r="D80" i="3"/>
  <c r="D154" i="3"/>
  <c r="D169" i="3"/>
  <c r="D92" i="3"/>
  <c r="D131" i="3"/>
  <c r="D171" i="3"/>
  <c r="D83" i="3"/>
  <c r="D63" i="3"/>
  <c r="D105" i="3"/>
  <c r="D130" i="3"/>
  <c r="D52" i="3"/>
  <c r="D47" i="3"/>
  <c r="D35" i="3"/>
  <c r="D10" i="3"/>
  <c r="D82" i="3"/>
  <c r="D157" i="3"/>
  <c r="D29" i="3"/>
  <c r="D27" i="3"/>
  <c r="D26" i="3"/>
  <c r="D12" i="3"/>
  <c r="D158" i="3"/>
  <c r="D99" i="3"/>
  <c r="D115" i="3"/>
  <c r="D144" i="3"/>
  <c r="D106" i="3"/>
  <c r="D107" i="3"/>
  <c r="D69" i="3"/>
  <c r="D174" i="3"/>
  <c r="D151" i="3"/>
  <c r="D86" i="3"/>
  <c r="D126" i="3"/>
  <c r="D172" i="3"/>
  <c r="D134" i="3"/>
  <c r="D102" i="3"/>
  <c r="D129" i="3"/>
  <c r="D5" i="3"/>
  <c r="D14" i="3"/>
  <c r="D49" i="3"/>
  <c r="D61" i="3"/>
  <c r="D44" i="3"/>
  <c r="D177" i="3"/>
  <c r="D78" i="3"/>
  <c r="D162" i="3"/>
  <c r="D118" i="3"/>
  <c r="D150" i="3"/>
  <c r="D93" i="3"/>
  <c r="D88" i="3"/>
  <c r="D21" i="3"/>
  <c r="D133" i="3"/>
  <c r="D138" i="3"/>
  <c r="D33" i="3"/>
  <c r="D22" i="3"/>
  <c r="D8" i="3"/>
  <c r="D173" i="3"/>
  <c r="D125" i="3"/>
  <c r="D136" i="3"/>
  <c r="D160" i="3"/>
  <c r="D117" i="3"/>
  <c r="D180" i="3"/>
  <c r="D31" i="3"/>
  <c r="D20" i="3"/>
  <c r="D108" i="3"/>
  <c r="D64" i="3"/>
  <c r="D51" i="3"/>
  <c r="D170" i="3"/>
  <c r="D140" i="3"/>
  <c r="D119" i="3"/>
  <c r="D75" i="3"/>
  <c r="D132" i="3"/>
  <c r="D156" i="3"/>
  <c r="D149" i="3"/>
  <c r="D176" i="3"/>
  <c r="D164" i="3"/>
  <c r="D145" i="3"/>
  <c r="D74" i="3"/>
  <c r="D67" i="3"/>
  <c r="D168" i="3"/>
  <c r="D96" i="3"/>
  <c r="D167" i="3"/>
  <c r="D16" i="3"/>
  <c r="D45" i="3"/>
  <c r="D50" i="3"/>
  <c r="D38" i="3"/>
  <c r="D39" i="3"/>
  <c r="D60" i="3"/>
  <c r="D41" i="3"/>
  <c r="D175" i="3"/>
  <c r="D62" i="3"/>
  <c r="D155" i="3"/>
  <c r="D122" i="3"/>
  <c r="D114" i="3"/>
  <c r="D153" i="3"/>
  <c r="D110" i="3"/>
  <c r="D142" i="3"/>
  <c r="D137" i="3"/>
  <c r="D85" i="3"/>
  <c r="D116" i="3"/>
  <c r="D89" i="3"/>
  <c r="D58" i="3"/>
  <c r="D28" i="3"/>
  <c r="D30" i="3"/>
  <c r="D40" i="3"/>
  <c r="D146" i="3"/>
  <c r="D90" i="3"/>
  <c r="D143" i="3"/>
  <c r="D9" i="3"/>
  <c r="D4" i="3"/>
  <c r="D59" i="3"/>
  <c r="D178" i="3"/>
  <c r="D113" i="3"/>
  <c r="D152" i="3"/>
  <c r="D135" i="3"/>
  <c r="D98" i="3"/>
  <c r="D94" i="3"/>
  <c r="D65" i="3"/>
  <c r="D147" i="3"/>
  <c r="D84" i="3"/>
  <c r="D112" i="3"/>
  <c r="D165" i="3"/>
  <c r="D103" i="3"/>
  <c r="D148" i="3"/>
  <c r="D66" i="3"/>
  <c r="D70" i="3"/>
  <c r="D55" i="3"/>
  <c r="D36" i="3"/>
  <c r="D25" i="3"/>
  <c r="D34" i="3"/>
  <c r="D11" i="3"/>
  <c r="D19" i="3"/>
  <c r="D123" i="3"/>
  <c r="D159" i="3"/>
  <c r="D76" i="3"/>
  <c r="D73" i="3"/>
  <c r="D127" i="3"/>
  <c r="D72" i="3"/>
  <c r="D48" i="3"/>
  <c r="D54" i="3"/>
  <c r="D81" i="3"/>
  <c r="D46" i="3"/>
  <c r="D43" i="3"/>
  <c r="D32" i="3"/>
  <c r="D53" i="3"/>
  <c r="D161" i="3"/>
  <c r="D87" i="3"/>
  <c r="D95" i="3"/>
  <c r="D181" i="3"/>
  <c r="D104" i="3"/>
  <c r="D124" i="3"/>
  <c r="D24" i="3"/>
  <c r="D17" i="3"/>
  <c r="D166" i="3"/>
  <c r="D18" i="3"/>
  <c r="D23" i="3"/>
  <c r="F23" i="3" l="1"/>
  <c r="I23" i="3"/>
  <c r="K23" i="3"/>
  <c r="H23" i="3"/>
  <c r="J23" i="3"/>
  <c r="K18" i="3"/>
  <c r="H18" i="3"/>
  <c r="I18" i="3"/>
  <c r="J18" i="3"/>
  <c r="F18" i="3"/>
  <c r="J166" i="3"/>
  <c r="I166" i="3"/>
  <c r="H166" i="3"/>
  <c r="F166" i="3"/>
  <c r="K166" i="3"/>
  <c r="H17" i="3"/>
  <c r="I17" i="3"/>
  <c r="J17" i="3"/>
  <c r="F17" i="3"/>
  <c r="K17" i="3"/>
  <c r="K24" i="3"/>
  <c r="I24" i="3"/>
  <c r="F24" i="3"/>
  <c r="H24" i="3"/>
  <c r="J24" i="3"/>
  <c r="H124" i="3"/>
  <c r="F124" i="3"/>
  <c r="J124" i="3"/>
  <c r="K124" i="3"/>
  <c r="I124" i="3"/>
  <c r="K104" i="3"/>
  <c r="J104" i="3"/>
  <c r="F104" i="3"/>
  <c r="I104" i="3"/>
  <c r="H104" i="3"/>
  <c r="I181" i="3"/>
  <c r="K181" i="3"/>
  <c r="H181" i="3"/>
  <c r="F181" i="3"/>
  <c r="J181" i="3"/>
  <c r="F95" i="3"/>
  <c r="H95" i="3"/>
  <c r="J95" i="3"/>
  <c r="K95" i="3"/>
  <c r="I95" i="3"/>
  <c r="J87" i="3"/>
  <c r="I87" i="3"/>
  <c r="K87" i="3"/>
  <c r="H87" i="3"/>
  <c r="F87" i="3"/>
  <c r="F161" i="3"/>
  <c r="H161" i="3"/>
  <c r="K161" i="3"/>
  <c r="J161" i="3"/>
  <c r="I161" i="3"/>
  <c r="J53" i="3"/>
  <c r="H53" i="3"/>
  <c r="F53" i="3"/>
  <c r="I53" i="3"/>
  <c r="K53" i="3"/>
  <c r="I32" i="3"/>
  <c r="K32" i="3"/>
  <c r="H32" i="3"/>
  <c r="F32" i="3"/>
  <c r="J32" i="3"/>
  <c r="J43" i="3"/>
  <c r="F43" i="3"/>
  <c r="K43" i="3"/>
  <c r="H43" i="3"/>
  <c r="I43" i="3"/>
  <c r="I46" i="3"/>
  <c r="F46" i="3"/>
  <c r="J46" i="3"/>
  <c r="K46" i="3"/>
  <c r="H46" i="3"/>
  <c r="H81" i="3"/>
  <c r="K81" i="3"/>
  <c r="J81" i="3"/>
  <c r="F81" i="3"/>
  <c r="I81" i="3"/>
  <c r="H54" i="3"/>
  <c r="J54" i="3"/>
  <c r="F54" i="3"/>
  <c r="K54" i="3"/>
  <c r="I54" i="3"/>
  <c r="J48" i="3"/>
  <c r="H48" i="3"/>
  <c r="K48" i="3"/>
  <c r="I48" i="3"/>
  <c r="F48" i="3"/>
  <c r="K72" i="3"/>
  <c r="I72" i="3"/>
  <c r="F72" i="3"/>
  <c r="J72" i="3"/>
  <c r="H72" i="3"/>
  <c r="J127" i="3"/>
  <c r="I127" i="3"/>
  <c r="F127" i="3"/>
  <c r="K127" i="3"/>
  <c r="H127" i="3"/>
  <c r="K73" i="3"/>
  <c r="I73" i="3"/>
  <c r="F73" i="3"/>
  <c r="J73" i="3"/>
  <c r="H73" i="3"/>
  <c r="I76" i="3"/>
  <c r="F76" i="3"/>
  <c r="H76" i="3"/>
  <c r="J76" i="3"/>
  <c r="K76" i="3"/>
  <c r="F159" i="3"/>
  <c r="J159" i="3"/>
  <c r="I159" i="3"/>
  <c r="K159" i="3"/>
  <c r="H159" i="3"/>
  <c r="H123" i="3"/>
  <c r="F123" i="3"/>
  <c r="I123" i="3"/>
  <c r="K123" i="3"/>
  <c r="J123" i="3"/>
  <c r="H19" i="3"/>
  <c r="K19" i="3"/>
  <c r="F19" i="3"/>
  <c r="I19" i="3"/>
  <c r="J19" i="3"/>
  <c r="I11" i="3"/>
  <c r="F11" i="3"/>
  <c r="H11" i="3"/>
  <c r="J11" i="3"/>
  <c r="K11" i="3"/>
  <c r="J34" i="3"/>
  <c r="H34" i="3"/>
  <c r="F34" i="3"/>
  <c r="K34" i="3"/>
  <c r="I34" i="3"/>
  <c r="I25" i="3"/>
  <c r="H25" i="3"/>
  <c r="K25" i="3"/>
  <c r="F25" i="3"/>
  <c r="J25" i="3"/>
  <c r="K36" i="3"/>
  <c r="J36" i="3"/>
  <c r="I36" i="3"/>
  <c r="F36" i="3"/>
  <c r="H36" i="3"/>
  <c r="K55" i="3"/>
  <c r="F55" i="3"/>
  <c r="H55" i="3"/>
  <c r="I55" i="3"/>
  <c r="J55" i="3"/>
  <c r="J70" i="3"/>
  <c r="F70" i="3"/>
  <c r="H70" i="3"/>
  <c r="I70" i="3"/>
  <c r="K70" i="3"/>
  <c r="H66" i="3"/>
  <c r="F66" i="3"/>
  <c r="J66" i="3"/>
  <c r="K66" i="3"/>
  <c r="I66" i="3"/>
  <c r="K148" i="3"/>
  <c r="F148" i="3"/>
  <c r="H148" i="3"/>
  <c r="I148" i="3"/>
  <c r="J148" i="3"/>
  <c r="F103" i="3"/>
  <c r="J103" i="3"/>
  <c r="I103" i="3"/>
  <c r="H103" i="3"/>
  <c r="K103" i="3"/>
  <c r="I165" i="3"/>
  <c r="J165" i="3"/>
  <c r="K165" i="3"/>
  <c r="H165" i="3"/>
  <c r="F165" i="3"/>
  <c r="H112" i="3"/>
  <c r="I112" i="3"/>
  <c r="K112" i="3"/>
  <c r="F112" i="3"/>
  <c r="J112" i="3"/>
  <c r="H84" i="3"/>
  <c r="K84" i="3"/>
  <c r="F84" i="3"/>
  <c r="J84" i="3"/>
  <c r="I84" i="3"/>
  <c r="H147" i="3"/>
  <c r="K147" i="3"/>
  <c r="J147" i="3"/>
  <c r="I147" i="3"/>
  <c r="F147" i="3"/>
  <c r="K65" i="3"/>
  <c r="H65" i="3"/>
  <c r="J65" i="3"/>
  <c r="F65" i="3"/>
  <c r="I65" i="3"/>
  <c r="F94" i="3"/>
  <c r="J94" i="3"/>
  <c r="K94" i="3"/>
  <c r="I94" i="3"/>
  <c r="H94" i="3"/>
  <c r="K98" i="3"/>
  <c r="H98" i="3"/>
  <c r="I98" i="3"/>
  <c r="J98" i="3"/>
  <c r="F98" i="3"/>
  <c r="I135" i="3"/>
  <c r="H135" i="3"/>
  <c r="F135" i="3"/>
  <c r="J135" i="3"/>
  <c r="K135" i="3"/>
  <c r="H152" i="3"/>
  <c r="J152" i="3"/>
  <c r="F152" i="3"/>
  <c r="K152" i="3"/>
  <c r="I152" i="3"/>
  <c r="H113" i="3"/>
  <c r="F113" i="3"/>
  <c r="I113" i="3"/>
  <c r="K113" i="3"/>
  <c r="J113" i="3"/>
  <c r="J178" i="3"/>
  <c r="F178" i="3"/>
  <c r="K178" i="3"/>
  <c r="I178" i="3"/>
  <c r="H178" i="3"/>
  <c r="F59" i="3"/>
  <c r="I59" i="3"/>
  <c r="J59" i="3"/>
  <c r="K59" i="3"/>
  <c r="H59" i="3"/>
  <c r="F4" i="3"/>
  <c r="J4" i="3"/>
  <c r="I4" i="3"/>
  <c r="K4" i="3"/>
  <c r="H4" i="3"/>
  <c r="F9" i="3"/>
  <c r="I9" i="3"/>
  <c r="J9" i="3"/>
  <c r="H9" i="3"/>
  <c r="K9" i="3"/>
  <c r="K143" i="3"/>
  <c r="F143" i="3"/>
  <c r="I143" i="3"/>
  <c r="J143" i="3"/>
  <c r="H143" i="3"/>
  <c r="K90" i="3"/>
  <c r="I90" i="3"/>
  <c r="H90" i="3"/>
  <c r="F90" i="3"/>
  <c r="J90" i="3"/>
  <c r="H146" i="3"/>
  <c r="K146" i="3"/>
  <c r="F146" i="3"/>
  <c r="J146" i="3"/>
  <c r="I146" i="3"/>
  <c r="F40" i="3"/>
  <c r="I40" i="3"/>
  <c r="K40" i="3"/>
  <c r="H40" i="3"/>
  <c r="J40" i="3"/>
  <c r="J30" i="3"/>
  <c r="H30" i="3"/>
  <c r="K30" i="3"/>
  <c r="F30" i="3"/>
  <c r="I30" i="3"/>
  <c r="F28" i="3"/>
  <c r="H28" i="3"/>
  <c r="K28" i="3"/>
  <c r="J28" i="3"/>
  <c r="I28" i="3"/>
  <c r="F58" i="3"/>
  <c r="I58" i="3"/>
  <c r="K58" i="3"/>
  <c r="H58" i="3"/>
  <c r="J58" i="3"/>
  <c r="F89" i="3"/>
  <c r="J89" i="3"/>
  <c r="K89" i="3"/>
  <c r="I89" i="3"/>
  <c r="H89" i="3"/>
  <c r="H116" i="3"/>
  <c r="I116" i="3"/>
  <c r="K116" i="3"/>
  <c r="F116" i="3"/>
  <c r="J116" i="3"/>
  <c r="J85" i="3"/>
  <c r="K85" i="3"/>
  <c r="H85" i="3"/>
  <c r="I85" i="3"/>
  <c r="F85" i="3"/>
  <c r="F137" i="3"/>
  <c r="J137" i="3"/>
  <c r="I137" i="3"/>
  <c r="H137" i="3"/>
  <c r="K137" i="3"/>
  <c r="F142" i="3"/>
  <c r="J142" i="3"/>
  <c r="I142" i="3"/>
  <c r="H142" i="3"/>
  <c r="K142" i="3"/>
  <c r="F110" i="3"/>
  <c r="I110" i="3"/>
  <c r="H110" i="3"/>
  <c r="K110" i="3"/>
  <c r="J110" i="3"/>
  <c r="K153" i="3"/>
  <c r="H153" i="3"/>
  <c r="F153" i="3"/>
  <c r="I153" i="3"/>
  <c r="J153" i="3"/>
  <c r="K114" i="3"/>
  <c r="H114" i="3"/>
  <c r="I114" i="3"/>
  <c r="J114" i="3"/>
  <c r="F114" i="3"/>
  <c r="J122" i="3"/>
  <c r="I122" i="3"/>
  <c r="H122" i="3"/>
  <c r="F122" i="3"/>
  <c r="K122" i="3"/>
  <c r="J155" i="3"/>
  <c r="F155" i="3"/>
  <c r="I155" i="3"/>
  <c r="H155" i="3"/>
  <c r="K155" i="3"/>
  <c r="F62" i="3"/>
  <c r="I62" i="3"/>
  <c r="H62" i="3"/>
  <c r="J62" i="3"/>
  <c r="K62" i="3"/>
  <c r="H175" i="3"/>
  <c r="I175" i="3"/>
  <c r="F175" i="3"/>
  <c r="J175" i="3"/>
  <c r="K175" i="3"/>
  <c r="F41" i="3"/>
  <c r="K41" i="3"/>
  <c r="J41" i="3"/>
  <c r="H41" i="3"/>
  <c r="I41" i="3"/>
  <c r="K60" i="3"/>
  <c r="I60" i="3"/>
  <c r="J60" i="3"/>
  <c r="F60" i="3"/>
  <c r="H60" i="3"/>
  <c r="F39" i="3"/>
  <c r="J39" i="3"/>
  <c r="H39" i="3"/>
  <c r="K39" i="3"/>
  <c r="I39" i="3"/>
  <c r="J38" i="3"/>
  <c r="H38" i="3"/>
  <c r="I38" i="3"/>
  <c r="K38" i="3"/>
  <c r="F38" i="3"/>
  <c r="H50" i="3"/>
  <c r="F50" i="3"/>
  <c r="J50" i="3"/>
  <c r="K50" i="3"/>
  <c r="I50" i="3"/>
  <c r="I45" i="3"/>
  <c r="J45" i="3"/>
  <c r="H45" i="3"/>
  <c r="F45" i="3"/>
  <c r="K45" i="3"/>
  <c r="H16" i="3"/>
  <c r="F16" i="3"/>
  <c r="I16" i="3"/>
  <c r="J16" i="3"/>
  <c r="K16" i="3"/>
  <c r="K167" i="3"/>
  <c r="H167" i="3"/>
  <c r="J167" i="3"/>
  <c r="I167" i="3"/>
  <c r="F167" i="3"/>
  <c r="J96" i="3"/>
  <c r="I96" i="3"/>
  <c r="F96" i="3"/>
  <c r="H96" i="3"/>
  <c r="K96" i="3"/>
  <c r="K168" i="3"/>
  <c r="F168" i="3"/>
  <c r="H168" i="3"/>
  <c r="I168" i="3"/>
  <c r="J168" i="3"/>
  <c r="I67" i="3"/>
  <c r="K67" i="3"/>
  <c r="J67" i="3"/>
  <c r="F67" i="3"/>
  <c r="H67" i="3"/>
  <c r="H74" i="3"/>
  <c r="J74" i="3"/>
  <c r="F74" i="3"/>
  <c r="I74" i="3"/>
  <c r="K74" i="3"/>
  <c r="K145" i="3"/>
  <c r="I145" i="3"/>
  <c r="F145" i="3"/>
  <c r="J145" i="3"/>
  <c r="H145" i="3"/>
  <c r="F164" i="3"/>
  <c r="J164" i="3"/>
  <c r="I164" i="3"/>
  <c r="H164" i="3"/>
  <c r="K164" i="3"/>
  <c r="K176" i="3"/>
  <c r="F176" i="3"/>
  <c r="J176" i="3"/>
  <c r="H176" i="3"/>
  <c r="I176" i="3"/>
  <c r="H149" i="3"/>
  <c r="F149" i="3"/>
  <c r="J149" i="3"/>
  <c r="K149" i="3"/>
  <c r="I149" i="3"/>
  <c r="K156" i="3"/>
  <c r="I156" i="3"/>
  <c r="H156" i="3"/>
  <c r="F156" i="3"/>
  <c r="J156" i="3"/>
  <c r="J132" i="3"/>
  <c r="K132" i="3"/>
  <c r="F132" i="3"/>
  <c r="I132" i="3"/>
  <c r="H132" i="3"/>
  <c r="I75" i="3"/>
  <c r="F75" i="3"/>
  <c r="J75" i="3"/>
  <c r="K75" i="3"/>
  <c r="H75" i="3"/>
  <c r="K119" i="3"/>
  <c r="J119" i="3"/>
  <c r="H119" i="3"/>
  <c r="F119" i="3"/>
  <c r="I119" i="3"/>
  <c r="H140" i="3"/>
  <c r="I140" i="3"/>
  <c r="K140" i="3"/>
  <c r="J140" i="3"/>
  <c r="F140" i="3"/>
  <c r="F170" i="3"/>
  <c r="I170" i="3"/>
  <c r="J170" i="3"/>
  <c r="K170" i="3"/>
  <c r="H170" i="3"/>
  <c r="J51" i="3"/>
  <c r="I51" i="3"/>
  <c r="F51" i="3"/>
  <c r="H51" i="3"/>
  <c r="K51" i="3"/>
  <c r="K64" i="3"/>
  <c r="H64" i="3"/>
  <c r="F64" i="3"/>
  <c r="J64" i="3"/>
  <c r="I64" i="3"/>
  <c r="I108" i="3"/>
  <c r="H108" i="3"/>
  <c r="J108" i="3"/>
  <c r="F108" i="3"/>
  <c r="K108" i="3"/>
  <c r="H20" i="3"/>
  <c r="J20" i="3"/>
  <c r="I20" i="3"/>
  <c r="F20" i="3"/>
  <c r="K20" i="3"/>
  <c r="J31" i="3"/>
  <c r="H31" i="3"/>
  <c r="F31" i="3"/>
  <c r="I31" i="3"/>
  <c r="K31" i="3"/>
  <c r="I180" i="3"/>
  <c r="H180" i="3"/>
  <c r="F180" i="3"/>
  <c r="K180" i="3"/>
  <c r="J180" i="3"/>
  <c r="F117" i="3"/>
  <c r="I117" i="3"/>
  <c r="J117" i="3"/>
  <c r="H117" i="3"/>
  <c r="K117" i="3"/>
  <c r="H160" i="3"/>
  <c r="F160" i="3"/>
  <c r="I160" i="3"/>
  <c r="J160" i="3"/>
  <c r="K160" i="3"/>
  <c r="H136" i="3"/>
  <c r="J136" i="3"/>
  <c r="F136" i="3"/>
  <c r="I136" i="3"/>
  <c r="K136" i="3"/>
  <c r="F125" i="3"/>
  <c r="I125" i="3"/>
  <c r="H125" i="3"/>
  <c r="J125" i="3"/>
  <c r="K125" i="3"/>
  <c r="J173" i="3"/>
  <c r="I173" i="3"/>
  <c r="F173" i="3"/>
  <c r="K173" i="3"/>
  <c r="H173" i="3"/>
  <c r="J8" i="3"/>
  <c r="H8" i="3"/>
  <c r="I8" i="3"/>
  <c r="K8" i="3"/>
  <c r="F8" i="3"/>
  <c r="I22" i="3"/>
  <c r="F22" i="3"/>
  <c r="J22" i="3"/>
  <c r="H22" i="3"/>
  <c r="K22" i="3"/>
  <c r="K33" i="3"/>
  <c r="J33" i="3"/>
  <c r="I33" i="3"/>
  <c r="F33" i="3"/>
  <c r="H33" i="3"/>
  <c r="J138" i="3"/>
  <c r="H138" i="3"/>
  <c r="F138" i="3"/>
  <c r="K138" i="3"/>
  <c r="I138" i="3"/>
  <c r="H133" i="3"/>
  <c r="I133" i="3"/>
  <c r="F133" i="3"/>
  <c r="J133" i="3"/>
  <c r="K133" i="3"/>
  <c r="K21" i="3"/>
  <c r="I21" i="3"/>
  <c r="H21" i="3"/>
  <c r="J21" i="3"/>
  <c r="F21" i="3"/>
  <c r="F88" i="3"/>
  <c r="K88" i="3"/>
  <c r="I88" i="3"/>
  <c r="H88" i="3"/>
  <c r="J88" i="3"/>
  <c r="J93" i="3"/>
  <c r="F93" i="3"/>
  <c r="H93" i="3"/>
  <c r="K93" i="3"/>
  <c r="I93" i="3"/>
  <c r="K150" i="3"/>
  <c r="J150" i="3"/>
  <c r="H150" i="3"/>
  <c r="F150" i="3"/>
  <c r="I150" i="3"/>
  <c r="F118" i="3"/>
  <c r="I118" i="3"/>
  <c r="H118" i="3"/>
  <c r="K118" i="3"/>
  <c r="J118" i="3"/>
  <c r="K162" i="3"/>
  <c r="I162" i="3"/>
  <c r="H162" i="3"/>
  <c r="F162" i="3"/>
  <c r="J162" i="3"/>
  <c r="H78" i="3"/>
  <c r="I78" i="3"/>
  <c r="J78" i="3"/>
  <c r="F78" i="3"/>
  <c r="K78" i="3"/>
  <c r="K177" i="3"/>
  <c r="F177" i="3"/>
  <c r="J177" i="3"/>
  <c r="H177" i="3"/>
  <c r="I177" i="3"/>
  <c r="J44" i="3"/>
  <c r="I44" i="3"/>
  <c r="F44" i="3"/>
  <c r="K44" i="3"/>
  <c r="H44" i="3"/>
  <c r="F61" i="3"/>
  <c r="H61" i="3"/>
  <c r="J61" i="3"/>
  <c r="I61" i="3"/>
  <c r="K61" i="3"/>
  <c r="J49" i="3"/>
  <c r="K49" i="3"/>
  <c r="F49" i="3"/>
  <c r="I49" i="3"/>
  <c r="H49" i="3"/>
  <c r="K14" i="3"/>
  <c r="I14" i="3"/>
  <c r="H14" i="3"/>
  <c r="F14" i="3"/>
  <c r="J14" i="3"/>
  <c r="F5" i="3"/>
  <c r="J5" i="3"/>
  <c r="H5" i="3"/>
  <c r="I5" i="3"/>
  <c r="K5" i="3"/>
  <c r="J129" i="3"/>
  <c r="F129" i="3"/>
  <c r="K129" i="3"/>
  <c r="H129" i="3"/>
  <c r="I129" i="3"/>
  <c r="F102" i="3"/>
  <c r="K102" i="3"/>
  <c r="I102" i="3"/>
  <c r="J102" i="3"/>
  <c r="H102" i="3"/>
  <c r="J134" i="3"/>
  <c r="I134" i="3"/>
  <c r="K134" i="3"/>
  <c r="F134" i="3"/>
  <c r="H134" i="3"/>
  <c r="H172" i="3"/>
  <c r="F172" i="3"/>
  <c r="J172" i="3"/>
  <c r="I172" i="3"/>
  <c r="K172" i="3"/>
  <c r="K126" i="3"/>
  <c r="H126" i="3"/>
  <c r="J126" i="3"/>
  <c r="I126" i="3"/>
  <c r="F126" i="3"/>
  <c r="F86" i="3"/>
  <c r="I86" i="3"/>
  <c r="K86" i="3"/>
  <c r="J86" i="3"/>
  <c r="H86" i="3"/>
  <c r="J151" i="3"/>
  <c r="F151" i="3"/>
  <c r="I151" i="3"/>
  <c r="H151" i="3"/>
  <c r="K151" i="3"/>
  <c r="F174" i="3"/>
  <c r="H174" i="3"/>
  <c r="I174" i="3"/>
  <c r="K174" i="3"/>
  <c r="J174" i="3"/>
  <c r="H69" i="3"/>
  <c r="K69" i="3"/>
  <c r="J69" i="3"/>
  <c r="I69" i="3"/>
  <c r="F69" i="3"/>
  <c r="F107" i="3"/>
  <c r="K107" i="3"/>
  <c r="I107" i="3"/>
  <c r="J107" i="3"/>
  <c r="H107" i="3"/>
  <c r="I106" i="3"/>
  <c r="H106" i="3"/>
  <c r="K106" i="3"/>
  <c r="F106" i="3"/>
  <c r="J106" i="3"/>
  <c r="F144" i="3"/>
  <c r="I144" i="3"/>
  <c r="H144" i="3"/>
  <c r="J144" i="3"/>
  <c r="K144" i="3"/>
  <c r="I115" i="3"/>
  <c r="K115" i="3"/>
  <c r="F115" i="3"/>
  <c r="H115" i="3"/>
  <c r="J115" i="3"/>
  <c r="J99" i="3"/>
  <c r="F99" i="3"/>
  <c r="H99" i="3"/>
  <c r="K99" i="3"/>
  <c r="I99" i="3"/>
  <c r="J158" i="3"/>
  <c r="K158" i="3"/>
  <c r="I158" i="3"/>
  <c r="H158" i="3"/>
  <c r="F158" i="3"/>
  <c r="J12" i="3"/>
  <c r="H12" i="3"/>
  <c r="K12" i="3"/>
  <c r="I12" i="3"/>
  <c r="F12" i="3"/>
  <c r="H26" i="3"/>
  <c r="K26" i="3"/>
  <c r="I26" i="3"/>
  <c r="J26" i="3"/>
  <c r="F26" i="3"/>
  <c r="K27" i="3"/>
  <c r="J27" i="3"/>
  <c r="I27" i="3"/>
  <c r="F27" i="3"/>
  <c r="H27" i="3"/>
  <c r="H29" i="3"/>
  <c r="I29" i="3"/>
  <c r="J29" i="3"/>
  <c r="K29" i="3"/>
  <c r="F29" i="3"/>
  <c r="I157" i="3"/>
  <c r="K157" i="3"/>
  <c r="F157" i="3"/>
  <c r="H157" i="3"/>
  <c r="J157" i="3"/>
  <c r="J82" i="3"/>
  <c r="K82" i="3"/>
  <c r="F82" i="3"/>
  <c r="H82" i="3"/>
  <c r="I82" i="3"/>
  <c r="I10" i="3"/>
  <c r="H10" i="3"/>
  <c r="F10" i="3"/>
  <c r="K10" i="3"/>
  <c r="J10" i="3"/>
  <c r="I35" i="3"/>
  <c r="K35" i="3"/>
  <c r="J35" i="3"/>
  <c r="F35" i="3"/>
  <c r="H35" i="3"/>
  <c r="J47" i="3"/>
  <c r="H47" i="3"/>
  <c r="K47" i="3"/>
  <c r="F47" i="3"/>
  <c r="I47" i="3"/>
  <c r="F52" i="3"/>
  <c r="I52" i="3"/>
  <c r="K52" i="3"/>
  <c r="J52" i="3"/>
  <c r="H52" i="3"/>
  <c r="F130" i="3"/>
  <c r="H130" i="3"/>
  <c r="I130" i="3"/>
  <c r="J130" i="3"/>
  <c r="K130" i="3"/>
  <c r="I105" i="3"/>
  <c r="J105" i="3"/>
  <c r="K105" i="3"/>
  <c r="F105" i="3"/>
  <c r="H105" i="3"/>
  <c r="K63" i="3"/>
  <c r="F63" i="3"/>
  <c r="J63" i="3"/>
  <c r="H63" i="3"/>
  <c r="I63" i="3"/>
  <c r="I83" i="3"/>
  <c r="K83" i="3"/>
  <c r="H83" i="3"/>
  <c r="F83" i="3"/>
  <c r="J83" i="3"/>
  <c r="K171" i="3"/>
  <c r="F171" i="3"/>
  <c r="I171" i="3"/>
  <c r="H171" i="3"/>
  <c r="J171" i="3"/>
  <c r="H131" i="3"/>
  <c r="J131" i="3"/>
  <c r="K131" i="3"/>
  <c r="I131" i="3"/>
  <c r="F131" i="3"/>
  <c r="J92" i="3"/>
  <c r="K92" i="3"/>
  <c r="F92" i="3"/>
  <c r="I92" i="3"/>
  <c r="H92" i="3"/>
  <c r="J169" i="3"/>
  <c r="K169" i="3"/>
  <c r="I169" i="3"/>
  <c r="H169" i="3"/>
  <c r="F169" i="3"/>
  <c r="I154" i="3"/>
  <c r="J154" i="3"/>
  <c r="F154" i="3"/>
  <c r="H154" i="3"/>
  <c r="K154" i="3"/>
  <c r="F80" i="3"/>
  <c r="J80" i="3"/>
  <c r="H80" i="3"/>
  <c r="K80" i="3"/>
  <c r="I80" i="3"/>
  <c r="H101" i="3"/>
  <c r="I101" i="3"/>
  <c r="J101" i="3"/>
  <c r="F101" i="3"/>
  <c r="K101" i="3"/>
  <c r="H91" i="3"/>
  <c r="F91" i="3"/>
  <c r="J91" i="3"/>
  <c r="K91" i="3"/>
  <c r="I91" i="3"/>
  <c r="J7" i="3"/>
  <c r="K7" i="3"/>
  <c r="H7" i="3"/>
  <c r="F7" i="3"/>
  <c r="I7" i="3"/>
  <c r="J6" i="3"/>
  <c r="H6" i="3"/>
  <c r="F6" i="3"/>
  <c r="K6" i="3"/>
  <c r="I6" i="3"/>
  <c r="F15" i="3"/>
  <c r="K15" i="3"/>
  <c r="H15" i="3"/>
  <c r="I15" i="3"/>
  <c r="J15" i="3"/>
  <c r="K37" i="3"/>
  <c r="J37" i="3"/>
  <c r="F37" i="3"/>
  <c r="H37" i="3"/>
  <c r="I37" i="3"/>
  <c r="K42" i="3"/>
  <c r="F42" i="3"/>
  <c r="H42" i="3"/>
  <c r="J42" i="3"/>
  <c r="I42" i="3"/>
  <c r="J57" i="3"/>
  <c r="K57" i="3"/>
  <c r="H57" i="3"/>
  <c r="F57" i="3"/>
  <c r="I57" i="3"/>
  <c r="K13" i="3"/>
  <c r="H13" i="3"/>
  <c r="I13" i="3"/>
  <c r="J13" i="3"/>
  <c r="F13" i="3"/>
  <c r="I56" i="3"/>
  <c r="F56" i="3"/>
  <c r="J56" i="3"/>
  <c r="H56" i="3"/>
  <c r="K56" i="3"/>
  <c r="F68" i="3"/>
  <c r="I68" i="3"/>
  <c r="H68" i="3"/>
  <c r="K68" i="3"/>
  <c r="J68" i="3"/>
  <c r="H79" i="3"/>
  <c r="J79" i="3"/>
  <c r="I79" i="3"/>
  <c r="F79" i="3"/>
  <c r="K79" i="3"/>
  <c r="J139" i="3"/>
  <c r="I139" i="3"/>
  <c r="F139" i="3"/>
  <c r="K139" i="3"/>
  <c r="H139" i="3"/>
  <c r="I109" i="3"/>
  <c r="H109" i="3"/>
  <c r="J109" i="3"/>
  <c r="K109" i="3"/>
  <c r="F109" i="3"/>
  <c r="I120" i="3"/>
  <c r="K120" i="3"/>
  <c r="H120" i="3"/>
  <c r="F120" i="3"/>
  <c r="J120" i="3"/>
  <c r="K141" i="3"/>
  <c r="F141" i="3"/>
  <c r="J141" i="3"/>
  <c r="I141" i="3"/>
  <c r="H141" i="3"/>
  <c r="I163" i="3"/>
  <c r="H163" i="3"/>
  <c r="K163" i="3"/>
  <c r="F163" i="3"/>
  <c r="J163" i="3"/>
  <c r="H97" i="3"/>
  <c r="F97" i="3"/>
  <c r="K97" i="3"/>
  <c r="I97" i="3"/>
  <c r="J97" i="3"/>
  <c r="J71" i="3"/>
  <c r="K71" i="3"/>
  <c r="I71" i="3"/>
  <c r="F71" i="3"/>
  <c r="H71" i="3"/>
  <c r="I128" i="3"/>
  <c r="K128" i="3"/>
  <c r="F128" i="3"/>
  <c r="J128" i="3"/>
  <c r="H128" i="3"/>
  <c r="I121" i="3"/>
  <c r="F121" i="3"/>
  <c r="H121" i="3"/>
  <c r="J121" i="3"/>
  <c r="K121" i="3"/>
  <c r="I111" i="3"/>
  <c r="J111" i="3"/>
  <c r="K111" i="3"/>
  <c r="F111" i="3"/>
  <c r="H111" i="3"/>
  <c r="K100" i="3"/>
  <c r="H100" i="3"/>
  <c r="I100" i="3"/>
  <c r="J100" i="3"/>
  <c r="F100" i="3"/>
  <c r="J77" i="3"/>
  <c r="H77" i="3"/>
  <c r="I77" i="3"/>
  <c r="F77" i="3"/>
  <c r="K77" i="3"/>
  <c r="J179" i="3"/>
  <c r="F179" i="3"/>
  <c r="I179" i="3"/>
  <c r="K179" i="3"/>
  <c r="H179" i="3"/>
</calcChain>
</file>

<file path=xl/sharedStrings.xml><?xml version="1.0" encoding="utf-8"?>
<sst xmlns="http://schemas.openxmlformats.org/spreadsheetml/2006/main" count="1698" uniqueCount="486">
  <si>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</si>
  <si>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</si>
  <si>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</si>
  <si>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</si>
  <si>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</si>
  <si>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</si>
  <si>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</si>
  <si>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</si>
  <si>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</si>
  <si>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</si>
  <si>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</si>
  <si>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</si>
  <si>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</si>
  <si>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</si>
  <si>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</si>
  <si>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</si>
  <si>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</si>
  <si>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</si>
  <si>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</si>
  <si>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</si>
  <si>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</si>
  <si>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</si>
  <si>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</si>
  <si>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</si>
  <si>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</si>
  <si>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</si>
  <si>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</si>
  <si>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</si>
  <si>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</si>
  <si>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</si>
  <si>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</si>
  <si>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</si>
  <si>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</si>
  <si>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</si>
  <si>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</si>
  <si>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</si>
  <si>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</si>
  <si>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</si>
  <si>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</si>
  <si>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</si>
  <si>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</si>
  <si>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</si>
  <si>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</si>
  <si>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</si>
  <si>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</si>
  <si>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</si>
  <si>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</si>
  <si>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</si>
  <si>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</si>
  <si>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</si>
  <si>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</si>
  <si>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</si>
  <si>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</si>
  <si>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</si>
  <si>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</si>
  <si>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</si>
  <si>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</si>
  <si>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</si>
  <si>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</si>
  <si>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</si>
  <si>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</si>
  <si>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</si>
  <si>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</si>
  <si>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</si>
  <si>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</si>
  <si>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</si>
  <si>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</si>
  <si>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</si>
  <si>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</si>
  <si>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Solihull</t>
  </si>
  <si>
    <t>Caen</t>
  </si>
  <si>
    <t>Oxford</t>
  </si>
  <si>
    <t>Barrow</t>
  </si>
  <si>
    <t>Salford</t>
  </si>
  <si>
    <t>Carlisle</t>
  </si>
  <si>
    <t>Stockport</t>
  </si>
  <si>
    <t>Boreham Wood</t>
  </si>
  <si>
    <t>Notts County</t>
  </si>
  <si>
    <t>E1</t>
  </si>
  <si>
    <t>F2</t>
  </si>
  <si>
    <t>P1</t>
  </si>
  <si>
    <t>SP1</t>
  </si>
  <si>
    <t>E2</t>
  </si>
  <si>
    <t>E3</t>
  </si>
  <si>
    <t>Metz</t>
  </si>
  <si>
    <t>Barnsley</t>
  </si>
  <si>
    <t>Luton</t>
  </si>
  <si>
    <t>Cardiff</t>
  </si>
  <si>
    <t>Crewe</t>
  </si>
  <si>
    <t>Walsall</t>
  </si>
  <si>
    <t>Woking</t>
  </si>
  <si>
    <t>Birmingham</t>
  </si>
  <si>
    <t>Arsenal</t>
  </si>
  <si>
    <t>Blackpool</t>
  </si>
  <si>
    <t>Rotherham</t>
  </si>
  <si>
    <t>Bristol City</t>
  </si>
  <si>
    <t>Norwich</t>
  </si>
  <si>
    <t>Preston</t>
  </si>
  <si>
    <t>Middlesbrough</t>
  </si>
  <si>
    <t>Coventry</t>
  </si>
  <si>
    <t>QPR</t>
  </si>
  <si>
    <t>Millwall</t>
  </si>
  <si>
    <t>Swansea</t>
  </si>
  <si>
    <t>Stoke</t>
  </si>
  <si>
    <t>Hull</t>
  </si>
  <si>
    <t>Sunderland</t>
  </si>
  <si>
    <t>Reading</t>
  </si>
  <si>
    <t>Watford</t>
  </si>
  <si>
    <t>Wigan</t>
  </si>
  <si>
    <t>Cambridge</t>
  </si>
  <si>
    <t>Burton</t>
  </si>
  <si>
    <t>Exeter</t>
  </si>
  <si>
    <t>Charlton</t>
  </si>
  <si>
    <t>Fleetwood Town</t>
  </si>
  <si>
    <t>Cheltenham</t>
  </si>
  <si>
    <t>Accrington</t>
  </si>
  <si>
    <t>Ipswich</t>
  </si>
  <si>
    <t>Sheffield Weds</t>
  </si>
  <si>
    <t>Lincoln</t>
  </si>
  <si>
    <t>Bristol Rvs</t>
  </si>
  <si>
    <t>Milton Keynes Dons</t>
  </si>
  <si>
    <t>Morecambe</t>
  </si>
  <si>
    <t>Forest Green</t>
  </si>
  <si>
    <t>Peterboro</t>
  </si>
  <si>
    <t>Bolton</t>
  </si>
  <si>
    <t>Plymouth</t>
  </si>
  <si>
    <t>Portsmouth</t>
  </si>
  <si>
    <t>Shrewsbury</t>
  </si>
  <si>
    <t>Port Vale</t>
  </si>
  <si>
    <t>Wycombe</t>
  </si>
  <si>
    <t>Derby</t>
  </si>
  <si>
    <t>AFC Wimbledon</t>
  </si>
  <si>
    <t>Newport County</t>
  </si>
  <si>
    <t>Crawley Town</t>
  </si>
  <si>
    <t>Colchester</t>
  </si>
  <si>
    <t>Harrogate</t>
  </si>
  <si>
    <t>Hartlepool</t>
  </si>
  <si>
    <t>Mansfield</t>
  </si>
  <si>
    <t>Gillingham</t>
  </si>
  <si>
    <t>Rochdale</t>
  </si>
  <si>
    <t>Northampton</t>
  </si>
  <si>
    <t>Stevenage</t>
  </si>
  <si>
    <t>Bradford</t>
  </si>
  <si>
    <t>Swindon</t>
  </si>
  <si>
    <t>Doncaster</t>
  </si>
  <si>
    <t>Tranmere</t>
  </si>
  <si>
    <t>Leyton Orient</t>
  </si>
  <si>
    <t>Dag and Red</t>
  </si>
  <si>
    <t>Wrexham</t>
  </si>
  <si>
    <t>Chesterfield</t>
  </si>
  <si>
    <t>Bonnyrigg Rose</t>
  </si>
  <si>
    <t>Everton</t>
  </si>
  <si>
    <t>Verona</t>
  </si>
  <si>
    <t>Salernitana</t>
  </si>
  <si>
    <t>Sampdoria</t>
  </si>
  <si>
    <t>Inter</t>
  </si>
  <si>
    <t>Rio Ave</t>
  </si>
  <si>
    <t>Estoril</t>
  </si>
  <si>
    <t>Boavista</t>
  </si>
  <si>
    <t>Casa Pia</t>
  </si>
  <si>
    <t>Espanol</t>
  </si>
  <si>
    <t>Sociedad</t>
  </si>
  <si>
    <t>Santander</t>
  </si>
  <si>
    <t>Leganes</t>
  </si>
  <si>
    <t>I1</t>
  </si>
  <si>
    <t>SP2</t>
  </si>
  <si>
    <t>E0</t>
  </si>
  <si>
    <t>SC3</t>
  </si>
  <si>
    <t>Aldershot</t>
  </si>
  <si>
    <t>Altrincham</t>
  </si>
  <si>
    <t>Bromley</t>
  </si>
  <si>
    <t>Eastleigh</t>
  </si>
  <si>
    <t>Barnet</t>
  </si>
  <si>
    <t>Oldham</t>
  </si>
  <si>
    <t>Gateshead</t>
  </si>
  <si>
    <t>Southend</t>
  </si>
  <si>
    <t>Halifax</t>
  </si>
  <si>
    <t>Stirling</t>
  </si>
  <si>
    <t>Motherwell</t>
  </si>
  <si>
    <t>St Mirren</t>
  </si>
  <si>
    <t>Real Madrid</t>
  </si>
  <si>
    <t>Elche</t>
  </si>
  <si>
    <t>SC0</t>
  </si>
  <si>
    <t>Waregem</t>
  </si>
  <si>
    <t>Kortrijk</t>
  </si>
  <si>
    <t>Mainz</t>
  </si>
  <si>
    <t>Mgladbach</t>
  </si>
  <si>
    <t>Fortuna Dusseldorf</t>
  </si>
  <si>
    <t>Braunschweig</t>
  </si>
  <si>
    <t>Karlsruhe</t>
  </si>
  <si>
    <t>Regensburg</t>
  </si>
  <si>
    <t>Wolves</t>
  </si>
  <si>
    <t>Lille</t>
  </si>
  <si>
    <t>Brest</t>
  </si>
  <si>
    <t>Frosinone</t>
  </si>
  <si>
    <t>Parma</t>
  </si>
  <si>
    <t>Pisa</t>
  </si>
  <si>
    <t>Perugia</t>
  </si>
  <si>
    <t>Sparta Rotterdam</t>
  </si>
  <si>
    <t>Utrecht</t>
  </si>
  <si>
    <t>Famalicao</t>
  </si>
  <si>
    <t>Portimonense</t>
  </si>
  <si>
    <t>Raith Rvs</t>
  </si>
  <si>
    <t>Ayr</t>
  </si>
  <si>
    <t>Betis</t>
  </si>
  <si>
    <t>Eibar</t>
  </si>
  <si>
    <t>Villarreal B</t>
  </si>
  <si>
    <t>Seraing</t>
  </si>
  <si>
    <t>Mechelen</t>
  </si>
  <si>
    <t>Eupen</t>
  </si>
  <si>
    <t>Cercle Brugge</t>
  </si>
  <si>
    <t>Genk</t>
  </si>
  <si>
    <t>Oostende</t>
  </si>
  <si>
    <t>Westerlo</t>
  </si>
  <si>
    <t>St. Gilloise</t>
  </si>
  <si>
    <t>FC Koln</t>
  </si>
  <si>
    <t>Wolfsburg</t>
  </si>
  <si>
    <t>Hertha</t>
  </si>
  <si>
    <t>Augsburg</t>
  </si>
  <si>
    <t>Hoffenheim</t>
  </si>
  <si>
    <t>Dortmund</t>
  </si>
  <si>
    <t>RB Leipzig</t>
  </si>
  <si>
    <t>Ein Frankfurt</t>
  </si>
  <si>
    <t>Werder Bremen</t>
  </si>
  <si>
    <t>Bochum</t>
  </si>
  <si>
    <t>Schalke 04</t>
  </si>
  <si>
    <t>Stuttgart</t>
  </si>
  <si>
    <t>Holstein Kiel</t>
  </si>
  <si>
    <t>Paderborn</t>
  </si>
  <si>
    <t>Kaiserslautern</t>
  </si>
  <si>
    <t>Greuther Furth</t>
  </si>
  <si>
    <t>Nurnberg</t>
  </si>
  <si>
    <t>Sandhausen</t>
  </si>
  <si>
    <t>Darmstadt</t>
  </si>
  <si>
    <t>Hamburg</t>
  </si>
  <si>
    <t>Aston Villa</t>
  </si>
  <si>
    <t>Leeds</t>
  </si>
  <si>
    <t>Southampton</t>
  </si>
  <si>
    <t>Leicester</t>
  </si>
  <si>
    <t>Nottm Forest</t>
  </si>
  <si>
    <t>Bournemouth</t>
  </si>
  <si>
    <t>Crystal Palace</t>
  </si>
  <si>
    <t>Scunthorpe</t>
  </si>
  <si>
    <t>Maidenhead</t>
  </si>
  <si>
    <t>Maidstone</t>
  </si>
  <si>
    <t>Torquay</t>
  </si>
  <si>
    <t>Wealdstone</t>
  </si>
  <si>
    <t>Dorking</t>
  </si>
  <si>
    <t>York</t>
  </si>
  <si>
    <t>Yeovil</t>
  </si>
  <si>
    <t>Angers</t>
  </si>
  <si>
    <t>Lyon</t>
  </si>
  <si>
    <t>Montpellier</t>
  </si>
  <si>
    <t>Lens</t>
  </si>
  <si>
    <t>Grenoble</t>
  </si>
  <si>
    <t>Le Havre</t>
  </si>
  <si>
    <t>Guingamp</t>
  </si>
  <si>
    <t>Laval</t>
  </si>
  <si>
    <t>Quevilly Rouen</t>
  </si>
  <si>
    <t>Nimes</t>
  </si>
  <si>
    <t>Paris FC</t>
  </si>
  <si>
    <t>Niort</t>
  </si>
  <si>
    <t>Rodez</t>
  </si>
  <si>
    <t>Bastia</t>
  </si>
  <si>
    <t>Sochaux</t>
  </si>
  <si>
    <t>Annecy</t>
  </si>
  <si>
    <t>St Etienne</t>
  </si>
  <si>
    <t>Pau FC</t>
  </si>
  <si>
    <t>Valenciennes</t>
  </si>
  <si>
    <t>Dijon</t>
  </si>
  <si>
    <t>Empoli</t>
  </si>
  <si>
    <t>Napoli</t>
  </si>
  <si>
    <t>Lecce</t>
  </si>
  <si>
    <t>Sassuolo</t>
  </si>
  <si>
    <t>Brescia</t>
  </si>
  <si>
    <t>Bari</t>
  </si>
  <si>
    <t>Como</t>
  </si>
  <si>
    <t>Cosenza</t>
  </si>
  <si>
    <t>Reggina</t>
  </si>
  <si>
    <t>Modena</t>
  </si>
  <si>
    <t>Sudtirol</t>
  </si>
  <si>
    <t>Palermo</t>
  </si>
  <si>
    <t>Ternana</t>
  </si>
  <si>
    <t>Cittadella</t>
  </si>
  <si>
    <t>Venezia</t>
  </si>
  <si>
    <t>Cagliari</t>
  </si>
  <si>
    <t>Genoa</t>
  </si>
  <si>
    <t>Spal</t>
  </si>
  <si>
    <t>Groningen</t>
  </si>
  <si>
    <t>Excelsior</t>
  </si>
  <si>
    <t>Heerenveen</t>
  </si>
  <si>
    <t>Waalwijk</t>
  </si>
  <si>
    <t>AZ Alkmaar</t>
  </si>
  <si>
    <t>Cambuur</t>
  </si>
  <si>
    <t>Nijmegen</t>
  </si>
  <si>
    <t>Volendam</t>
  </si>
  <si>
    <t>Arouca</t>
  </si>
  <si>
    <t>Maritimo</t>
  </si>
  <si>
    <t>Santa Clara</t>
  </si>
  <si>
    <t>Vizela</t>
  </si>
  <si>
    <t>Benfica</t>
  </si>
  <si>
    <t>Aberdeen</t>
  </si>
  <si>
    <t>Livingston</t>
  </si>
  <si>
    <t>Kilmarnock</t>
  </si>
  <si>
    <t>Ross County</t>
  </si>
  <si>
    <t>Dundee United</t>
  </si>
  <si>
    <t>St Johnstone</t>
  </si>
  <si>
    <t>Arbroath</t>
  </si>
  <si>
    <t>Partick</t>
  </si>
  <si>
    <t>Dundee</t>
  </si>
  <si>
    <t>Inverness C</t>
  </si>
  <si>
    <t>Hamilton</t>
  </si>
  <si>
    <t>Queens Park</t>
  </si>
  <si>
    <t>Morton</t>
  </si>
  <si>
    <t>Cove Rangers</t>
  </si>
  <si>
    <t>Airdrie Utd</t>
  </si>
  <si>
    <t>Falkirk</t>
  </si>
  <si>
    <t>Alloa</t>
  </si>
  <si>
    <t>Montrose</t>
  </si>
  <si>
    <t>FC Edinburgh</t>
  </si>
  <si>
    <t>Clyde</t>
  </si>
  <si>
    <t>Peterhead</t>
  </si>
  <si>
    <t>Kelty Hearts</t>
  </si>
  <si>
    <t>Queen of Sth</t>
  </si>
  <si>
    <t>Dunfermline</t>
  </si>
  <si>
    <t>Albion Rvs</t>
  </si>
  <si>
    <t>Annan Athletic</t>
  </si>
  <si>
    <t>Stenhousemuir</t>
  </si>
  <si>
    <t>Dumbarton</t>
  </si>
  <si>
    <t>Elgin</t>
  </si>
  <si>
    <t>Forfar</t>
  </si>
  <si>
    <t>Stranraer</t>
  </si>
  <si>
    <t>East Fife</t>
  </si>
  <si>
    <t>Mallorca</t>
  </si>
  <si>
    <t>Cadiz</t>
  </si>
  <si>
    <t>Vallecano</t>
  </si>
  <si>
    <t>Ath Madrid</t>
  </si>
  <si>
    <t>Valencia</t>
  </si>
  <si>
    <t>Alaves</t>
  </si>
  <si>
    <t>Cartagena</t>
  </si>
  <si>
    <t>Andorra</t>
  </si>
  <si>
    <t>Mirandes</t>
  </si>
  <si>
    <t>Sp Gijon</t>
  </si>
  <si>
    <t>Tenerife</t>
  </si>
  <si>
    <t>Fenerbahce</t>
  </si>
  <si>
    <t>Club Brugge</t>
  </si>
  <si>
    <t>Gent</t>
  </si>
  <si>
    <t>Oud-Heverlee Leuven</t>
  </si>
  <si>
    <t>Antwerp</t>
  </si>
  <si>
    <t>Anderlecht</t>
  </si>
  <si>
    <t>Standard</t>
  </si>
  <si>
    <t>Charleroi</t>
  </si>
  <si>
    <t>St Truiden</t>
  </si>
  <si>
    <t>Freiburg</t>
  </si>
  <si>
    <t>Leverkusen</t>
  </si>
  <si>
    <t>Bayern Munich</t>
  </si>
  <si>
    <t>Union Berlin</t>
  </si>
  <si>
    <t>Bielefeld</t>
  </si>
  <si>
    <t>Heidenheim</t>
  </si>
  <si>
    <t>Hannover</t>
  </si>
  <si>
    <t>Magdeburg</t>
  </si>
  <si>
    <t>St Pauli</t>
  </si>
  <si>
    <t>Hansa Rostock</t>
  </si>
  <si>
    <t>Tottenham</t>
  </si>
  <si>
    <t>Lorient</t>
  </si>
  <si>
    <t>Auxerre</t>
  </si>
  <si>
    <t>Ajaccio</t>
  </si>
  <si>
    <t>Troyes</t>
  </si>
  <si>
    <t>Clermont</t>
  </si>
  <si>
    <t>Strasbourg</t>
  </si>
  <si>
    <t>Nantes</t>
  </si>
  <si>
    <t>Rennes</t>
  </si>
  <si>
    <t>Reims</t>
  </si>
  <si>
    <t>Toulouse</t>
  </si>
  <si>
    <t>Monaco</t>
  </si>
  <si>
    <t>Nice</t>
  </si>
  <si>
    <t>Marseille</t>
  </si>
  <si>
    <t>Paris SG</t>
  </si>
  <si>
    <t>Bologna</t>
  </si>
  <si>
    <t>Monza</t>
  </si>
  <si>
    <t>Udinese</t>
  </si>
  <si>
    <t>Spezia</t>
  </si>
  <si>
    <t>Milan</t>
  </si>
  <si>
    <t>Atalanta</t>
  </si>
  <si>
    <t>Ascoli</t>
  </si>
  <si>
    <t>Benevento</t>
  </si>
  <si>
    <t>For Sittard</t>
  </si>
  <si>
    <t>Feyenoord</t>
  </si>
  <si>
    <t>FC Emmen</t>
  </si>
  <si>
    <t>Go Ahead Eagles</t>
  </si>
  <si>
    <t>Vitesse</t>
  </si>
  <si>
    <t>Ajax</t>
  </si>
  <si>
    <t>PSV Eindhoven</t>
  </si>
  <si>
    <t>Twente</t>
  </si>
  <si>
    <t>Chaves</t>
  </si>
  <si>
    <t>Pacos Ferreira</t>
  </si>
  <si>
    <t>Porto</t>
  </si>
  <si>
    <t>Ath Bilbao</t>
  </si>
  <si>
    <t>Girona</t>
  </si>
  <si>
    <t>Celta</t>
  </si>
  <si>
    <t>Valladolid</t>
  </si>
  <si>
    <t>Almeria</t>
  </si>
  <si>
    <t>Barcelona</t>
  </si>
  <si>
    <t>Sevilla</t>
  </si>
  <si>
    <t>Osasuna</t>
  </si>
  <si>
    <t>Ibiza</t>
  </si>
  <si>
    <t>Huesca</t>
  </si>
  <si>
    <t>Levante</t>
  </si>
  <si>
    <t>Lugo</t>
  </si>
  <si>
    <t>Zaragoza</t>
  </si>
  <si>
    <t>Burgos</t>
  </si>
  <si>
    <t>Las Palmas</t>
  </si>
  <si>
    <t>Ponferradina</t>
  </si>
  <si>
    <t>Oviedo</t>
  </si>
  <si>
    <t>Albacete</t>
  </si>
  <si>
    <t>Ad. Demirspor</t>
  </si>
  <si>
    <t>Besiktas</t>
  </si>
  <si>
    <t>Antalyaspor</t>
  </si>
  <si>
    <t>Amiens</t>
  </si>
  <si>
    <t>Bordeaux</t>
  </si>
  <si>
    <t>Fiorentina</t>
  </si>
  <si>
    <t>Lazio</t>
  </si>
  <si>
    <t>Guimaraes</t>
  </si>
  <si>
    <t>Sp Braga</t>
  </si>
  <si>
    <t>Villarreal</t>
  </si>
  <si>
    <t>Getafe</t>
  </si>
  <si>
    <t>Granada</t>
  </si>
  <si>
    <t>Malaga</t>
  </si>
  <si>
    <t>Cremonese</t>
  </si>
  <si>
    <t>Roma</t>
  </si>
  <si>
    <t>Juventus</t>
  </si>
  <si>
    <t>Torino</t>
  </si>
  <si>
    <t>B1</t>
  </si>
  <si>
    <t>D1</t>
  </si>
  <si>
    <t>D2</t>
  </si>
  <si>
    <t>F1</t>
  </si>
  <si>
    <t>I2</t>
  </si>
  <si>
    <t>N1</t>
  </si>
  <si>
    <t>SC1</t>
  </si>
  <si>
    <t>SC2</t>
  </si>
  <si>
    <t>T1</t>
  </si>
  <si>
    <t>Newcastle</t>
  </si>
  <si>
    <t>Galatasaray</t>
  </si>
  <si>
    <t>Brentford</t>
  </si>
  <si>
    <t>Rangers</t>
  </si>
  <si>
    <t>Hearts</t>
  </si>
  <si>
    <t>Celtic</t>
  </si>
  <si>
    <t>Hibernian</t>
  </si>
  <si>
    <t>Kasimpasa</t>
  </si>
  <si>
    <t>Istanbulspor</t>
  </si>
  <si>
    <t>Buyuksehyr</t>
  </si>
  <si>
    <t>Sivasspor</t>
  </si>
  <si>
    <t>Kayserispor</t>
  </si>
  <si>
    <t>Fulham</t>
  </si>
  <si>
    <t>Burnley</t>
  </si>
  <si>
    <t>West Brom</t>
  </si>
  <si>
    <t>Blackburn</t>
  </si>
  <si>
    <t>Grimsby</t>
  </si>
  <si>
    <t>Sutton</t>
  </si>
  <si>
    <t>West Ham</t>
  </si>
  <si>
    <t>Gil Vicente</t>
  </si>
  <si>
    <t>Sp Lisbon</t>
  </si>
  <si>
    <t>Giresunspor</t>
  </si>
  <si>
    <t>Liverpool</t>
  </si>
  <si>
    <t>Giannina</t>
  </si>
  <si>
    <t>Panetolikos</t>
  </si>
  <si>
    <t>Lamia</t>
  </si>
  <si>
    <t>Atromitos</t>
  </si>
  <si>
    <t>Levadeiakos</t>
  </si>
  <si>
    <t>Ionikos</t>
  </si>
  <si>
    <t>OFI Crete</t>
  </si>
  <si>
    <t>Asteras Tripolis</t>
  </si>
  <si>
    <t>Umraniyespor</t>
  </si>
  <si>
    <t>Volos NFC</t>
  </si>
  <si>
    <t>Aris</t>
  </si>
  <si>
    <t>PAOK</t>
  </si>
  <si>
    <t>Panathinaikos</t>
  </si>
  <si>
    <t>Olympiakos</t>
  </si>
  <si>
    <t>AEK</t>
  </si>
  <si>
    <t>Konyaspor</t>
  </si>
  <si>
    <t>Karagumruk</t>
  </si>
  <si>
    <t>21/04/2023</t>
  </si>
  <si>
    <t>22/04/2023</t>
  </si>
  <si>
    <t>23/04/2023</t>
  </si>
  <si>
    <t>24/04/2023</t>
  </si>
  <si>
    <t>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</si>
</sst>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1.042708496600167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1.0483906463555754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1.0512150176064545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1.0605079846757564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1.0795401331825714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1.0487791001734383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1.0556315371027907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1.0536369139215562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1.0533067630678474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1.0708425290899795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1.0407647371379136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1.0756289977715436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1.0543967570307606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1.0424343751332963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1.0461347781928274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1.0457565564423787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1.0629164179711093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1.0581225564953149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1.0543819242504819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1.0533564937435893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1.0405885922597782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1.050305669221034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1.0427733349764023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1.0421804198806015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1.0543967570307606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1.0499964535568072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1.0708271882583038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1.047073470420135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1.0470376731981623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1.0475615653703467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1.0499964535568072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1.0509442098096211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1.0439719885779606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1.0431976029859278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1.0536369139215562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1.0538611122400778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1.0501502456550436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1.0567609363032806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1.0525123267481189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1.0574312850692822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1.0608381246291672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1.0567609363032806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1.0485981343437822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1.0505862061664459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1.0502857379813271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1.0541841730823214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1.0513726059103246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1.0548939488018336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1.0619653803953464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1.0624658649673062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1.0618465284925471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1.0600632093526758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1.0543967570307606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1.0503245504598744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1.0532159430726011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1.0597953687722241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1.0724395508015951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1.0500631329117833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1.0602539754688272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1.0475117579190587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1.0633504678478547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1.0648207184922545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1.0682468217514451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1.0648207184922545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1.0671330848711666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1.0970098205451668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1.0743649055710818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1.074921319897685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1.0688052819193437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1.0743649055710818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1.0655103519273617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1.0671330848711666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1.0459631209894389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1.0522085198267568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1.0501502456550436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1.0475117579190587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1.0555202493807025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1.0611303767406881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1.0574312850692822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1.0614473041522947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1.0567609363032806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1.0518980699471303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1.0602395532056077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1.0722697174508919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1.0750214632810238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1.076236811713688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1.0776454872008754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1.0405885922597782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1.0558399741144113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1.0502085589023142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1.0558399741144113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1.0513686083765104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1.0502439111838868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1.0404319501157899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1.0488545698370915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1.0538644213740753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1.052267086616911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1.0460060256260135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1.0459631209894389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1.0511989710920113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1.0543300667589199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1.0536369139215562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1.0522559150967761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1.042106143326367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1.0803201077629603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1.0483511839381512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1.0483511839381512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1.052267086616911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1.06243870990235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1.0625792095626894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1.0669478732554383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1.0720963920751123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1.0688052819193437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1.0886227150115235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1.0715771327693893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1.071200922068871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1.1076434761293155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1.0887955014239501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1.0694581659729101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1.0710498142971454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1.0867843482259465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1.0758089270163143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1.0562131576327949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1.0424343751332963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1.0516104099147749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1.0459631209894389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1.0562131576327949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1.0567687035951574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1.059214380982872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1.058250703018615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1.0602391541885894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1.0761167628409323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1.0511989710920113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1.0503245504598744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1.080113542354888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1.0703119118349562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1.0876876515600937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1.1020225293374417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1.0731630982443801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1.0717876217555127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1.0722697174508919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1.0487772084693074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1.0487772084693074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1.0533564937435893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1.0497253316960662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1.0487772084693074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1.0533067630678474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1.0499964535568072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1.042106143326367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1.044303665417317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1.0460060256260135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1.0557597764789854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1.0483511839381512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1.0424343751332963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1.0499964535568072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1.0459631209894389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1.0533218816775407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1.0834349576139997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1.0911841290451629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1.0834349576139997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1.0522085198267568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1.0497253316960662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1.0431976029859278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1.051738571938915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1.050186013602848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1.0518374708906593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1.056895036351561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1.0522559150967761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1.0487772084693074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1.0529232824658912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1.0582588520018001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1.0534523975910519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1.052267086616911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1.0744039469816029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1.0509930436304777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1.0509930436304777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1.0529232824658912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1.0518428764688503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1.052267086616911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1.0661536572355319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1.0431976029859278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1.0580577113953802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1.0805756639508688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1.0749435315745663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1.0782984007073599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1.0522559150967761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1.0625584349411408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1.0752145539677265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1.0593568958392465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1.07414001817752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1.0549077074635693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1.0570323013866483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1.0776122935953059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1.0501502456550436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1.049459408292031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1.0849525599913392</v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1.0205922274522419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7.5162131980408571</v>
      </c>
      <c r="I2" s="6">
        <f>IF('Log_working_3-way'!$D2="","",'True_Odds_Calculator_3-way'!O3/'True_Odds_Calculator_3-way'!B3-1)</f>
        <v>5.9226158395488175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2.1772190633531308E-2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1.0337634466892476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32.516599270597752</v>
      </c>
      <c r="I3" s="6">
        <f>IF('Log_working_3-way'!$D3="","",'True_Odds_Calculator_3-way'!O4/'True_Odds_Calculator_3-way'!B4-1)</f>
        <v>4.6788145496560043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3.2386246743175917E-2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1.0257108015065515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18.752049678460143</v>
      </c>
      <c r="I4" s="6">
        <f>IF('Log_working_3-way'!$D4="","",'True_Odds_Calculator_3-way'!O5/'True_Odds_Calculator_3-way'!B5-1)</f>
        <v>6.1493306919986601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2.7263558031067614E-2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1.0469696706308627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65.47253461651249</v>
      </c>
      <c r="I5" s="6">
        <f>IF('Log_working_3-way'!$D5="","",'True_Odds_Calculator_3-way'!O6/'True_Odds_Calculator_3-way'!B6-1)</f>
        <v>0.67611200549796324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2.7512279026897346E-2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1.0494067083259759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-0.53935550268947285</v>
      </c>
      <c r="I6" s="6">
        <f>IF('Log_working_3-way'!$D6="","",'True_Odds_Calculator_3-way'!O7/'True_Odds_Calculator_3-way'!B7-1)</f>
        <v>0.54650291011428953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2.8259862695118265E-2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1.0199900297244804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11.307127755912063</v>
      </c>
      <c r="I7" s="6">
        <f>IF('Log_working_3-way'!$D7="","",'True_Odds_Calculator_3-way'!O8/'True_Odds_Calculator_3-way'!B8-1)</f>
        <v>9.3170014722249839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2.1751007177996495E-2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1.0287949283583071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22.800006768947338</v>
      </c>
      <c r="I8" s="6">
        <f>IF('Log_working_3-way'!$D8="","",'True_Odds_Calculator_3-way'!O9/'True_Odds_Calculator_3-way'!B9-1)</f>
        <v>7.8638792654332033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2.9722448110756305E-2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1.0323617750506651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31.395140592829115</v>
      </c>
      <c r="I9" s="6">
        <f>IF('Log_working_3-way'!$D9="","",'True_Odds_Calculator_3-way'!O10/'True_Odds_Calculator_3-way'!B10-1)</f>
        <v>4.5490611639086938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3.1401894154324372E-2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1.0319563234236515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1.567522395736682</v>
      </c>
      <c r="I10" s="6">
        <f>IF('Log_working_3-way'!$D10="","",'True_Odds_Calculator_3-way'!O11/'True_Odds_Calculator_3-way'!B11-1)</f>
        <v>5.620136193767129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2.9758837820991424E-2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1.0415774455679825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17.920711951473962</v>
      </c>
      <c r="I11" s="6">
        <f>IF('Log_working_3-way'!$D11="","",'True_Odds_Calculator_3-way'!O12/'True_Odds_Calculator_3-way'!B12-1)</f>
        <v>6.7306708624690819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4.3992766784564985E-2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1.0218851452467275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21.1675160377374</v>
      </c>
      <c r="I12" s="6">
        <f>IF('Log_working_3-way'!$D12="","",'True_Odds_Calculator_3-way'!O13/'True_Odds_Calculator_3-way'!B13-1)</f>
        <v>7.6078723706664633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2.292638123498647E-2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1.0344414623886824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22.673328728579346</v>
      </c>
      <c r="I13" s="6">
        <f>IF('Log_working_3-way'!$D13="","",'True_Odds_Calculator_3-way'!O14/'True_Odds_Calculator_3-way'!B14-1)</f>
        <v>9.3839452345170855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3.523258246259009E-2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1.0393664299192198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2.1903703500443616</v>
      </c>
      <c r="I14" s="6">
        <f>IF('Log_working_3-way'!$D14="","",'True_Odds_Calculator_3-way'!O15/'True_Odds_Calculator_3-way'!B15-1)</f>
        <v>4.0768402853738062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3.6175979983319451E-2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1.0253184014868457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9.3306858466253466</v>
      </c>
      <c r="I15" s="6">
        <f>IF('Log_working_3-way'!$D15="","",'True_Odds_Calculator_3-way'!O16/'True_Odds_Calculator_3-way'!B16-1)</f>
        <v>6.3083641235398193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2.7055929112954846E-2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1.0268810045532752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17.217690580815624</v>
      </c>
      <c r="I16" s="6">
        <f>IF('Log_working_3-way'!$D16="","",'True_Odds_Calculator_3-way'!O17/'True_Odds_Calculator_3-way'!B17-1)</f>
        <v>6.5849239028346691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2.8685738041511977E-2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1.0267839273547017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18.909772042552415</v>
      </c>
      <c r="I17" s="6">
        <f>IF('Log_working_3-way'!$D17="","",'True_Odds_Calculator_3-way'!O18/'True_Odds_Calculator_3-way'!B18-1)</f>
        <v>6.1416424404220189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2.8369446590393643E-2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1.0314480382576285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2.5529874931532941</v>
      </c>
      <c r="I18" s="6">
        <f>IF('Log_working_3-way'!$D18="","",'True_Odds_Calculator_3-way'!O19/'True_Odds_Calculator_3-way'!B19-1)</f>
        <v>3.3994799276357055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2.8970546356942295E-2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1.0324906408124863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35.986084946204763</v>
      </c>
      <c r="I19" s="6">
        <f>IF('Log_working_3-way'!$D19="","",'True_Odds_Calculator_3-way'!O20/'True_Odds_Calculator_3-way'!B20-1)</f>
        <v>3.4507646572188326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3.022386998757165E-2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1.0305965096680942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27.042104489675953</v>
      </c>
      <c r="I20" s="6">
        <f>IF('Log_working_3-way'!$D20="","",'True_Odds_Calculator_3-way'!O21/'True_Odds_Calculator_3-way'!B21-1)</f>
        <v>5.4776064934988495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3.0774125456246582E-2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1.0265166635731797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7.3141136938851332</v>
      </c>
      <c r="I21" s="6">
        <f>IF('Log_working_3-way'!$D21="","",'True_Odds_Calculator_3-way'!O22/'True_Odds_Calculator_3-way'!B22-1)</f>
        <v>7.9297703773331545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2.8328396749449425E-2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1.026972549604815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7.765988526183575</v>
      </c>
      <c r="I22" s="6">
        <f>IF('Log_working_3-way'!$D22="","",'True_Odds_Calculator_3-way'!O23/'True_Odds_Calculator_3-way'!B23-1)</f>
        <v>7.166785983448607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2.8751863992138693E-2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1.0263610964697536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16.915761480532428</v>
      </c>
      <c r="I23" s="6">
        <f>IF('Log_working_3-way'!$D23="","",'True_Odds_Calculator_3-way'!O24/'True_Odds_Calculator_3-way'!B24-1)</f>
        <v>6.2608078400118332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2.814149209487149E-2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1.0261022050571715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15.338215814185812</v>
      </c>
      <c r="I24" s="6">
        <f>IF('Log_working_3-way'!$D24="","",'True_Odds_Calculator_3-way'!O25/'True_Odds_Calculator_3-way'!B25-1)</f>
        <v>7.0783995939951865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2.8053506914446302E-2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1.0259329806398654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13.960780948727525</v>
      </c>
      <c r="I25" s="6">
        <f>IF('Log_working_3-way'!$D25="","",'True_Odds_Calculator_3-way'!O26/'True_Odds_Calculator_3-way'!B26-1)</f>
        <v>6.896240949269953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2.7934340627839171E-2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1.0269848660770005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20.036054172115115</v>
      </c>
      <c r="I26" s="6">
        <f>IF('Log_working_3-way'!$D26="","",'True_Odds_Calculator_3-way'!O27/'True_Odds_Calculator_3-way'!B27-1)</f>
        <v>8.0384406984869621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2.839226066679279E-2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1.0251476605258893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15.088709043249519</v>
      </c>
      <c r="I27" s="6">
        <f>IF('Log_working_3-way'!$D27="","",'True_Odds_Calculator_3-way'!O28/'True_Odds_Calculator_3-way'!B28-1)</f>
        <v>7.8865957453956046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2.7090206245645732E-2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1.061985486311382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67.260646354634702</v>
      </c>
      <c r="I28" s="6">
        <f>IF('Log_working_3-way'!$D28="","",'True_Odds_Calculator_3-way'!O29/'True_Odds_Calculator_3-way'!B29-1)</f>
        <v>0.62613112660126391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3.4512353135339957E-2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1.0257128662540944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18.39958379740899</v>
      </c>
      <c r="I29" s="6">
        <f>IF('Log_working_3-way'!$D29="","",'True_Odds_Calculator_3-way'!O30/'True_Odds_Calculator_3-way'!B30-1)</f>
        <v>7.6220372432928851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2.7333738027789156E-2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1.0283582096019916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21.666715946550823</v>
      </c>
      <c r="I30" s="6">
        <f>IF('Log_working_3-way'!$D30="","",'True_Odds_Calculator_3-way'!O31/'True_Odds_Calculator_3-way'!B31-1)</f>
        <v>6.4116030615194592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2.9605151632535742E-2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1.0412432310253501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50.645714906361484</v>
      </c>
      <c r="I31" s="6">
        <f>IF('Log_working_3-way'!$D31="","",'True_Odds_Calculator_3-way'!O32/'True_Odds_Calculator_3-way'!B32-1)</f>
        <v>2.5303100892922132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3.1631446966845056E-2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1.0249968520928399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14.456340937153604</v>
      </c>
      <c r="I32" s="6">
        <f>IF('Log_working_3-way'!$D32="","",'True_Odds_Calculator_3-way'!O33/'True_Odds_Calculator_3-way'!B33-1)</f>
        <v>7.2288140158668064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2.6941886758434563E-2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1.0344146163560717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38.871420058948033</v>
      </c>
      <c r="I33" s="6">
        <f>IF('Log_working_3-way'!$D33="","",'True_Odds_Calculator_3-way'!O34/'True_Odds_Calculator_3-way'!B34-1)</f>
        <v>4.8865228381819481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3.0597535389552011E-2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1.025645246692898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13.067632563203798</v>
      </c>
      <c r="I34" s="6">
        <f>IF('Log_working_3-way'!$D34="","",'True_Odds_Calculator_3-way'!O35/'True_Odds_Calculator_3-way'!B35-1)</f>
        <v>7.4173363041889555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2.7702674400316818E-2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1.0267665927675591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21.484552474189488</v>
      </c>
      <c r="I35" s="6">
        <f>IF('Log_working_3-way'!$D35="","",'True_Odds_Calculator_3-way'!O36/'True_Odds_Calculator_3-way'!B36-1)</f>
        <v>6.1831557053648858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2.7990454867925063E-2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1.0268337420908855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4.9897801517392066</v>
      </c>
      <c r="I36" s="6">
        <f>IF('Log_working_3-way'!$D36="","",'True_Odds_Calculator_3-way'!O37/'True_Odds_Calculator_3-way'!B37-1)</f>
        <v>7.5656667282780763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2.7966650300501161E-2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1.0253139475290514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12.755712499493161</v>
      </c>
      <c r="I37" s="6">
        <f>IF('Log_working_3-way'!$D37="","",'True_Odds_Calculator_3-way'!O38/'True_Odds_Calculator_3-way'!B38-1)</f>
        <v>9.1936426473763184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2.743329755233237E-2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1.0394825992059475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33.989791001369724</v>
      </c>
      <c r="I38" s="6">
        <f>IF('Log_working_3-way'!$D38="","",'True_Odds_Calculator_3-way'!O39/'True_Odds_Calculator_3-way'!B39-1)</f>
        <v>5.0868329135232955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3.7152158493362064E-2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1.0426337743610168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38.076071031942888</v>
      </c>
      <c r="I39" s="6">
        <f>IF('Log_working_3-way'!$D39="","",'True_Odds_Calculator_3-way'!O40/'True_Odds_Calculator_3-way'!B40-1)</f>
        <v>4.9306200694934397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3.8220989790314075E-2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1.0351497767385591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30.938036234100007</v>
      </c>
      <c r="I40" s="6">
        <f>IF('Log_working_3-way'!$D40="","",'True_Odds_Calculator_3-way'!O41/'True_Odds_Calculator_3-way'!B41-1)</f>
        <v>5.0133704704797353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3.4173235895097465E-2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1.035251262577187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29.508974564120606</v>
      </c>
      <c r="I41" s="6">
        <f>IF('Log_working_3-way'!$D41="","",'True_Odds_Calculator_3-way'!O42/'True_Odds_Calculator_3-way'!B42-1)</f>
        <v>6.3765021678947322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3.4504500955609307E-2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1.0470546320562311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44.134007305129579</v>
      </c>
      <c r="I42" s="6">
        <f>IF('Log_working_3-way'!$D42="","",'True_Odds_Calculator_3-way'!O43/'True_Odds_Calculator_3-way'!B43-1)</f>
        <v>3.4879460169900591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3.9418383356258246E-2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1.0301611630061154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13.217322439268134</v>
      </c>
      <c r="I43" s="6">
        <f>IF('Log_working_3-way'!$D43="","",'True_Odds_Calculator_3-way'!O44/'True_Odds_Calculator_3-way'!B44-1)</f>
        <v>7.6299685621330759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3.252641812113044E-2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1.0339244198277242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4.9497686653930764</v>
      </c>
      <c r="I44" s="6">
        <f>IF('Log_working_3-way'!$D44="","",'True_Odds_Calculator_3-way'!O45/'True_Odds_Calculator_3-way'!B45-1)</f>
        <v>6.6674943795106092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3.4879603711952534E-2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1.0392302336147738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32.751373013815062</v>
      </c>
      <c r="I45" s="6">
        <f>IF('Log_working_3-way'!$D45="","",'True_Odds_Calculator_3-way'!O46/'True_Odds_Calculator_3-way'!B46-1)</f>
        <v>5.241367471771083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3.7373491450146235E-2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1.0316735624765745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18.631707858960883</v>
      </c>
      <c r="I46" s="6">
        <f>IF('Log_working_3-way'!$D46="","",'True_Odds_Calculator_3-way'!O47/'True_Odds_Calculator_3-way'!B47-1)</f>
        <v>7.1287888268937465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3.3560654879027929E-2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1.03749682025203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33.630756961308521</v>
      </c>
      <c r="I47" s="6">
        <f>IF('Log_working_3-way'!$D47="","",'True_Odds_Calculator_3-way'!O48/'True_Odds_Calculator_3-way'!B48-1)</f>
        <v>5.2852534158549398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3.5392639292695094E-2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1.052340122012718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51.011899470555029</v>
      </c>
      <c r="I48" s="6">
        <f>IF('Log_working_3-way'!$D48="","",'True_Odds_Calculator_3-way'!O49/'True_Odds_Calculator_3-way'!B49-1)</f>
        <v>2.8946438899286506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3.9487972848297082E-2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1.0392078877325819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31.573136435966546</v>
      </c>
      <c r="I49" s="6">
        <f>IF('Log_working_3-way'!$D49="","",'True_Odds_Calculator_3-way'!O50/'True_Odds_Calculator_3-way'!B50-1)</f>
        <v>5.6037366596422418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3.7727982732130627E-2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1.0305769045583784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14.244725953849921</v>
      </c>
      <c r="I50" s="6">
        <f>IF('Log_working_3-way'!$D50="","",'True_Odds_Calculator_3-way'!O51/'True_Odds_Calculator_3-way'!B51-1)</f>
        <v>8.4541120798172393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3.2949992294652564E-2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1.0303892524476028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10.050074964048722</v>
      </c>
      <c r="I51" s="6">
        <f>IF('Log_working_3-way'!$D51="","",'True_Odds_Calculator_3-way'!O52/'True_Odds_Calculator_3-way'!B52-1)</f>
        <v>9.2058037617019401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3.2883532883532851E-2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1.0358535279569219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30.569077740484573</v>
      </c>
      <c r="I52" s="6">
        <f>IF('Log_working_3-way'!$D52="","",'True_Odds_Calculator_3-way'!O53/'True_Odds_Calculator_3-way'!B53-1)</f>
        <v>7.5636604113727692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3.433687524596607E-2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1.0326724121524884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18.971772103929005</v>
      </c>
      <c r="I53" s="6">
        <f>IF('Log_working_3-way'!$D53="","",'True_Odds_Calculator_3-way'!O54/'True_Odds_Calculator_3-way'!B54-1)</f>
        <v>8.095503875100345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3.4517964518970157E-2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1.0298294799287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7.0031595283584682</v>
      </c>
      <c r="I54" s="6">
        <f>IF('Log_working_3-way'!$D54="","",'True_Odds_Calculator_3-way'!O55/'True_Odds_Calculator_3-way'!B55-1)</f>
        <v>8.064095161484012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3.1763210620667337E-2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1.032205853499095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16.50505866182019</v>
      </c>
      <c r="I55" s="6">
        <f>IF('Log_working_3-way'!$D55="","",'True_Odds_Calculator_3-way'!O56/'True_Odds_Calculator_3-way'!B56-1)</f>
        <v>7.7704752558337589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3.4429041863033305E-2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1.0448031594674223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45.519890339617696</v>
      </c>
      <c r="I56" s="6">
        <f>IF('Log_working_3-way'!$D56="","",'True_Odds_Calculator_3-way'!O57/'True_Odds_Calculator_3-way'!B57-1)</f>
        <v>3.680065817706109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3.6659981137256326E-2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1.0301865996671267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11.993093779523578</v>
      </c>
      <c r="I57" s="6">
        <f>IF('Log_working_3-way'!$D57="","",'True_Odds_Calculator_3-way'!O58/'True_Odds_Calculator_3-way'!B58-1)</f>
        <v>9.0119135068300888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3.2671360867391419E-2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1.0432813333681519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29.276609032173361</v>
      </c>
      <c r="I58" s="6">
        <f>IF('Log_working_3-way'!$D58="","",'True_Odds_Calculator_3-way'!O59/'True_Odds_Calculator_3-way'!B59-1)</f>
        <v>6.045219119831529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4.2444068706110061E-2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1.0510008247924663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52.682397286413448</v>
      </c>
      <c r="I59" s="6">
        <f>IF('Log_working_3-way'!$D59="","",'True_Odds_Calculator_3-way'!O60/'True_Odds_Calculator_3-way'!B60-1)</f>
        <v>2.7205396214884154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3.7429280637356177E-2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1.0309962428621786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10.426596034810164</v>
      </c>
      <c r="I60" s="6">
        <f>IF('Log_working_3-way'!$D60="","",'True_Odds_Calculator_3-way'!O61/'True_Odds_Calculator_3-way'!B61-1)</f>
        <v>8.274655932902256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3.3468271785792369E-2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1.0327782161314345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5.6636902039730304</v>
      </c>
      <c r="I61" s="6">
        <f>IF('Log_working_3-way'!$D61="","",'True_Odds_Calculator_3-way'!O62/'True_Odds_Calculator_3-way'!B62-1)</f>
        <v>5.9900272697633312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3.379695871619548E-2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1.0412488791559853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14.085980894842573</v>
      </c>
      <c r="I62" s="6">
        <f>IF('Log_working_3-way'!$D62="","",'True_Odds_Calculator_3-way'!O63/'True_Odds_Calculator_3-way'!B63-1)</f>
        <v>5.6695451211428693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4.3819402021567422E-2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1.048473966206948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7.9540239781891255</v>
      </c>
      <c r="I63" s="6">
        <f>IF('Log_working_3-way'!$D63="","",'True_Odds_Calculator_3-way'!O64/'True_Odds_Calculator_3-way'!B64-1)</f>
        <v>6.6366703232192501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5.0864078325396189E-2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1.0410528823887399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11.218174793719129</v>
      </c>
      <c r="I64" s="6">
        <f>IF('Log_working_3-way'!$D64="","",'True_Odds_Calculator_3-way'!O65/'True_Odds_Calculator_3-way'!B65-1)</f>
        <v>7.142057338588339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4.3944963643277823E-2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1.045954831902717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23.608415662711501</v>
      </c>
      <c r="I65" s="6">
        <f>IF('Log_working_3-way'!$D65="","",'True_Odds_Calculator_3-way'!O66/'True_Odds_Calculator_3-way'!B66-1)</f>
        <v>5.5790949597630943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4.708971504832693E-2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1.0430063980680091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8.3409702679554609</v>
      </c>
      <c r="I66" s="6">
        <f>IF('Log_working_3-way'!$D66="","",'True_Odds_Calculator_3-way'!O67/'True_Odds_Calculator_3-way'!B67-1)</f>
        <v>6.8530993623914362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4.5461522717969771E-2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1.0942802497405317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-0.35797700973427071</v>
      </c>
      <c r="I67" s="6">
        <f>IF('Log_working_3-way'!$D67="","",'True_Odds_Calculator_3-way'!O68/'True_Odds_Calculator_3-way'!B68-1)</f>
        <v>0.84359204107659647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5.5107874029305837E-2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1.0489132309282445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3.6684020886168751</v>
      </c>
      <c r="I68" s="6">
        <f>IF('Log_working_3-way'!$D68="","",'True_Odds_Calculator_3-way'!O69/'True_Odds_Calculator_3-way'!B69-1)</f>
        <v>6.3593612678455402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4.8467265281424421E-2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1.0427677411793645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17.731639479448138</v>
      </c>
      <c r="I69" s="6">
        <f>IF('Log_working_3-way'!$D69="","",'True_Odds_Calculator_3-way'!O70/'True_Odds_Calculator_3-way'!B70-1)</f>
        <v>6.3413894771548174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4.5219085378303436E-2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1.0451074860876455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25.212230092735183</v>
      </c>
      <c r="I70" s="6">
        <f>IF('Log_working_3-way'!$D70="","",'True_Odds_Calculator_3-way'!O71/'True_Odds_Calculator_3-way'!B71-1)</f>
        <v>5.5188825747879671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4.5753420912334253E-2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1.0413114884001291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9.1636541459452463</v>
      </c>
      <c r="I71" s="6">
        <f>IF('Log_working_3-way'!$D71="","",'True_Odds_Calculator_3-way'!O72/'True_Odds_Calculator_3-way'!B72-1)</f>
        <v>7.0015556784489412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4.393478941948703E-2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1.0427236615180508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17.40359350401722</v>
      </c>
      <c r="I72" s="6">
        <f>IF('Log_working_3-way'!$D72="","",'True_Odds_Calculator_3-way'!O73/'True_Odds_Calculator_3-way'!B73-1)</f>
        <v>8.9551759075216548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4.5268045480269636E-2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1.0602064216271836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44.948461689202439</v>
      </c>
      <c r="I73" s="6">
        <f>IF('Log_working_3-way'!$D73="","",'True_Odds_Calculator_3-way'!O74/'True_Odds_Calculator_3-way'!B74-1)</f>
        <v>3.6635763449922756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4.9552191065145523E-2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1.0313661776157363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3.0913128575556001</v>
      </c>
      <c r="I74" s="6">
        <f>IF('Log_working_3-way'!$D74="","",'True_Odds_Calculator_3-way'!O75/'True_Odds_Calculator_3-way'!B75-1)</f>
        <v>5.2506930036435104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3.0574487062463795E-2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1.0277838974561382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20.215477043815671</v>
      </c>
      <c r="I75" s="6">
        <f>IF('Log_working_3-way'!$D75="","",'True_Odds_Calculator_3-way'!O76/'True_Odds_Calculator_3-way'!B76-1)</f>
        <v>6.4141813947878745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2.924709926310598E-2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1.0315096007885933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19.178405981882541</v>
      </c>
      <c r="I76" s="6">
        <f>IF('Log_working_3-way'!$D76="","",'True_Odds_Calculator_3-way'!O77/'True_Odds_Calculator_3-way'!B77-1)</f>
        <v>6.6792424463167528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3.3296396148743579E-2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1.0355695963060501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25.456967938315927</v>
      </c>
      <c r="I77" s="6">
        <f>IF('Log_working_3-way'!$D77="","",'True_Odds_Calculator_3-way'!O78/'True_Odds_Calculator_3-way'!B78-1)</f>
        <v>6.4473506740563531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3.60797712394203E-2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1.032515565703612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19.533229408038842</v>
      </c>
      <c r="I78" s="6">
        <f>IF('Log_working_3-way'!$D78="","",'True_Odds_Calculator_3-way'!O79/'True_Odds_Calculator_3-way'!B79-1)</f>
        <v>8.0979077081856765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3.4244626011892931E-2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1.0308372407044502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9.4709992630003956</v>
      </c>
      <c r="I79" s="6">
        <f>IF('Log_working_3-way'!$D79="","",'True_Odds_Calculator_3-way'!O80/'True_Odds_Calculator_3-way'!B80-1)</f>
        <v>10.586162377000331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3.3391068734827778E-2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1.0302728083694075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7.1864441065275315</v>
      </c>
      <c r="I80" s="6">
        <f>IF('Log_working_3-way'!$D80="","",'True_Odds_Calculator_3-way'!O81/'True_Odds_Calculator_3-way'!B81-1)</f>
        <v>8.0046015187206478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3.2256945906516066E-2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1.0347004371116086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23.14358970941527</v>
      </c>
      <c r="I81" s="6">
        <f>IF('Log_working_3-way'!$D81="","",'True_Odds_Calculator_3-way'!O82/'True_Odds_Calculator_3-way'!B82-1)</f>
        <v>8.8576446465372793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3.5471539273663089E-2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1.0344301179517843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3.3584794746677042</v>
      </c>
      <c r="I82" s="6">
        <f>IF('Log_working_3-way'!$D82="","",'True_Odds_Calculator_3-way'!O83/'True_Odds_Calculator_3-way'!B83-1)</f>
        <v>6.3377611208991347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3.4244406148684403E-2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1.0376041720693179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28.426591662068649</v>
      </c>
      <c r="I83" s="6">
        <f>IF('Log_working_3-way'!$D83="","",'True_Odds_Calculator_3-way'!O84/'True_Odds_Calculator_3-way'!B84-1)</f>
        <v>5.5720304142848542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3.7296440121867613E-2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1.0298887445183298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11.009319904717959</v>
      </c>
      <c r="I84" s="6">
        <f>IF('Log_working_3-way'!$D84="","",'True_Odds_Calculator_3-way'!O85/'True_Odds_Calculator_3-way'!B85-1)</f>
        <v>10.282876984413695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3.2392655231440637E-2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1.0448082438220987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22.9060894983213</v>
      </c>
      <c r="I85" s="6">
        <f>IF('Log_working_3-way'!$D85="","",'True_Odds_Calculator_3-way'!O86/'True_Odds_Calculator_3-way'!B86-1)</f>
        <v>8.886618003668822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4.5758654996900017E-2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1.0424285278444703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19.329945728825859</v>
      </c>
      <c r="I86" s="6">
        <f>IF('Log_working_3-way'!$D86="","",'True_Odds_Calculator_3-way'!O87/'True_Odds_Calculator_3-way'!B87-1)</f>
        <v>8.0078363358112945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4.4586269594533823E-2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1.0402184308450066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15.507406645270393</v>
      </c>
      <c r="I87" s="6">
        <f>IF('Log_working_3-way'!$D87="","",'True_Odds_Calculator_3-way'!O88/'True_Odds_Calculator_3-way'!B88-1)</f>
        <v>8.7241945450520273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4.3006620135531692E-2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1.0473024954846906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24.353502522819454</v>
      </c>
      <c r="I88" s="6">
        <f>IF('Log_working_3-way'!$D88="","",'True_Odds_Calculator_3-way'!O89/'True_Odds_Calculator_3-way'!B89-1)</f>
        <v>7.709343844514315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4.7993467694929848E-2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1.0256423325421333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8.8096250924824577</v>
      </c>
      <c r="I89" s="6">
        <f>IF('Log_working_3-way'!$D89="","",'True_Odds_Calculator_3-way'!O90/'True_Odds_Calculator_3-way'!B90-1)</f>
        <v>6.4689424559477908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2.7369060610057838E-2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1.0275240371208672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26.535360431304632</v>
      </c>
      <c r="I90" s="6">
        <f>IF('Log_working_3-way'!$D90="","",'True_Odds_Calculator_3-way'!O91/'True_Odds_Calculator_3-way'!B91-1)</f>
        <v>7.7764320995232232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2.7527693917321461E-2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1.0256312908585234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13.505580825569428</v>
      </c>
      <c r="I91" s="6">
        <f>IF('Log_working_3-way'!$D91="","",'True_Odds_Calculator_3-way'!O92/'True_Odds_Calculator_3-way'!B92-1)</f>
        <v>7.7749809932457037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2.7697614728331432E-2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1.0291148746108028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3.7526531539545145</v>
      </c>
      <c r="I92" s="6">
        <f>IF('Log_working_3-way'!$D92="","",'True_Odds_Calculator_3-way'!O93/'True_Odds_Calculator_3-way'!B93-1)</f>
        <v>8.2496003845214378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2.9880913361739259E-2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1.0275086306653642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19.830584058844575</v>
      </c>
      <c r="I93" s="6">
        <f>IF('Log_working_3-way'!$D93="","",'True_Odds_Calculator_3-way'!O94/'True_Odds_Calculator_3-way'!B94-1)</f>
        <v>8.4318934196043607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2.8942368922393102E-2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1.0341864055722183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37.378881462052618</v>
      </c>
      <c r="I94" s="6">
        <f>IF('Log_working_3-way'!$D94="","",'True_Odds_Calculator_3-way'!O95/'True_Odds_Calculator_3-way'!B95-1)</f>
        <v>5.7905188981422162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3.0655293408612838E-2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1.0282156727695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25.650386991906817</v>
      </c>
      <c r="I95" s="6">
        <f>IF('Log_working_3-way'!$D95="","",'True_Odds_Calculator_3-way'!O96/'True_Odds_Calculator_3-way'!B96-1)</f>
        <v>7.1211598103156852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2.8560271846835628E-2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1.025036408124705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15.355868666331073</v>
      </c>
      <c r="I96" s="6">
        <f>IF('Log_working_3-way'!$D96="","",'True_Odds_Calculator_3-way'!O97/'True_Odds_Calculator_3-way'!B97-1)</f>
        <v>8.9395012393582327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2.6943931084191908E-2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1.0308514815091576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27.041604584761476</v>
      </c>
      <c r="I97" s="6">
        <f>IF('Log_working_3-way'!$D97="","",'True_Odds_Calculator_3-way'!O98/'True_Odds_Calculator_3-way'!B98-1)</f>
        <v>7.2459464357062799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3.0792501332330025E-2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1.0296506846060698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24.5250693942819</v>
      </c>
      <c r="I98" s="6">
        <f>IF('Log_working_3-way'!$D98="","",'True_Odds_Calculator_3-way'!O99/'True_Odds_Calculator_3-way'!B99-1)</f>
        <v>6.9686600579434392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3.0300346327001293E-2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1.0312037763214665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31.434438629600038</v>
      </c>
      <c r="I99" s="6">
        <f>IF('Log_working_3-way'!$D99="","",'True_Odds_Calculator_3-way'!O100/'True_Odds_Calculator_3-way'!B100-1)</f>
        <v>5.5151434518060842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3.0152232644071297E-2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1.028566010963363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10.456344053394075</v>
      </c>
      <c r="I100" s="6">
        <f>IF('Log_working_3-way'!$D100="","",'True_Odds_Calculator_3-way'!O101/'True_Odds_Calculator_3-way'!B101-1)</f>
        <v>7.4417527761285029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3.0784725166410176E-2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1.0372893847907039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44.491447490822694</v>
      </c>
      <c r="I101" s="6">
        <f>IF('Log_working_3-way'!$D101="","",'True_Odds_Calculator_3-way'!O102/'True_Odds_Calculator_3-way'!B102-1)</f>
        <v>3.2263400818265984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3.1251355915888235E-2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1.0295540145532778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25.613924570435085</v>
      </c>
      <c r="I102" s="6">
        <f>IF('Log_working_3-way'!$D102="","",'True_Odds_Calculator_3-way'!O103/'True_Odds_Calculator_3-way'!B103-1)</f>
        <v>6.704047468788275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2.9969451392749757E-2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1.0255312678084794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15.214162909112918</v>
      </c>
      <c r="I103" s="6">
        <f>IF('Log_working_3-way'!$D103="","",'True_Odds_Calculator_3-way'!O104/'True_Odds_Calculator_3-way'!B104-1)</f>
        <v>9.1275247515036728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2.7479815511923134E-2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1.0473435564887346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-0.41892705041036649</v>
      </c>
      <c r="I104" s="6">
        <f>IF('Log_working_3-way'!$D104="","",'True_Odds_Calculator_3-way'!O105/'True_Odds_Calculator_3-way'!B105-1)</f>
        <v>2.3459434111434341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3.2563709028453403E-2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1.02970704259318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30.370589865800582</v>
      </c>
      <c r="I105" s="6">
        <f>IF('Log_working_3-way'!$D105="","",'True_Odds_Calculator_3-way'!O106/'True_Odds_Calculator_3-way'!B106-1)</f>
        <v>4.98326072867291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2.9086733445004009E-2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1.0956140134840986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78.704335185212116</v>
      </c>
      <c r="I106" s="6">
        <f>IF('Log_working_3-way'!$D106="","",'True_Odds_Calculator_3-way'!O107/'True_Odds_Calculator_3-way'!B107-1)</f>
        <v>-0.21158103935702799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3.6889999861725808E-2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1.0259149641916152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14.441036437385577</v>
      </c>
      <c r="I107" s="6">
        <f>IF('Log_working_3-way'!$D107="","",'True_Odds_Calculator_3-way'!O108/'True_Odds_Calculator_3-way'!B108-1)</f>
        <v>8.0422436104971808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2.7959747957804648E-2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1.0253742628657272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7.4227350704053592</v>
      </c>
      <c r="I108" s="6">
        <f>IF('Log_working_3-way'!$D108="","",'True_Odds_Calculator_3-way'!O109/'True_Odds_Calculator_3-way'!B109-1)</f>
        <v>7.3245115944979613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2.7043942238770491E-2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1.027037908826711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21.263364479173735</v>
      </c>
      <c r="I109" s="6">
        <f>IF('Log_working_3-way'!$D109="","",'True_Odds_Calculator_3-way'!O110/'True_Odds_Calculator_3-way'!B110-1)</f>
        <v>7.0301726104405127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2.8292412961661517E-2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1.0504324760875408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29.769417043793233</v>
      </c>
      <c r="I110" s="6">
        <f>IF('Log_working_3-way'!$D110="","",'True_Odds_Calculator_3-way'!O111/'True_Odds_Calculator_3-way'!B111-1)</f>
        <v>5.7416921001339656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4.9193028431189001E-2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1.0495691325768117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3.3361247652399593</v>
      </c>
      <c r="I111" s="6">
        <f>IF('Log_working_3-way'!$D111="","",'True_Odds_Calculator_3-way'!O112/'True_Odds_Calculator_3-way'!B112-1)</f>
        <v>5.966971070028829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4.8461637887390552E-2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1.0540453721539293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4.8386953625875861</v>
      </c>
      <c r="I112" s="6">
        <f>IF('Log_working_3-way'!$D112="","",'True_Odds_Calculator_3-way'!O113/'True_Odds_Calculator_3-way'!B113-1)</f>
        <v>6.4402833693672576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5.4566792107988427E-2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1.042691206639524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19.900910928005732</v>
      </c>
      <c r="I113" s="6">
        <f>IF('Log_working_3-way'!$D113="","",'True_Odds_Calculator_3-way'!O114/'True_Odds_Calculator_3-way'!B114-1)</f>
        <v>7.6839355935091334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4.4737632825928575E-2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1.0609005303004817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16.014831583781124</v>
      </c>
      <c r="I114" s="6">
        <f>IF('Log_working_3-way'!$D114="","",'True_Odds_Calculator_3-way'!O115/'True_Odds_Calculator_3-way'!B115-1)</f>
        <v>6.5836460018587983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6.4232753062540393E-2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1.0612820018335161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9.0954440338446201</v>
      </c>
      <c r="I115" s="6">
        <f>IF('Log_working_3-way'!$D115="","",'True_Odds_Calculator_3-way'!O116/'True_Odds_Calculator_3-way'!B116-1)</f>
        <v>8.0016072352691552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6.4816803029258185E-2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1.0607149227556771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18.603236686350254</v>
      </c>
      <c r="I116" s="6">
        <f>IF('Log_working_3-way'!$D116="","",'True_Odds_Calculator_3-way'!O117/'True_Odds_Calculator_3-way'!B117-1)</f>
        <v>7.581437141994364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6.3613856972075444E-2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1.0609409222388626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8.5312498165840474</v>
      </c>
      <c r="I117" s="6">
        <f>IF('Log_working_3-way'!$D117="","",'True_Odds_Calculator_3-way'!O118/'True_Odds_Calculator_3-way'!B118-1)</f>
        <v>7.5257576110095883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6.4120601301170588E-2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1.0631459873028104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24.767433582213755</v>
      </c>
      <c r="I118" s="6">
        <f>IF('Log_working_3-way'!$D118="","",'True_Odds_Calculator_3-way'!O119/'True_Odds_Calculator_3-way'!B119-1)</f>
        <v>5.4757183025243688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6.3805178802911477E-2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1.0606048280102962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13.12043593317237</v>
      </c>
      <c r="I119" s="6">
        <f>IF('Log_working_3-way'!$D119="","",'True_Odds_Calculator_3-way'!O120/'True_Odds_Calculator_3-way'!B120-1)</f>
        <v>6.0938948908320674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6.3928599652891993E-2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1.0594966009644238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12.807976176593369</v>
      </c>
      <c r="I120" s="6">
        <f>IF('Log_working_3-way'!$D120="","",'True_Odds_Calculator_3-way'!O121/'True_Odds_Calculator_3-way'!B121-1)</f>
        <v>7.041903022517328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6.3136322495626951E-2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1.061480043072986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20.111748493208818</v>
      </c>
      <c r="I121" s="6">
        <f>IF('Log_working_3-way'!$D121="","",'True_Odds_Calculator_3-way'!O122/'True_Odds_Calculator_3-way'!B122-1)</f>
        <v>7.0831447499260385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6.3924686298419298E-2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1.063465379550991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24.759415963092628</v>
      </c>
      <c r="I122" s="6">
        <f>IF('Log_working_3-way'!$D122="","",'True_Odds_Calculator_3-way'!O123/'True_Odds_Calculator_3-way'!B123-1)</f>
        <v>5.7543736658035503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6.413628820208972E-2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1.0620685854721787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19.900109044047184</v>
      </c>
      <c r="I123" s="6">
        <f>IF('Log_working_3-way'!$D123="","",'True_Odds_Calculator_3-way'!O124/'True_Odds_Calculator_3-way'!B124-1)</f>
        <v>7.6256611650657184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6.4583488701618341E-2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1.0251875459076663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12.352867380729281</v>
      </c>
      <c r="I124" s="6">
        <f>IF('Log_working_3-way'!$D124="","",'True_Odds_Calculator_3-way'!O125/'True_Odds_Calculator_3-way'!B125-1)</f>
        <v>8.6260435905933761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2.7301532600059408E-2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1.0280196193013269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4.6183800886813478</v>
      </c>
      <c r="I125" s="6">
        <f>IF('Log_working_3-way'!$D125="","",'True_Odds_Calculator_3-way'!O126/'True_Odds_Calculator_3-way'!B126-1)</f>
        <v>5.8047813934859027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2.8495089358963721E-2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1.0340422565685734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33.748655542980082</v>
      </c>
      <c r="I126" s="6">
        <f>IF('Log_working_3-way'!$D126="","",'True_Odds_Calculator_3-way'!O127/'True_Odds_Calculator_3-way'!B127-1)</f>
        <v>6.1173482453725487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3.1879659531656834E-2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1.025084248517546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14.704831755883664</v>
      </c>
      <c r="I127" s="6">
        <f>IF('Log_working_3-way'!$D127="","",'True_Odds_Calculator_3-way'!O128/'True_Odds_Calculator_3-way'!B128-1)</f>
        <v>6.8586266278452932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2.6994263121365325E-2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1.0423581020089134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49.82978496126146</v>
      </c>
      <c r="I128" s="6">
        <f>IF('Log_working_3-way'!$D128="","",'True_Odds_Calculator_3-way'!O129/'True_Odds_Calculator_3-way'!B129-1)</f>
        <v>2.2951703571651505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3.3055263476507335E-2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1.0299288778869031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10.925097242238474</v>
      </c>
      <c r="I129" s="6">
        <f>IF('Log_working_3-way'!$D129="","",'True_Odds_Calculator_3-way'!O130/'True_Odds_Calculator_3-way'!B130-1)</f>
        <v>8.9504440284025719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3.2400843820186376E-2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1.0335162204439254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19.515238087051294</v>
      </c>
      <c r="I130" s="6">
        <f>IF('Log_working_3-way'!$D130="","",'True_Odds_Calculator_3-way'!O131/'True_Odds_Calculator_3-way'!B131-1)</f>
        <v>9.3169939583190029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3.5151631183720111E-2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1.030824625200971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10.748152029189432</v>
      </c>
      <c r="I131" s="6">
        <f>IF('Log_working_3-way'!$D131="","",'True_Odds_Calculator_3-way'!O132/'True_Odds_Calculator_3-way'!B132-1)</f>
        <v>10.195376168405575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3.339569637779416E-2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1.0314785835915636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14.600341793896256</v>
      </c>
      <c r="I132" s="6">
        <f>IF('Log_working_3-way'!$D132="","",'True_Odds_Calculator_3-way'!O133/'True_Odds_Calculator_3-way'!B133-1)</f>
        <v>9.1301493654586992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3.3872996480708961E-2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1.0304840705143816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8.818535917551106</v>
      </c>
      <c r="I133" s="6">
        <f>IF('Log_working_3-way'!$D133="","",'True_Odds_Calculator_3-way'!O134/'True_Odds_Calculator_3-way'!B134-1)</f>
        <v>11.800904030768516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3.2984894198437642E-2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1.032072167612573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3.4094716755839025</v>
      </c>
      <c r="I134" s="6">
        <f>IF('Log_working_3-way'!$D134="","",'True_Odds_Calculator_3-way'!O135/'True_Odds_Calculator_3-way'!B135-1)</f>
        <v>4.4206517626159583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3.102158442724301E-2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1.0447698538618664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4.1306472552454476</v>
      </c>
      <c r="I135" s="6">
        <f>IF('Log_working_3-way'!$D135="","",'True_Odds_Calculator_3-way'!O136/'True_Odds_Calculator_3-way'!B136-1)</f>
        <v>5.4934754324200208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4.4384335993452151E-2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1.071130678515021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51.066930771821866</v>
      </c>
      <c r="I136" s="6">
        <f>IF('Log_working_3-way'!$D136="","",'True_Odds_Calculator_3-way'!O137/'True_Odds_Calculator_3-way'!B137-1)</f>
        <v>2.4559459432596205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5.3829824150285477E-2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1.0458985649401285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6.413009984239384</v>
      </c>
      <c r="I137" s="6">
        <f>IF('Log_working_3-way'!$D137="","",'True_Odds_Calculator_3-way'!O138/'True_Odds_Calculator_3-way'!B138-1)</f>
        <v>4.9712258736172243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4.6686247059332997E-2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1.0693658564696933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55.413546180075585</v>
      </c>
      <c r="I138" s="6">
        <f>IF('Log_working_3-way'!$D138="","",'True_Odds_Calculator_3-way'!O139/'True_Odds_Calculator_3-way'!B139-1)</f>
        <v>1.99717359049871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4.8889879112662626E-2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1.0927486717949713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63.697152493019743</v>
      </c>
      <c r="I139" s="6">
        <f>IF('Log_working_3-way'!$D139="","",'True_Odds_Calculator_3-way'!O140/'True_Odds_Calculator_3-way'!B140-1)</f>
        <v>0.8790537783183936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5.5708681210910882E-2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1.0563858444023537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2.1930427101392911</v>
      </c>
      <c r="I140" s="6">
        <f>IF('Log_working_3-way'!$D140="","",'True_Odds_Calculator_3-way'!O141/'True_Odds_Calculator_3-way'!B141-1)</f>
        <v>3.7007265213623945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5.0533695694986003E-2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1.0405530254144366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12.650977823959334</v>
      </c>
      <c r="I141" s="6">
        <f>IF('Log_working_3-way'!$D141="","",'True_Odds_Calculator_3-way'!O142/'True_Odds_Calculator_3-way'!B142-1)</f>
        <v>5.853498224767252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4.3144544212414759E-2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1.0427343120174164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10.071452709770234</v>
      </c>
      <c r="I142" s="6">
        <f>IF('Log_working_3-way'!$D142="","",'True_Odds_Calculator_3-way'!O143/'True_Odds_Calculator_3-way'!B143-1)</f>
        <v>5.3896539766019673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4.4962558666877595E-2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1.0296624735114543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28.653241537442085</v>
      </c>
      <c r="I143" s="6">
        <f>IF('Log_working_3-way'!$D143="","",'True_Odds_Calculator_3-way'!O144/'True_Odds_Calculator_3-way'!B144-1)</f>
        <v>6.0962004821631846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2.9368028363508047E-2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1.0253365745770033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13.971715367274895</v>
      </c>
      <c r="I144" s="6">
        <f>IF('Log_working_3-way'!$D144="","",'True_Odds_Calculator_3-way'!O145/'True_Odds_Calculator_3-way'!B145-1)</f>
        <v>5.9599916480100221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2.7183600713012401E-2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1.0253893984264559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15.621601820461155</v>
      </c>
      <c r="I145" s="6">
        <f>IF('Log_working_3-way'!$D145="","",'True_Odds_Calculator_3-way'!O146/'True_Odds_Calculator_3-way'!B146-1)</f>
        <v>7.6223381609046097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2.7297884317446952E-2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1.0304242992410717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27.665175662216914</v>
      </c>
      <c r="I146" s="6">
        <f>IF('Log_working_3-way'!$D146="","",'True_Odds_Calculator_3-way'!O147/'True_Odds_Calculator_3-way'!B147-1)</f>
        <v>5.9012493313423358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3.0409244716848471E-2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1.0251421979610869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12.655801232650925</v>
      </c>
      <c r="I147" s="6">
        <f>IF('Log_working_3-way'!$D147="","",'True_Odds_Calculator_3-way'!O148/'True_Odds_Calculator_3-way'!B148-1)</f>
        <v>7.9394712036221478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2.721248788664532E-2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1.0303529041321431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4.4500362166543495</v>
      </c>
      <c r="I148" s="6">
        <f>IF('Log_working_3-way'!$D148="","",'True_Odds_Calculator_3-way'!O149/'True_Odds_Calculator_3-way'!B149-1)</f>
        <v>4.9171726846924146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3.0328492323157263E-2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1.0249804996490803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10.987321415138265</v>
      </c>
      <c r="I149" s="6">
        <f>IF('Log_working_3-way'!$D149="","",'True_Odds_Calculator_3-way'!O150/'True_Odds_Calculator_3-way'!B150-1)</f>
        <v>7.9409566753407326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2.7041824370968026E-2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1.0292628917661821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27.6959576981426</v>
      </c>
      <c r="I150" s="6">
        <f>IF('Log_working_3-way'!$D150="","",'True_Odds_Calculator_3-way'!O151/'True_Odds_Calculator_3-way'!B151-1)</f>
        <v>5.2584087700553734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2.9303928953468672E-2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1.0291820184605029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24.274338352447295</v>
      </c>
      <c r="I151" s="6">
        <f>IF('Log_working_3-way'!$D151="","",'True_Odds_Calculator_3-way'!O152/'True_Odds_Calculator_3-way'!B152-1)</f>
        <v>6.4503647312989871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2.9930838483902322E-2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1.0290608547544309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24.53783042723672</v>
      </c>
      <c r="I152" s="6">
        <f>IF('Log_working_3-way'!$D152="","",'True_Odds_Calculator_3-way'!O153/'True_Odds_Calculator_3-way'!B153-1)</f>
        <v>5.7249030609118838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2.9785514156339676E-2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1.0257001263078069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7.2237116060957192</v>
      </c>
      <c r="I153" s="6">
        <f>IF('Log_working_3-way'!$D153="","",'True_Odds_Calculator_3-way'!O154/'True_Odds_Calculator_3-way'!B154-1)</f>
        <v>8.8701888171826759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2.7579053839226653E-2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1.0273630954574702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16.009198530376956</v>
      </c>
      <c r="I154" s="6">
        <f>IF('Log_working_3-way'!$D154="","",'True_Odds_Calculator_3-way'!O155/'True_Odds_Calculator_3-way'!B155-1)</f>
        <v>6.0588155364583391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2.9248749144390462E-2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1.0305771153193286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33.431805509088889</v>
      </c>
      <c r="I155" s="6">
        <f>IF('Log_working_3-way'!$D155="","",'True_Odds_Calculator_3-way'!O156/'True_Odds_Calculator_3-way'!B156-1)</f>
        <v>5.1042536082595245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2.9014844804318374E-2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1.0308646487385322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27.971180925397274</v>
      </c>
      <c r="I156" s="6">
        <f>IF('Log_working_3-way'!$D156="","",'True_Odds_Calculator_3-way'!O157/'True_Odds_Calculator_3-way'!B157-1)</f>
        <v>6.3630055476677319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3.0698448318987825E-2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1.025954749667026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7.9356666445243196</v>
      </c>
      <c r="I157" s="6">
        <f>IF('Log_working_3-way'!$D157="","",'True_Odds_Calculator_3-way'!O158/'True_Odds_Calculator_3-way'!B158-1)</f>
        <v>6.8536132617889542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2.7649846482445728E-2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1.0260083890721088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13.961274415794573</v>
      </c>
      <c r="I158" s="6">
        <f>IF('Log_working_3-way'!$D158="","",'True_Odds_Calculator_3-way'!O159/'True_Odds_Calculator_3-way'!B159-1)</f>
        <v>5.9924808550844331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2.7900436313935906E-2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1.0575934460126992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4.9645901030213277</v>
      </c>
      <c r="I159" s="6">
        <f>IF('Log_working_3-way'!$D159="","",'True_Odds_Calculator_3-way'!O160/'True_Odds_Calculator_3-way'!B160-1)</f>
        <v>6.8921358104095569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5.8408337473404348E-2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1.0523634169414835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17.389970878362188</v>
      </c>
      <c r="I160" s="6">
        <f>IF('Log_working_3-way'!$D160="","",'True_Odds_Calculator_3-way'!O161/'True_Odds_Calculator_3-way'!B161-1)</f>
        <v>9.0543964327592388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5.5278874424497193E-2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1.0529520330344238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16.900273825371702</v>
      </c>
      <c r="I161" s="6">
        <f>IF('Log_working_3-way'!$D161="","",'True_Odds_Calculator_3-way'!O162/'True_Odds_Calculator_3-way'!B162-1)</f>
        <v>7.855637716261846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5.605041949838041E-2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1.0358481332948433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1.3373327398675938</v>
      </c>
      <c r="I162" s="6">
        <f>IF('Log_working_3-way'!$D162="","",'True_Odds_Calculator_3-way'!O163/'True_Odds_Calculator_3-way'!B163-1)</f>
        <v>3.8083890020472433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3.1591423567910226E-2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1.0278395340630264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5.9467964672531082</v>
      </c>
      <c r="I163" s="6">
        <f>IF('Log_working_3-way'!$D163="","",'True_Odds_Calculator_3-way'!O164/'True_Odds_Calculator_3-way'!B164-1)</f>
        <v>6.7979126921289481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2.9134697646086227E-2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1.0312749812862416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31.055836346307217</v>
      </c>
      <c r="I164" s="6">
        <f>IF('Log_working_3-way'!$D164="","",'True_Odds_Calculator_3-way'!O165/'True_Odds_Calculator_3-way'!B165-1)</f>
        <v>5.2837732922893457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3.037281334757691E-2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1.0347890755050828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41.58290267768146</v>
      </c>
      <c r="I165" s="6">
        <f>IF('Log_working_3-way'!$D165="","",'True_Odds_Calculator_3-way'!O166/'True_Odds_Calculator_3-way'!B166-1)</f>
        <v>4.4521055454381919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2.9937434522054884E-2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1.0262968065562059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10.561567184139857</v>
      </c>
      <c r="I166" s="6">
        <f>IF('Log_working_3-way'!$D166="","",'True_Odds_Calculator_3-way'!O167/'True_Odds_Calculator_3-way'!B167-1)</f>
        <v>8.205470297620467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2.8459743523264525E-2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1.026044100125348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16.030850873943336</v>
      </c>
      <c r="I167" s="6">
        <f>IF('Log_working_3-way'!$D167="","",'True_Odds_Calculator_3-way'!O168/'True_Odds_Calculator_3-way'!B168-1)</f>
        <v>8.9936229533460441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2.7940203394287044E-2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1.0287184337243231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16.871279616694562</v>
      </c>
      <c r="I168" s="6">
        <f>IF('Log_working_3-way'!$D168="","",'True_Odds_Calculator_3-way'!O169/'True_Odds_Calculator_3-way'!B169-1)</f>
        <v>7.8554677221888376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3.0700550586391095E-2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1.0326358081883904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39.445689909382175</v>
      </c>
      <c r="I169" s="6">
        <f>IF('Log_working_3-way'!$D169="","",'True_Odds_Calculator_3-way'!O170/'True_Odds_Calculator_3-way'!B170-1)</f>
        <v>3.906995076747414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2.9116060235985008E-2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1.0304824880599246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25.036102050095391</v>
      </c>
      <c r="I170" s="6">
        <f>IF('Log_working_3-way'!$D170="","",'True_Odds_Calculator_3-way'!O171/'True_Odds_Calculator_3-way'!B171-1)</f>
        <v>5.6113939372686668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3.1120489535775064E-2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1.0250118848294294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15.908862576246865</v>
      </c>
      <c r="I171" s="6">
        <f>IF('Log_working_3-way'!$D171="","",'True_Odds_Calculator_3-way'!O172/'True_Odds_Calculator_3-way'!B172-1)</f>
        <v>5.8525809960797517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2.6746242263483655E-2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1.0409991007563877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49.879575277837972</v>
      </c>
      <c r="I172" s="6">
        <f>IF('Log_working_3-way'!$D172="","",'True_Odds_Calculator_3-way'!O173/'True_Odds_Calculator_3-way'!B173-1)</f>
        <v>2.1456882772214785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3.2044324443926353E-2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1.038998226216119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50.723124970491114</v>
      </c>
      <c r="I173" s="6">
        <f>IF('Log_working_3-way'!$D173="","",'True_Odds_Calculator_3-way'!O174/'True_Odds_Calculator_3-way'!B174-1)</f>
        <v>2.1290715927243853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3.0087482704952428E-2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1.0254843334231167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13.06942235161369</v>
      </c>
      <c r="I174" s="6">
        <f>IF('Log_working_3-way'!$D174="","",'True_Odds_Calculator_3-way'!O175/'True_Odds_Calculator_3-way'!B175-1)</f>
        <v>8.0456561815768843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2.7571939087274622E-2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1.0834743852344104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77.531105589451911</v>
      </c>
      <c r="I175" s="6">
        <f>IF('Log_working_3-way'!$D175="","",'True_Odds_Calculator_3-way'!O176/'True_Odds_Calculator_3-way'!B176-1)</f>
        <v>-5.7093176691522363E-2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3.3504402048135207E-2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1.0253042357555964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11.964101459893762</v>
      </c>
      <c r="I176" s="6">
        <f>IF('Log_working_3-way'!$D176="","",'True_Odds_Calculator_3-way'!O177/'True_Odds_Calculator_3-way'!B177-1)</f>
        <v>8.7469644408246303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2.7439961097841303E-2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1.0250836313001184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11.77979942822615</v>
      </c>
      <c r="I177" s="6">
        <f>IF('Log_working_3-way'!$D177="","",'True_Odds_Calculator_3-way'!O178/'True_Odds_Calculator_3-way'!B178-1)</f>
        <v>8.7491788299606945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2.7206592531370699E-2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1.0343113144316491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1.7226428620824312</v>
      </c>
      <c r="I178" s="6">
        <f>IF('Log_working_3-way'!$D178="","",'True_Odds_Calculator_3-way'!O179/'True_Odds_Calculator_3-way'!B179-1)</f>
        <v>3.4304478953536472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3.0530050630553252E-2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1.0288970892831015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3.7349125990431542</v>
      </c>
      <c r="I179" s="6">
        <f>IF('Log_working_3-way'!$D179="","",'True_Odds_Calculator_3-way'!O180/'True_Odds_Calculator_3-way'!B180-1)</f>
        <v>6.5812761737855139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2.9180689915456304E-2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1.0288408150311192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23.773282465243128</v>
      </c>
      <c r="I180" s="6">
        <f>IF('Log_working_3-way'!$D180="","",'True_Odds_Calculator_3-way'!O181/'True_Odds_Calculator_3-way'!B181-1)</f>
        <v>7.0659399693327867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2.964156247619365E-2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1.0254910439497074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15.761706683816058</v>
      </c>
      <c r="I181" s="6">
        <f>IF('Log_working_3-way'!$D181="","",'True_Odds_Calculator_3-way'!O182/'True_Odds_Calculator_3-way'!B182-1)</f>
        <v>11.417559769167354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2.718265729528313E-2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1.0246102293645611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10.826444945406395</v>
      </c>
      <c r="I182" s="6">
        <f>IF('Log_working_3-way'!$D182="","",'True_Odds_Calculator_3-way'!O183/'True_Odds_Calculator_3-way'!B183-1)</f>
        <v>7.1370279971614448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2.6554455155350043E-2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1.0305020375905833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7.6808900279277434</v>
      </c>
      <c r="I183" s="6">
        <f>IF('Log_working_3-way'!$D183="","",'True_Odds_Calculator_3-way'!O184/'True_Odds_Calculator_3-way'!B184-1)</f>
        <v>8.1683348445491823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3.2625420190715237E-2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1.0407193712876608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14.707346465434343</v>
      </c>
      <c r="I184" s="6">
        <f>IF('Log_working_3-way'!$D184="","",'True_Odds_Calculator_3-way'!O185/'True_Odds_Calculator_3-way'!B185-1)</f>
        <v>10.715603458722727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4.352599028595372E-2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1.043114287015986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4.58485408948364</v>
      </c>
      <c r="I185" s="6">
        <f>IF('Log_working_3-way'!$D185="","",'True_Odds_Calculator_3-way'!O186/'True_Odds_Calculator_3-way'!B186-1)</f>
        <v>9.0904626783725941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4.4690117916662553E-2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1.0532808376537768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31.563735094623802</v>
      </c>
      <c r="I186" s="6">
        <f>IF('Log_working_3-way'!$D186="","",'True_Odds_Calculator_3-way'!O187/'True_Odds_Calculator_3-way'!B187-1)</f>
        <v>7.6387372795570343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5.0203753394009842E-2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1.0253353491657731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15.762323587489352</v>
      </c>
      <c r="I187" s="6">
        <f>IF('Log_working_3-way'!$D187="","",'True_Odds_Calculator_3-way'!O188/'True_Odds_Calculator_3-way'!B188-1)</f>
        <v>6.2678529986336491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2.7144853899404131E-2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1.0309795626387812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36.503473384359729</v>
      </c>
      <c r="I188" s="6">
        <f>IF('Log_working_3-way'!$D188="","",'True_Odds_Calculator_3-way'!O189/'True_Odds_Calculator_3-way'!B189-1)</f>
        <v>3.5348326185035548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2.8671615030703368E-2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1.0537489309445749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54.229642655968767</v>
      </c>
      <c r="I189" s="6">
        <f>IF('Log_working_3-way'!$D189="","",'True_Odds_Calculator_3-way'!O190/'True_Odds_Calculator_3-way'!B190-1)</f>
        <v>1.6465827128525423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3.9153977586813493E-2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1.0301765921382715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15.539688700063657</v>
      </c>
      <c r="I190" s="6">
        <f>IF('Log_working_3-way'!$D190="","",'True_Odds_Calculator_3-way'!O191/'True_Odds_Calculator_3-way'!B191-1)</f>
        <v>7.5798463101485272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3.2385596475044132E-2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1.0512172342648718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32.793219277090252</v>
      </c>
      <c r="I191" s="6">
        <f>IF('Log_working_3-way'!$D191="","",'True_Odds_Calculator_3-way'!O192/'True_Odds_Calculator_3-way'!B192-1)</f>
        <v>5.7106629954238413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4.8460009440045804E-2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1.026194866854987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16.316970733104387</v>
      </c>
      <c r="I192" s="6">
        <f>IF('Log_working_3-way'!$D192="","",'True_Odds_Calculator_3-way'!O193/'True_Odds_Calculator_3-way'!B193-1)</f>
        <v>7.7191807621978246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2.8090592132501424E-2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1.0412101382753545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2.1741572565978435</v>
      </c>
      <c r="I193" s="6">
        <f>IF('Log_working_3-way'!$D193="","",'True_Odds_Calculator_3-way'!O194/'True_Odds_Calculator_3-way'!B194-1)</f>
        <v>3.9776720932869907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3.7691748149577764E-2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1.0402712088793857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8.8463658189291685</v>
      </c>
      <c r="I194" s="6">
        <f>IF('Log_working_3-way'!$D194="","",'True_Odds_Calculator_3-way'!O195/'True_Odds_Calculator_3-way'!B195-1)</f>
        <v>9.86606394220364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4.3313543313543423E-2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1.0320756011889411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10.496352568110156</v>
      </c>
      <c r="I195" s="6">
        <f>IF('Log_working_3-way'!$D195="","",'True_Odds_Calculator_3-way'!O196/'True_Odds_Calculator_3-way'!B196-1)</f>
        <v>6.3780047234368906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3.4293820625416194E-2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1.0328096202644328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19.911406499656465</v>
      </c>
      <c r="I196" s="6">
        <f>IF('Log_working_3-way'!$D196="","",'True_Odds_Calculator_3-way'!O197/'True_Odds_Calculator_3-way'!B197-1)</f>
        <v>7.2643357396003907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3.4522250137788424E-2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1.074565089290662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63.255623039348706</v>
      </c>
      <c r="I197" s="6">
        <f>IF('Log_working_3-way'!$D197="","",'True_Odds_Calculator_3-way'!O198/'True_Odds_Calculator_3-way'!B198-1)</f>
        <v>0.80454635105525085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4.5608727766156987E-2</v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3.39</v>
      </c>
      <c r="B2" s="4">
        <f>IF('True_Odds_Calculator_3-way'!B3="","",'True_Odds_Calculator_3-way'!B3)</f>
        <v>3.76</v>
      </c>
      <c r="C2" s="4">
        <f>IF('True_Odds_Calculator_3-way'!C3="","",'True_Odds_Calculator_3-way'!C3)</f>
        <v>2.17</v>
      </c>
      <c r="D2" s="9">
        <f>(K2/(AR2+K2-(AR2*K2)))</f>
        <v>0.28804961853053213</v>
      </c>
      <c r="E2" s="9">
        <f>(L2/(AR2+L2-(AR2*L2)))</f>
        <v>0.25945314442797496</v>
      </c>
      <c r="F2" s="9">
        <f>(M2/(AR2+M2-(AR2*M2)))</f>
        <v>0.45249723704149314</v>
      </c>
      <c r="G2" s="9">
        <f>AR2</f>
        <v>1.0341523464568803</v>
      </c>
      <c r="H2" s="9">
        <f>IF(A2="","",1/D2)</f>
        <v>3.4716241080319428</v>
      </c>
      <c r="I2" s="9">
        <f>IF(B2="","",1/E2)</f>
        <v>3.8542604762209898</v>
      </c>
      <c r="J2" s="9">
        <f>IF(C2="","",1/F2)</f>
        <v>2.2099582453545499</v>
      </c>
      <c r="K2" s="11">
        <f>1/A2</f>
        <v>0.29498525073746312</v>
      </c>
      <c r="L2" s="11">
        <f>1/B2</f>
        <v>0.26595744680851063</v>
      </c>
      <c r="M2" s="11">
        <f>1/C2</f>
        <v>0.46082949308755761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-0.27902657470322889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0.22849136982311591</v>
      </c>
      <c r="Q2" s="11">
        <f>2*'OddsRatio_working_3-way'!K2*'OddsRatio_working_3-way'!L2*'OddsRatio_working_3-way'!M2</f>
        <v>7.2307395513644263E-2</v>
      </c>
      <c r="R2" s="11">
        <f>O2/N2</f>
        <v>0</v>
      </c>
      <c r="S2" s="11">
        <f>P2/N2</f>
        <v>-0.81888748434136804</v>
      </c>
      <c r="T2" s="11">
        <f>Q2/N2</f>
        <v>-0.2591416089687873</v>
      </c>
      <c r="U2" s="11">
        <f>'OddsRatio_working_3-way'!S2-'OddsRatio_working_3-way'!R2^2/3</f>
        <v>-0.81888748434136804</v>
      </c>
      <c r="V2" s="11">
        <f>'OddsRatio_working_3-way'!S2*'OddsRatio_working_3-way'!R2/3-2*'OddsRatio_working_3-way'!R2^3/27-'OddsRatio_working_3-way'!T2</f>
        <v>0.2591416089687873</v>
      </c>
      <c r="W2" s="11">
        <f>'OddsRatio_working_3-way'!V2^2+4*'OddsRatio_working_3-way'!U2^3/27</f>
        <v>-1.4197756390925922E-2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0.14261147384577597</v>
      </c>
      <c r="Y2" s="11">
        <f>IF('OddsRatio_working_3-way'!W2&gt;=0,IF('OddsRatio_working_3-way'!V2+SQRT('OddsRatio_working_3-way'!W2)&gt;0,0,PI()),ACOS('OddsRatio_working_3-way'!V2/(2*'OddsRatio_working_3-way'!X2)))</f>
        <v>0.43097692778032015</v>
      </c>
      <c r="Z2" s="11">
        <f>'OddsRatio_working_3-way'!X2^(1/3)*COS('OddsRatio_working_3-way'!Y2/3)</f>
        <v>0.51707617322844013</v>
      </c>
      <c r="AA2" s="11">
        <f>'OddsRatio_working_3-way'!X2^(1/3)*COS(('OddsRatio_working_3-way'!Y2+2*PI())/3)</f>
        <v>-0.3233149682535526</v>
      </c>
      <c r="AB2" s="11">
        <f>'OddsRatio_working_3-way'!X2^(1/3)*COS(('OddsRatio_working_3-way'!Y2+4*PI())/3)</f>
        <v>-0.19376120497488772</v>
      </c>
      <c r="AC2" s="11">
        <f>'OddsRatio_working_3-way'!X2^(1/3)*SIN('OddsRatio_working_3-way'!Y2/3)</f>
        <v>7.4797900103466375E-2</v>
      </c>
      <c r="AD2" s="11">
        <f>'OddsRatio_working_3-way'!X2^(1/3)*SIN(('OddsRatio_working_3-way'!Y2+2*PI())/3)</f>
        <v>0.41040215165573912</v>
      </c>
      <c r="AE2" s="11">
        <f>'OddsRatio_working_3-way'!X2^(1/3)*SIN(('OddsRatio_working_3-way'!Y2+4*PI())/3)</f>
        <v>-0.48520005175920539</v>
      </c>
      <c r="AF2" s="11">
        <f>-'OddsRatio_working_3-way'!U2/(3*'OddsRatio_working_3-way'!X2^(1/3))*COS(('OddsRatio_working_3-way'!Y2)/3)</f>
        <v>0.51707617322844013</v>
      </c>
      <c r="AG2" s="11">
        <f>-'OddsRatio_working_3-way'!U2/(3*'OddsRatio_working_3-way'!X2^(1/3))*COS(('OddsRatio_working_3-way'!Y2+2*PI())/3)</f>
        <v>-0.3233149682535526</v>
      </c>
      <c r="AH2" s="11">
        <f>-'OddsRatio_working_3-way'!U2/(3*'OddsRatio_working_3-way'!X2^(1/3))*COS(('OddsRatio_working_3-way'!Y2+4*PI())/3)</f>
        <v>-0.19376120497488772</v>
      </c>
      <c r="AI2" s="11">
        <f>'OddsRatio_working_3-way'!U2/(3*'OddsRatio_working_3-way'!X2^(1/3))*SIN(('OddsRatio_working_3-way'!Y2)/3)</f>
        <v>-7.4797900103466375E-2</v>
      </c>
      <c r="AJ2" s="11">
        <f>'OddsRatio_working_3-way'!U2/(3*'OddsRatio_working_3-way'!X2^(1/3))*SIN(('OddsRatio_working_3-way'!Y2+2*PI())/3)</f>
        <v>-0.41040215165573912</v>
      </c>
      <c r="AK2" s="11">
        <f>'OddsRatio_working_3-way'!U2/(3*'OddsRatio_working_3-way'!X2^(1/3))*SIN(('OddsRatio_working_3-way'!Y2+4*PI())/3)</f>
        <v>0.48520005175920539</v>
      </c>
      <c r="AL2" s="11">
        <f>'OddsRatio_working_3-way'!Z2+'OddsRatio_working_3-way'!AF2</f>
        <v>1.0341523464568803</v>
      </c>
      <c r="AM2" s="11">
        <f>'OddsRatio_working_3-way'!AA2+'OddsRatio_working_3-way'!AG2</f>
        <v>-0.64662993650710521</v>
      </c>
      <c r="AN2" s="11">
        <f>'OddsRatio_working_3-way'!AB2+'OddsRatio_working_3-way'!AH2</f>
        <v>-0.38752240994977544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1.0341523464568803</v>
      </c>
      <c r="AS2" s="11">
        <f>IF(('OddsRatio_working_3-way'!X2=0),IF(Q2&gt;0,-Q2^(1/3),(-Q2)^(1/3)),'OddsRatio_working_3-way'!AM2-'OddsRatio_working_3-way'!R2/3)</f>
        <v>-0.64662993650710521</v>
      </c>
      <c r="AT2" s="11">
        <f>IF(('OddsRatio_working_3-way'!X2=0),IF(Q2&gt;0,-Q2^(1/3),(-Q2)^(1/3)),'OddsRatio_working_3-way'!AN2-'OddsRatio_working_3-way'!R2/3)</f>
        <v>-0.38752240994977544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</v>
      </c>
      <c r="B3" s="4">
        <f>IF('True_Odds_Calculator_3-way'!B4="","",'True_Odds_Calculator_3-way'!B4)</f>
        <v>4.13</v>
      </c>
      <c r="C3" s="4">
        <f>IF('True_Odds_Calculator_3-way'!C4="","",'True_Odds_Calculator_3-way'!C4)</f>
        <v>4.95</v>
      </c>
      <c r="D3" s="9">
        <f t="shared" ref="D3" si="0">(K3/(AR3+K3-(AR3*K3)))</f>
        <v>0.5747114643406912</v>
      </c>
      <c r="E3" s="9">
        <f t="shared" ref="E3" si="1">(L3/(AR3+L3-(AR3*L3)))</f>
        <v>0.23207924086920681</v>
      </c>
      <c r="F3" s="9">
        <f t="shared" ref="F3" si="2">(M3/(AR3+M3-(AR3*M3)))</f>
        <v>0.19320929479010174</v>
      </c>
      <c r="G3" s="9">
        <f t="shared" ref="G3" si="3">AR3</f>
        <v>1.057147957956357</v>
      </c>
      <c r="H3" s="9">
        <f t="shared" ref="H3" si="4">IF(A3="","",1/D3)</f>
        <v>1.7400035705694503</v>
      </c>
      <c r="I3" s="9">
        <f t="shared" ref="I3" si="5">IF(B3="","",1/E3)</f>
        <v>4.3088731084033975</v>
      </c>
      <c r="J3" s="9">
        <f t="shared" ref="J3" si="6">IF(C3="","",1/F3)</f>
        <v>5.1757344339276106</v>
      </c>
      <c r="K3" s="11">
        <f t="shared" ref="K3" si="7">1/A3</f>
        <v>0.58823529411764708</v>
      </c>
      <c r="L3" s="11">
        <f t="shared" ref="L3" si="8">1/B3</f>
        <v>0.24213075060532688</v>
      </c>
      <c r="M3" s="11">
        <f t="shared" ref="M3" si="9">1/C3</f>
        <v>0.20202020202020202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-0.24902061492290806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0.22385944619244719</v>
      </c>
      <c r="Q3" s="11">
        <f>2*'OddsRatio_working_3-way'!K3*'OddsRatio_working_3-way'!L3*'OddsRatio_working_3-way'!M3</f>
        <v>5.7547415473636808E-2</v>
      </c>
      <c r="R3" s="11">
        <f t="shared" ref="R3" si="10">O3/N3</f>
        <v>0</v>
      </c>
      <c r="S3" s="11">
        <f t="shared" ref="S3" si="11">P3/N3</f>
        <v>-0.89895949482636095</v>
      </c>
      <c r="T3" s="11">
        <f t="shared" ref="T3" si="12">Q3/N3</f>
        <v>-0.23109498581654522</v>
      </c>
      <c r="U3" s="11">
        <f>'OddsRatio_working_3-way'!S3-'OddsRatio_working_3-way'!R3^2/3</f>
        <v>-0.89895949482636095</v>
      </c>
      <c r="V3" s="11">
        <f>'OddsRatio_working_3-way'!S3*'OddsRatio_working_3-way'!R3/3-2*'OddsRatio_working_3-way'!R3^3/27-'OddsRatio_working_3-way'!T3</f>
        <v>0.23109498581654522</v>
      </c>
      <c r="W3" s="11">
        <f>'OddsRatio_working_3-way'!V3^2+4*'OddsRatio_working_3-way'!U3^3/27</f>
        <v>-5.4220958561457776E-2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0.16403189555007816</v>
      </c>
      <c r="Y3" s="11">
        <f>IF('OddsRatio_working_3-way'!W3&gt;=0,IF('OddsRatio_working_3-way'!V3+SQRT('OddsRatio_working_3-way'!W3)&gt;0,0,PI()),ACOS('OddsRatio_working_3-way'!V3/(2*'OddsRatio_working_3-way'!X3)))</f>
        <v>0.78918941756184979</v>
      </c>
      <c r="Z3" s="11">
        <f>'OddsRatio_working_3-way'!X3^(1/3)*COS('OddsRatio_working_3-way'!Y3/3)</f>
        <v>0.52857397897817848</v>
      </c>
      <c r="AA3" s="11">
        <f>'OddsRatio_working_3-way'!X3^(1/3)*COS(('OddsRatio_working_3-way'!Y3+2*PI())/3)</f>
        <v>-0.38756324538199177</v>
      </c>
      <c r="AB3" s="11">
        <f>'OddsRatio_working_3-way'!X3^(1/3)*COS(('OddsRatio_working_3-way'!Y3+4*PI())/3)</f>
        <v>-0.1410107335961866</v>
      </c>
      <c r="AC3" s="11">
        <f>'OddsRatio_working_3-way'!X3^(1/3)*SIN('OddsRatio_working_3-way'!Y3/3)</f>
        <v>0.14234715904891301</v>
      </c>
      <c r="AD3" s="11">
        <f>'OddsRatio_working_3-way'!X3^(1/3)*SIN(('OddsRatio_working_3-way'!Y3+2*PI())/3)</f>
        <v>0.38658491405006795</v>
      </c>
      <c r="AE3" s="11">
        <f>'OddsRatio_working_3-way'!X3^(1/3)*SIN(('OddsRatio_working_3-way'!Y3+4*PI())/3)</f>
        <v>-0.52893207309898094</v>
      </c>
      <c r="AF3" s="11">
        <f>-'OddsRatio_working_3-way'!U3/(3*'OddsRatio_working_3-way'!X3^(1/3))*COS(('OddsRatio_working_3-way'!Y3)/3)</f>
        <v>0.52857397897817837</v>
      </c>
      <c r="AG3" s="11">
        <f>-'OddsRatio_working_3-way'!U3/(3*'OddsRatio_working_3-way'!X3^(1/3))*COS(('OddsRatio_working_3-way'!Y3+2*PI())/3)</f>
        <v>-0.38756324538199172</v>
      </c>
      <c r="AH3" s="11">
        <f>-'OddsRatio_working_3-way'!U3/(3*'OddsRatio_working_3-way'!X3^(1/3))*COS(('OddsRatio_working_3-way'!Y3+4*PI())/3)</f>
        <v>-0.14101073359618657</v>
      </c>
      <c r="AI3" s="11">
        <f>'OddsRatio_working_3-way'!U3/(3*'OddsRatio_working_3-way'!X3^(1/3))*SIN(('OddsRatio_working_3-way'!Y3)/3)</f>
        <v>-0.14234715904891299</v>
      </c>
      <c r="AJ3" s="11">
        <f>'OddsRatio_working_3-way'!U3/(3*'OddsRatio_working_3-way'!X3^(1/3))*SIN(('OddsRatio_working_3-way'!Y3+2*PI())/3)</f>
        <v>-0.38658491405006784</v>
      </c>
      <c r="AK3" s="11">
        <f>'OddsRatio_working_3-way'!U3/(3*'OddsRatio_working_3-way'!X3^(1/3))*SIN(('OddsRatio_working_3-way'!Y3+4*PI())/3)</f>
        <v>0.52893207309898083</v>
      </c>
      <c r="AL3" s="11">
        <f>'OddsRatio_working_3-way'!Z3+'OddsRatio_working_3-way'!AF3</f>
        <v>1.057147957956357</v>
      </c>
      <c r="AM3" s="11">
        <f>'OddsRatio_working_3-way'!AA3+'OddsRatio_working_3-way'!AG3</f>
        <v>-0.77512649076398343</v>
      </c>
      <c r="AN3" s="11">
        <f>'OddsRatio_working_3-way'!AB3+'OddsRatio_working_3-way'!AH3</f>
        <v>-0.2820214671923732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1.057147957956357</v>
      </c>
      <c r="AS3" s="11">
        <f>IF(('OddsRatio_working_3-way'!X3=0),IF(Q3&gt;0,-Q3^(1/3),(-Q3)^(1/3)),'OddsRatio_working_3-way'!AM3-'OddsRatio_working_3-way'!R3/3)</f>
        <v>-0.77512649076398343</v>
      </c>
      <c r="AT3" s="11">
        <f>IF(('OddsRatio_working_3-way'!X3=0),IF(Q3&gt;0,-Q3^(1/3),(-Q3)^(1/3)),'OddsRatio_working_3-way'!AN3-'OddsRatio_working_3-way'!R3/3)</f>
        <v>-0.2820214671923732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2.2200000000000002</v>
      </c>
      <c r="B4" s="4">
        <f>IF('True_Odds_Calculator_3-way'!B5="","",'True_Odds_Calculator_3-way'!B5)</f>
        <v>3.69</v>
      </c>
      <c r="C4" s="4">
        <f>IF('True_Odds_Calculator_3-way'!C5="","",'True_Odds_Calculator_3-way'!C5)</f>
        <v>3.27</v>
      </c>
      <c r="D4" s="9">
        <f t="shared" ref="D4:D67" si="13">(K4/(AR4+K4-(AR4*K4)))</f>
        <v>0.44014133708874142</v>
      </c>
      <c r="E4" s="9">
        <f t="shared" ref="E4:E67" si="14">(L4/(AR4+L4-(AR4*L4)))</f>
        <v>0.26283625663660809</v>
      </c>
      <c r="F4" s="9">
        <f t="shared" ref="F4:F67" si="15">(M4/(AR4+M4-(AR4*M4)))</f>
        <v>0.29702240627465043</v>
      </c>
      <c r="G4" s="9">
        <f t="shared" ref="G4:G67" si="16">AR4</f>
        <v>1.0426208690263521</v>
      </c>
      <c r="H4" s="9">
        <f t="shared" ref="H4:H67" si="17">IF(A4="","",1/D4)</f>
        <v>2.2719974602121495</v>
      </c>
      <c r="I4" s="9">
        <f t="shared" ref="I4:I67" si="18">IF(B4="","",1/E4)</f>
        <v>3.8046501376808872</v>
      </c>
      <c r="J4" s="9">
        <f t="shared" ref="J4:J67" si="19">IF(C4="","",1/F4)</f>
        <v>3.3667493726898194</v>
      </c>
      <c r="K4" s="11">
        <f t="shared" ref="K4:K67" si="20">1/A4</f>
        <v>0.4504504504504504</v>
      </c>
      <c r="L4" s="11">
        <f t="shared" ref="L4:L67" si="21">1/B4</f>
        <v>0.2710027100271003</v>
      </c>
      <c r="M4" s="11">
        <f t="shared" ref="M4:M67" si="22">1/C4</f>
        <v>0.3058103975535168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-0.27810633039244947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0.23070732401678917</v>
      </c>
      <c r="Q4" s="11">
        <f>2*'OddsRatio_working_3-way'!K4*'OddsRatio_working_3-way'!L4*'OddsRatio_working_3-way'!M4</f>
        <v>7.4662564406727902E-2</v>
      </c>
      <c r="R4" s="11">
        <f t="shared" ref="R4:R67" si="23">O4/N4</f>
        <v>0</v>
      </c>
      <c r="S4" s="11">
        <f t="shared" ref="S4:S67" si="24">P4/N4</f>
        <v>-0.82956516556536763</v>
      </c>
      <c r="T4" s="11">
        <f t="shared" ref="T4:T67" si="25">Q4/N4</f>
        <v>-0.26846769112147822</v>
      </c>
      <c r="U4" s="11">
        <f>'OddsRatio_working_3-way'!S4-'OddsRatio_working_3-way'!R4^2/3</f>
        <v>-0.82956516556536763</v>
      </c>
      <c r="V4" s="11">
        <f>'OddsRatio_working_3-way'!S4*'OddsRatio_working_3-way'!R4/3-2*'OddsRatio_working_3-way'!R4^3/27-'OddsRatio_working_3-way'!T4</f>
        <v>0.26846769112147822</v>
      </c>
      <c r="W4" s="11">
        <f>'OddsRatio_working_3-way'!V4^2+4*'OddsRatio_working_3-way'!U4^3/27</f>
        <v>-1.2501217105884838E-2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0.14540986751419441</v>
      </c>
      <c r="Y4" s="11">
        <f>IF('OddsRatio_working_3-way'!W4&gt;=0,IF('OddsRatio_working_3-way'!V4+SQRT('OddsRatio_working_3-way'!W4)&gt;0,0,PI()),ACOS('OddsRatio_working_3-way'!V4/(2*'OddsRatio_working_3-way'!X4)))</f>
        <v>0.39462385934822941</v>
      </c>
      <c r="Z4" s="11">
        <f>'OddsRatio_working_3-way'!X4^(1/3)*COS('OddsRatio_working_3-way'!Y4/3)</f>
        <v>0.52131043451317605</v>
      </c>
      <c r="AA4" s="11">
        <f>'OddsRatio_working_3-way'!X4^(1/3)*COS(('OddsRatio_working_3-way'!Y4+2*PI())/3)</f>
        <v>-0.32038682147164821</v>
      </c>
      <c r="AB4" s="11">
        <f>'OddsRatio_working_3-way'!X4^(1/3)*COS(('OddsRatio_working_3-way'!Y4+4*PI())/3)</f>
        <v>-0.20092361304152773</v>
      </c>
      <c r="AC4" s="11">
        <f>'OddsRatio_working_3-way'!X4^(1/3)*SIN('OddsRatio_working_3-way'!Y4/3)</f>
        <v>6.8972115545386431E-2</v>
      </c>
      <c r="AD4" s="11">
        <f>'OddsRatio_working_3-way'!X4^(1/3)*SIN(('OddsRatio_working_3-way'!Y4+2*PI())/3)</f>
        <v>0.41698202177362131</v>
      </c>
      <c r="AE4" s="11">
        <f>'OddsRatio_working_3-way'!X4^(1/3)*SIN(('OddsRatio_working_3-way'!Y4+4*PI())/3)</f>
        <v>-0.48595413731900766</v>
      </c>
      <c r="AF4" s="11">
        <f>-'OddsRatio_working_3-way'!U4/(3*'OddsRatio_working_3-way'!X4^(1/3))*COS(('OddsRatio_working_3-way'!Y4)/3)</f>
        <v>0.52131043451317605</v>
      </c>
      <c r="AG4" s="11">
        <f>-'OddsRatio_working_3-way'!U4/(3*'OddsRatio_working_3-way'!X4^(1/3))*COS(('OddsRatio_working_3-way'!Y4+2*PI())/3)</f>
        <v>-0.32038682147164821</v>
      </c>
      <c r="AH4" s="11">
        <f>-'OddsRatio_working_3-way'!U4/(3*'OddsRatio_working_3-way'!X4^(1/3))*COS(('OddsRatio_working_3-way'!Y4+4*PI())/3)</f>
        <v>-0.20092361304152773</v>
      </c>
      <c r="AI4" s="11">
        <f>'OddsRatio_working_3-way'!U4/(3*'OddsRatio_working_3-way'!X4^(1/3))*SIN(('OddsRatio_working_3-way'!Y4)/3)</f>
        <v>-6.8972115545386431E-2</v>
      </c>
      <c r="AJ4" s="11">
        <f>'OddsRatio_working_3-way'!U4/(3*'OddsRatio_working_3-way'!X4^(1/3))*SIN(('OddsRatio_working_3-way'!Y4+2*PI())/3)</f>
        <v>-0.41698202177362131</v>
      </c>
      <c r="AK4" s="11">
        <f>'OddsRatio_working_3-way'!U4/(3*'OddsRatio_working_3-way'!X4^(1/3))*SIN(('OddsRatio_working_3-way'!Y4+4*PI())/3)</f>
        <v>0.48595413731900766</v>
      </c>
      <c r="AL4" s="11">
        <f>'OddsRatio_working_3-way'!Z4+'OddsRatio_working_3-way'!AF4</f>
        <v>1.0426208690263521</v>
      </c>
      <c r="AM4" s="11">
        <f>'OddsRatio_working_3-way'!AA4+'OddsRatio_working_3-way'!AG4</f>
        <v>-0.64077364294329642</v>
      </c>
      <c r="AN4" s="11">
        <f>'OddsRatio_working_3-way'!AB4+'OddsRatio_working_3-way'!AH4</f>
        <v>-0.40184722608305545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1.0426208690263521</v>
      </c>
      <c r="AS4" s="11">
        <f>IF(('OddsRatio_working_3-way'!X4=0),IF(Q4&gt;0,-Q4^(1/3),(-Q4)^(1/3)),'OddsRatio_working_3-way'!AM4-'OddsRatio_working_3-way'!R4/3)</f>
        <v>-0.64077364294329642</v>
      </c>
      <c r="AT4" s="11">
        <f>IF(('OddsRatio_working_3-way'!X4=0),IF(Q4&gt;0,-Q4^(1/3),(-Q4)^(1/3)),'OddsRatio_working_3-way'!AN4-'OddsRatio_working_3-way'!R4/3)</f>
        <v>-0.40184722608305545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1.21</v>
      </c>
      <c r="B5" s="4">
        <f>IF('True_Odds_Calculator_3-way'!B6="","",'True_Odds_Calculator_3-way'!B6)</f>
        <v>7.62</v>
      </c>
      <c r="C5" s="4">
        <f>IF('True_Odds_Calculator_3-way'!C6="","",'True_Odds_Calculator_3-way'!C6)</f>
        <v>14.32</v>
      </c>
      <c r="D5" s="9">
        <f t="shared" si="13"/>
        <v>0.81378790999613748</v>
      </c>
      <c r="E5" s="9">
        <f t="shared" si="14"/>
        <v>0.12175341071680033</v>
      </c>
      <c r="F5" s="9">
        <f t="shared" si="15"/>
        <v>6.4458679287062282E-2</v>
      </c>
      <c r="G5" s="9">
        <f t="shared" si="16"/>
        <v>1.0896257209299658</v>
      </c>
      <c r="H5" s="9">
        <f t="shared" si="17"/>
        <v>1.2288214013952927</v>
      </c>
      <c r="I5" s="9">
        <f t="shared" si="18"/>
        <v>8.2133222725563737</v>
      </c>
      <c r="J5" s="9">
        <f t="shared" si="19"/>
        <v>15.513814602787143</v>
      </c>
      <c r="K5" s="11">
        <f t="shared" si="20"/>
        <v>0.82644628099173556</v>
      </c>
      <c r="L5" s="11">
        <f t="shared" si="21"/>
        <v>0.13123359580052493</v>
      </c>
      <c r="M5" s="11">
        <f t="shared" si="22"/>
        <v>6.9832402234636867E-2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-0.14024847556597564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0.15261305666123653</v>
      </c>
      <c r="Q5" s="11">
        <f>2*'OddsRatio_working_3-way'!K5*'OddsRatio_working_3-way'!L5*'OddsRatio_working_3-way'!M5</f>
        <v>1.5147697931636379E-2</v>
      </c>
      <c r="R5" s="11">
        <f t="shared" si="23"/>
        <v>0</v>
      </c>
      <c r="S5" s="11">
        <f t="shared" si="24"/>
        <v>-1.0881619642948943</v>
      </c>
      <c r="T5" s="11">
        <f t="shared" si="25"/>
        <v>-0.10800615030222274</v>
      </c>
      <c r="U5" s="11">
        <f>'OddsRatio_working_3-way'!S5-'OddsRatio_working_3-way'!R5^2/3</f>
        <v>-1.0881619642948943</v>
      </c>
      <c r="V5" s="11">
        <f>'OddsRatio_working_3-way'!S5*'OddsRatio_working_3-way'!R5/3-2*'OddsRatio_working_3-way'!R5^3/27-'OddsRatio_working_3-way'!T5</f>
        <v>0.10800615030222274</v>
      </c>
      <c r="W5" s="11">
        <f>'OddsRatio_working_3-way'!V5^2+4*'OddsRatio_working_3-way'!U5^3/27</f>
        <v>-0.17922189081745596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0.21845320970436799</v>
      </c>
      <c r="Y5" s="11">
        <f>IF('OddsRatio_working_3-way'!W5&gt;=0,IF('OddsRatio_working_3-way'!V5+SQRT('OddsRatio_working_3-way'!W5)&gt;0,0,PI()),ACOS('OddsRatio_working_3-way'!V5/(2*'OddsRatio_working_3-way'!X5)))</f>
        <v>1.3210000134036008</v>
      </c>
      <c r="Z5" s="11">
        <f>'OddsRatio_working_3-way'!X5^(1/3)*COS('OddsRatio_working_3-way'!Y5/3)</f>
        <v>0.54481286046498278</v>
      </c>
      <c r="AA5" s="11">
        <f>'OddsRatio_working_3-way'!X5^(1/3)*COS(('OddsRatio_working_3-way'!Y5+2*PI())/3)</f>
        <v>-0.49472309937292247</v>
      </c>
      <c r="AB5" s="11">
        <f>'OddsRatio_working_3-way'!X5^(1/3)*COS(('OddsRatio_working_3-way'!Y5+4*PI())/3)</f>
        <v>-5.0089761092060016E-2</v>
      </c>
      <c r="AC5" s="11">
        <f>'OddsRatio_working_3-way'!X5^(1/3)*SIN('OddsRatio_working_3-way'!Y5/3)</f>
        <v>0.25670917754713779</v>
      </c>
      <c r="AD5" s="11">
        <f>'OddsRatio_working_3-way'!X5^(1/3)*SIN(('OddsRatio_working_3-way'!Y5+2*PI())/3)</f>
        <v>0.34346718869757303</v>
      </c>
      <c r="AE5" s="11">
        <f>'OddsRatio_working_3-way'!X5^(1/3)*SIN(('OddsRatio_working_3-way'!Y5+4*PI())/3)</f>
        <v>-0.60017636624471071</v>
      </c>
      <c r="AF5" s="11">
        <f>-'OddsRatio_working_3-way'!U5/(3*'OddsRatio_working_3-way'!X5^(1/3))*COS(('OddsRatio_working_3-way'!Y5)/3)</f>
        <v>0.5448128604649829</v>
      </c>
      <c r="AG5" s="11">
        <f>-'OddsRatio_working_3-way'!U5/(3*'OddsRatio_working_3-way'!X5^(1/3))*COS(('OddsRatio_working_3-way'!Y5+2*PI())/3)</f>
        <v>-0.49472309937292253</v>
      </c>
      <c r="AH5" s="11">
        <f>-'OddsRatio_working_3-way'!U5/(3*'OddsRatio_working_3-way'!X5^(1/3))*COS(('OddsRatio_working_3-way'!Y5+4*PI())/3)</f>
        <v>-5.008976109206003E-2</v>
      </c>
      <c r="AI5" s="11">
        <f>'OddsRatio_working_3-way'!U5/(3*'OddsRatio_working_3-way'!X5^(1/3))*SIN(('OddsRatio_working_3-way'!Y5)/3)</f>
        <v>-0.25670917754713785</v>
      </c>
      <c r="AJ5" s="11">
        <f>'OddsRatio_working_3-way'!U5/(3*'OddsRatio_working_3-way'!X5^(1/3))*SIN(('OddsRatio_working_3-way'!Y5+2*PI())/3)</f>
        <v>-0.34346718869757309</v>
      </c>
      <c r="AK5" s="11">
        <f>'OddsRatio_working_3-way'!U5/(3*'OddsRatio_working_3-way'!X5^(1/3))*SIN(('OddsRatio_working_3-way'!Y5+4*PI())/3)</f>
        <v>0.60017636624471082</v>
      </c>
      <c r="AL5" s="11">
        <f>'OddsRatio_working_3-way'!Z5+'OddsRatio_working_3-way'!AF5</f>
        <v>1.0896257209299658</v>
      </c>
      <c r="AM5" s="11">
        <f>'OddsRatio_working_3-way'!AA5+'OddsRatio_working_3-way'!AG5</f>
        <v>-0.98944619874584494</v>
      </c>
      <c r="AN5" s="11">
        <f>'OddsRatio_working_3-way'!AB5+'OddsRatio_working_3-way'!AH5</f>
        <v>-0.10017952218412005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1.0896257209299658</v>
      </c>
      <c r="AS5" s="11">
        <f>IF(('OddsRatio_working_3-way'!X5=0),IF(Q5&gt;0,-Q5^(1/3),(-Q5)^(1/3)),'OddsRatio_working_3-way'!AM5-'OddsRatio_working_3-way'!R5/3)</f>
        <v>-0.98944619874584494</v>
      </c>
      <c r="AT5" s="11">
        <f>IF(('OddsRatio_working_3-way'!X5=0),IF(Q5&gt;0,-Q5^(1/3),(-Q5)^(1/3)),'OddsRatio_working_3-way'!AN5-'OddsRatio_working_3-way'!R5/3)</f>
        <v>-0.10017952218412005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14.53</v>
      </c>
      <c r="B6" s="4">
        <f>IF('True_Odds_Calculator_3-way'!B7="","",'True_Odds_Calculator_3-way'!B7)</f>
        <v>7.93</v>
      </c>
      <c r="C6" s="4">
        <f>IF('True_Odds_Calculator_3-way'!C7="","",'True_Odds_Calculator_3-way'!C7)</f>
        <v>1.2</v>
      </c>
      <c r="D6" s="9">
        <f t="shared" si="13"/>
        <v>6.3227594436634185E-2</v>
      </c>
      <c r="E6" s="9">
        <f t="shared" si="14"/>
        <v>0.11643312584314307</v>
      </c>
      <c r="F6" s="9">
        <f t="shared" si="15"/>
        <v>0.8203392797202228</v>
      </c>
      <c r="G6" s="9">
        <f t="shared" si="16"/>
        <v>1.0950391180893517</v>
      </c>
      <c r="H6" s="9">
        <f t="shared" si="17"/>
        <v>15.815879267748928</v>
      </c>
      <c r="I6" s="9">
        <f t="shared" si="18"/>
        <v>8.5886210883592078</v>
      </c>
      <c r="J6" s="9">
        <f t="shared" si="19"/>
        <v>1.2190078236178701</v>
      </c>
      <c r="K6" s="11">
        <f t="shared" si="20"/>
        <v>6.8823124569855468E-2</v>
      </c>
      <c r="L6" s="11">
        <f t="shared" si="21"/>
        <v>0.12610340479192939</v>
      </c>
      <c r="M6" s="11">
        <f t="shared" si="22"/>
        <v>0.83333333333333337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-0.13562538349581543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0.14942052896313726</v>
      </c>
      <c r="Q6" s="11">
        <f>2*'OddsRatio_working_3-way'!K6*'OddsRatio_working_3-way'!L6*'OddsRatio_working_3-way'!M6</f>
        <v>1.4464717227796442E-2</v>
      </c>
      <c r="R6" s="11">
        <f t="shared" si="23"/>
        <v>0</v>
      </c>
      <c r="S6" s="11">
        <f t="shared" si="24"/>
        <v>-1.1017150706729428</v>
      </c>
      <c r="T6" s="11">
        <f t="shared" si="25"/>
        <v>-0.10665199135265659</v>
      </c>
      <c r="U6" s="11">
        <f>'OddsRatio_working_3-way'!S6-'OddsRatio_working_3-way'!R6^2/3</f>
        <v>-1.1017150706729428</v>
      </c>
      <c r="V6" s="11">
        <f>'OddsRatio_working_3-way'!S6*'OddsRatio_working_3-way'!R6/3-2*'OddsRatio_working_3-way'!R6^3/27-'OddsRatio_working_3-way'!T6</f>
        <v>0.10665199135265659</v>
      </c>
      <c r="W6" s="11">
        <f>'OddsRatio_working_3-way'!V6^2+4*'OddsRatio_working_3-way'!U6^3/27</f>
        <v>-0.18673430361904184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0.22254715841733913</v>
      </c>
      <c r="Y6" s="11">
        <f>IF('OddsRatio_working_3-way'!W6&gt;=0,IF('OddsRatio_working_3-way'!V6+SQRT('OddsRatio_working_3-way'!W6)&gt;0,0,PI()),ACOS('OddsRatio_working_3-way'!V6/(2*'OddsRatio_working_3-way'!X6)))</f>
        <v>1.328825389179509</v>
      </c>
      <c r="Z6" s="11">
        <f>'OddsRatio_working_3-way'!X6^(1/3)*COS('OddsRatio_working_3-way'!Y6/3)</f>
        <v>0.54751955904467586</v>
      </c>
      <c r="AA6" s="11">
        <f>'OddsRatio_working_3-way'!X6^(1/3)*COS(('OddsRatio_working_3-way'!Y6+2*PI())/3)</f>
        <v>-0.49869425223801234</v>
      </c>
      <c r="AB6" s="11">
        <f>'OddsRatio_working_3-way'!X6^(1/3)*COS(('OddsRatio_working_3-way'!Y6+4*PI())/3)</f>
        <v>-4.8825306806663998E-2</v>
      </c>
      <c r="AC6" s="11">
        <f>'OddsRatio_working_3-way'!X6^(1/3)*SIN('OddsRatio_working_3-way'!Y6/3)</f>
        <v>0.25973195674484223</v>
      </c>
      <c r="AD6" s="11">
        <f>'OddsRatio_working_3-way'!X6^(1/3)*SIN(('OddsRatio_working_3-way'!Y6+2*PI())/3)</f>
        <v>0.34429986882912211</v>
      </c>
      <c r="AE6" s="11">
        <f>'OddsRatio_working_3-way'!X6^(1/3)*SIN(('OddsRatio_working_3-way'!Y6+4*PI())/3)</f>
        <v>-0.60403182557396429</v>
      </c>
      <c r="AF6" s="11">
        <f>-'OddsRatio_working_3-way'!U6/(3*'OddsRatio_working_3-way'!X6^(1/3))*COS(('OddsRatio_working_3-way'!Y6)/3)</f>
        <v>0.54751955904467586</v>
      </c>
      <c r="AG6" s="11">
        <f>-'OddsRatio_working_3-way'!U6/(3*'OddsRatio_working_3-way'!X6^(1/3))*COS(('OddsRatio_working_3-way'!Y6+2*PI())/3)</f>
        <v>-0.49869425223801234</v>
      </c>
      <c r="AH6" s="11">
        <f>-'OddsRatio_working_3-way'!U6/(3*'OddsRatio_working_3-way'!X6^(1/3))*COS(('OddsRatio_working_3-way'!Y6+4*PI())/3)</f>
        <v>-4.8825306806663998E-2</v>
      </c>
      <c r="AI6" s="11">
        <f>'OddsRatio_working_3-way'!U6/(3*'OddsRatio_working_3-way'!X6^(1/3))*SIN(('OddsRatio_working_3-way'!Y6)/3)</f>
        <v>-0.25973195674484223</v>
      </c>
      <c r="AJ6" s="11">
        <f>'OddsRatio_working_3-way'!U6/(3*'OddsRatio_working_3-way'!X6^(1/3))*SIN(('OddsRatio_working_3-way'!Y6+2*PI())/3)</f>
        <v>-0.34429986882912211</v>
      </c>
      <c r="AK6" s="11">
        <f>'OddsRatio_working_3-way'!U6/(3*'OddsRatio_working_3-way'!X6^(1/3))*SIN(('OddsRatio_working_3-way'!Y6+4*PI())/3)</f>
        <v>0.60403182557396429</v>
      </c>
      <c r="AL6" s="11">
        <f>'OddsRatio_working_3-way'!Z6+'OddsRatio_working_3-way'!AF6</f>
        <v>1.0950391180893517</v>
      </c>
      <c r="AM6" s="11">
        <f>'OddsRatio_working_3-way'!AA6+'OddsRatio_working_3-way'!AG6</f>
        <v>-0.99738850447602467</v>
      </c>
      <c r="AN6" s="11">
        <f>'OddsRatio_working_3-way'!AB6+'OddsRatio_working_3-way'!AH6</f>
        <v>-9.7650613613327997E-2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1.0950391180893517</v>
      </c>
      <c r="AS6" s="11">
        <f>IF(('OddsRatio_working_3-way'!X6=0),IF(Q6&gt;0,-Q6^(1/3),(-Q6)^(1/3)),'OddsRatio_working_3-way'!AM6-'OddsRatio_working_3-way'!R6/3)</f>
        <v>-0.99738850447602467</v>
      </c>
      <c r="AT6" s="11">
        <f>IF(('OddsRatio_working_3-way'!X6=0),IF(Q6&gt;0,-Q6^(1/3),(-Q6)^(1/3)),'OddsRatio_working_3-way'!AN6-'OddsRatio_working_3-way'!R6/3)</f>
        <v>-9.7650613613327997E-2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2.82</v>
      </c>
      <c r="B7" s="4">
        <f>IF('True_Odds_Calculator_3-way'!B8="","",'True_Odds_Calculator_3-way'!B8)</f>
        <v>3.08</v>
      </c>
      <c r="C7" s="4">
        <f>IF('True_Odds_Calculator_3-way'!C8="","",'True_Odds_Calculator_3-way'!C8)</f>
        <v>2.92</v>
      </c>
      <c r="D7" s="9">
        <f t="shared" si="13"/>
        <v>0.34721330042945464</v>
      </c>
      <c r="E7" s="9">
        <f t="shared" si="14"/>
        <v>0.31759582468730974</v>
      </c>
      <c r="F7" s="9">
        <f t="shared" si="15"/>
        <v>0.33519087488323535</v>
      </c>
      <c r="G7" s="9">
        <f t="shared" si="16"/>
        <v>1.0330076938568222</v>
      </c>
      <c r="H7" s="9">
        <f t="shared" si="17"/>
        <v>2.8800740028194163</v>
      </c>
      <c r="I7" s="9">
        <f t="shared" si="18"/>
        <v>3.14865600322219</v>
      </c>
      <c r="J7" s="9">
        <f t="shared" si="19"/>
        <v>2.9833747722050989</v>
      </c>
      <c r="K7" s="11">
        <f t="shared" si="20"/>
        <v>0.3546099290780142</v>
      </c>
      <c r="L7" s="11">
        <f t="shared" si="21"/>
        <v>0.32467532467532467</v>
      </c>
      <c r="M7" s="11">
        <f t="shared" si="22"/>
        <v>0.34246575342465752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-0.28658488116372094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0.22947760487836269</v>
      </c>
      <c r="Q7" s="11">
        <f>2*'OddsRatio_working_3-way'!K7*'OddsRatio_working_3-way'!L7*'OddsRatio_working_3-way'!M7</f>
        <v>7.885828346335487E-2</v>
      </c>
      <c r="R7" s="11">
        <f t="shared" si="23"/>
        <v>0</v>
      </c>
      <c r="S7" s="11">
        <f t="shared" si="24"/>
        <v>-0.80073172020287464</v>
      </c>
      <c r="T7" s="11">
        <f t="shared" si="25"/>
        <v>-0.27516553958861673</v>
      </c>
      <c r="U7" s="11">
        <f>'OddsRatio_working_3-way'!S7-'OddsRatio_working_3-way'!R7^2/3</f>
        <v>-0.80073172020287464</v>
      </c>
      <c r="V7" s="11">
        <f>'OddsRatio_working_3-way'!S7*'OddsRatio_working_3-way'!R7/3-2*'OddsRatio_working_3-way'!R7^3/27-'OddsRatio_working_3-way'!T7</f>
        <v>0.27516553958861673</v>
      </c>
      <c r="W7" s="11">
        <f>'OddsRatio_working_3-way'!V7^2+4*'OddsRatio_working_3-way'!U7^3/27</f>
        <v>-3.4410184897734619E-4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0.13789504707029179</v>
      </c>
      <c r="Y7" s="11">
        <f>IF('OddsRatio_working_3-way'!W7&gt;=0,IF('OddsRatio_working_3-way'!V7+SQRT('OddsRatio_working_3-way'!W7)&gt;0,0,PI()),ACOS('OddsRatio_working_3-way'!V7/(2*'OddsRatio_working_3-way'!X7)))</f>
        <v>6.7312054760025886E-2</v>
      </c>
      <c r="Z7" s="11">
        <f>'OddsRatio_working_3-way'!X7^(1/3)*COS('OddsRatio_working_3-way'!Y7/3)</f>
        <v>0.51650384692841111</v>
      </c>
      <c r="AA7" s="11">
        <f>'OddsRatio_working_3-way'!X7^(1/3)*COS(('OddsRatio_working_3-way'!Y7+2*PI())/3)</f>
        <v>-0.26828995772560665</v>
      </c>
      <c r="AB7" s="11">
        <f>'OddsRatio_working_3-way'!X7^(1/3)*COS(('OddsRatio_working_3-way'!Y7+4*PI())/3)</f>
        <v>-0.2482138892028046</v>
      </c>
      <c r="AC7" s="11">
        <f>'OddsRatio_working_3-way'!X7^(1/3)*SIN('OddsRatio_working_3-way'!Y7/3)</f>
        <v>1.1590923565909279E-2</v>
      </c>
      <c r="AD7" s="11">
        <f>'OddsRatio_working_3-way'!X7^(1/3)*SIN(('OddsRatio_working_3-way'!Y7+2*PI())/3)</f>
        <v>0.44150999080943854</v>
      </c>
      <c r="AE7" s="11">
        <f>'OddsRatio_working_3-way'!X7^(1/3)*SIN(('OddsRatio_working_3-way'!Y7+4*PI())/3)</f>
        <v>-0.45310091437534772</v>
      </c>
      <c r="AF7" s="11">
        <f>-'OddsRatio_working_3-way'!U7/(3*'OddsRatio_working_3-way'!X7^(1/3))*COS(('OddsRatio_working_3-way'!Y7)/3)</f>
        <v>0.516503846928411</v>
      </c>
      <c r="AG7" s="11">
        <f>-'OddsRatio_working_3-way'!U7/(3*'OddsRatio_working_3-way'!X7^(1/3))*COS(('OddsRatio_working_3-way'!Y7+2*PI())/3)</f>
        <v>-0.2682899577256066</v>
      </c>
      <c r="AH7" s="11">
        <f>-'OddsRatio_working_3-way'!U7/(3*'OddsRatio_working_3-way'!X7^(1/3))*COS(('OddsRatio_working_3-way'!Y7+4*PI())/3)</f>
        <v>-0.24821388920280454</v>
      </c>
      <c r="AI7" s="11">
        <f>'OddsRatio_working_3-way'!U7/(3*'OddsRatio_working_3-way'!X7^(1/3))*SIN(('OddsRatio_working_3-way'!Y7)/3)</f>
        <v>-1.1590923565909277E-2</v>
      </c>
      <c r="AJ7" s="11">
        <f>'OddsRatio_working_3-way'!U7/(3*'OddsRatio_working_3-way'!X7^(1/3))*SIN(('OddsRatio_working_3-way'!Y7+2*PI())/3)</f>
        <v>-0.44150999080943842</v>
      </c>
      <c r="AK7" s="11">
        <f>'OddsRatio_working_3-way'!U7/(3*'OddsRatio_working_3-way'!X7^(1/3))*SIN(('OddsRatio_working_3-way'!Y7+4*PI())/3)</f>
        <v>0.45310091437534761</v>
      </c>
      <c r="AL7" s="11">
        <f>'OddsRatio_working_3-way'!Z7+'OddsRatio_working_3-way'!AF7</f>
        <v>1.0330076938568222</v>
      </c>
      <c r="AM7" s="11">
        <f>'OddsRatio_working_3-way'!AA7+'OddsRatio_working_3-way'!AG7</f>
        <v>-0.5365799154512132</v>
      </c>
      <c r="AN7" s="11">
        <f>'OddsRatio_working_3-way'!AB7+'OddsRatio_working_3-way'!AH7</f>
        <v>-0.49642777840560914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1.0330076938568222</v>
      </c>
      <c r="AS7" s="11">
        <f>IF(('OddsRatio_working_3-way'!X7=0),IF(Q7&gt;0,-Q7^(1/3),(-Q7)^(1/3)),'OddsRatio_working_3-way'!AM7-'OddsRatio_working_3-way'!R7/3)</f>
        <v>-0.5365799154512132</v>
      </c>
      <c r="AT7" s="11">
        <f>IF(('OddsRatio_working_3-way'!X7=0),IF(Q7&gt;0,-Q7^(1/3),(-Q7)^(1/3)),'OddsRatio_working_3-way'!AN7-'OddsRatio_working_3-way'!R7/3)</f>
        <v>-0.49642777840560914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2.02</v>
      </c>
      <c r="B8" s="4">
        <f>IF('True_Odds_Calculator_3-way'!B9="","",'True_Odds_Calculator_3-way'!B9)</f>
        <v>3.31</v>
      </c>
      <c r="C8" s="4">
        <f>IF('True_Odds_Calculator_3-way'!C9="","",'True_Odds_Calculator_3-way'!C9)</f>
        <v>4.3</v>
      </c>
      <c r="D8" s="9">
        <f t="shared" si="13"/>
        <v>0.48335332328913422</v>
      </c>
      <c r="E8" s="9">
        <f t="shared" si="14"/>
        <v>0.29233793553858656</v>
      </c>
      <c r="F8" s="9">
        <f t="shared" si="15"/>
        <v>0.22430874117227959</v>
      </c>
      <c r="G8" s="9">
        <f t="shared" si="16"/>
        <v>1.047921520989616</v>
      </c>
      <c r="H8" s="9">
        <f t="shared" si="17"/>
        <v>2.0688799514094081</v>
      </c>
      <c r="I8" s="9">
        <f t="shared" si="18"/>
        <v>3.4206987134860127</v>
      </c>
      <c r="J8" s="9">
        <f t="shared" si="19"/>
        <v>4.4581410192657334</v>
      </c>
      <c r="K8" s="11">
        <f t="shared" si="20"/>
        <v>0.49504950495049505</v>
      </c>
      <c r="L8" s="11">
        <f t="shared" si="21"/>
        <v>0.30211480362537763</v>
      </c>
      <c r="M8" s="11">
        <f t="shared" si="22"/>
        <v>0.23255813953488372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-0.27044457414195033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0.23060340180016736</v>
      </c>
      <c r="Q8" s="11">
        <f>2*'OddsRatio_working_3-way'!K8*'OddsRatio_working_3-way'!L8*'OddsRatio_working_3-way'!M8</f>
        <v>6.9563620452539165E-2</v>
      </c>
      <c r="R8" s="11">
        <f t="shared" si="23"/>
        <v>0</v>
      </c>
      <c r="S8" s="11">
        <f t="shared" si="24"/>
        <v>-0.85268267086448835</v>
      </c>
      <c r="T8" s="11">
        <f t="shared" si="25"/>
        <v>-0.25721950855640674</v>
      </c>
      <c r="U8" s="11">
        <f>'OddsRatio_working_3-way'!S8-'OddsRatio_working_3-way'!R8^2/3</f>
        <v>-0.85268267086448835</v>
      </c>
      <c r="V8" s="11">
        <f>'OddsRatio_working_3-way'!S8*'OddsRatio_working_3-way'!R8/3-2*'OddsRatio_working_3-way'!R8^3/27-'OddsRatio_working_3-way'!T8</f>
        <v>0.25721950855640674</v>
      </c>
      <c r="W8" s="11">
        <f>'OddsRatio_working_3-way'!V8^2+4*'OddsRatio_working_3-way'!U8^3/27</f>
        <v>-2.568376294374633E-2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0.15153022679134495</v>
      </c>
      <c r="Y8" s="11">
        <f>IF('OddsRatio_working_3-way'!W8&gt;=0,IF('OddsRatio_working_3-way'!V8+SQRT('OddsRatio_working_3-way'!W8)&gt;0,0,PI()),ACOS('OddsRatio_working_3-way'!V8/(2*'OddsRatio_working_3-way'!X8)))</f>
        <v>0.55719844533679019</v>
      </c>
      <c r="Z8" s="11">
        <f>'OddsRatio_working_3-way'!X8^(1/3)*COS('OddsRatio_working_3-way'!Y8/3)</f>
        <v>0.523960760494808</v>
      </c>
      <c r="AA8" s="11">
        <f>'OddsRatio_working_3-way'!X8^(1/3)*COS(('OddsRatio_working_3-way'!Y8+2*PI())/3)</f>
        <v>-0.34724179480521467</v>
      </c>
      <c r="AB8" s="11">
        <f>'OddsRatio_working_3-way'!X8^(1/3)*COS(('OddsRatio_working_3-way'!Y8+4*PI())/3)</f>
        <v>-0.1767189656895935</v>
      </c>
      <c r="AC8" s="11">
        <f>'OddsRatio_working_3-way'!X8^(1/3)*SIN('OddsRatio_working_3-way'!Y8/3)</f>
        <v>9.8451401292880478E-2</v>
      </c>
      <c r="AD8" s="11">
        <f>'OddsRatio_working_3-way'!X8^(1/3)*SIN(('OddsRatio_working_3-way'!Y8+2*PI())/3)</f>
        <v>0.40453762852827746</v>
      </c>
      <c r="AE8" s="11">
        <f>'OddsRatio_working_3-way'!X8^(1/3)*SIN(('OddsRatio_working_3-way'!Y8+4*PI())/3)</f>
        <v>-0.5029890298211579</v>
      </c>
      <c r="AF8" s="11">
        <f>-'OddsRatio_working_3-way'!U8/(3*'OddsRatio_working_3-way'!X8^(1/3))*COS(('OddsRatio_working_3-way'!Y8)/3)</f>
        <v>0.52396076049480811</v>
      </c>
      <c r="AG8" s="11">
        <f>-'OddsRatio_working_3-way'!U8/(3*'OddsRatio_working_3-way'!X8^(1/3))*COS(('OddsRatio_working_3-way'!Y8+2*PI())/3)</f>
        <v>-0.34724179480521478</v>
      </c>
      <c r="AH8" s="11">
        <f>-'OddsRatio_working_3-way'!U8/(3*'OddsRatio_working_3-way'!X8^(1/3))*COS(('OddsRatio_working_3-way'!Y8+4*PI())/3)</f>
        <v>-0.17671896568959353</v>
      </c>
      <c r="AI8" s="11">
        <f>'OddsRatio_working_3-way'!U8/(3*'OddsRatio_working_3-way'!X8^(1/3))*SIN(('OddsRatio_working_3-way'!Y8)/3)</f>
        <v>-9.8451401292880505E-2</v>
      </c>
      <c r="AJ8" s="11">
        <f>'OddsRatio_working_3-way'!U8/(3*'OddsRatio_working_3-way'!X8^(1/3))*SIN(('OddsRatio_working_3-way'!Y8+2*PI())/3)</f>
        <v>-0.40453762852827752</v>
      </c>
      <c r="AK8" s="11">
        <f>'OddsRatio_working_3-way'!U8/(3*'OddsRatio_working_3-way'!X8^(1/3))*SIN(('OddsRatio_working_3-way'!Y8+4*PI())/3)</f>
        <v>0.50298902982115801</v>
      </c>
      <c r="AL8" s="11">
        <f>'OddsRatio_working_3-way'!Z8+'OddsRatio_working_3-way'!AF8</f>
        <v>1.047921520989616</v>
      </c>
      <c r="AM8" s="11">
        <f>'OddsRatio_working_3-way'!AA8+'OddsRatio_working_3-way'!AG8</f>
        <v>-0.69448358961042944</v>
      </c>
      <c r="AN8" s="11">
        <f>'OddsRatio_working_3-way'!AB8+'OddsRatio_working_3-way'!AH8</f>
        <v>-0.353437931379187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1.047921520989616</v>
      </c>
      <c r="AS8" s="11">
        <f>IF(('OddsRatio_working_3-way'!X8=0),IF(Q8&gt;0,-Q8^(1/3),(-Q8)^(1/3)),'OddsRatio_working_3-way'!AM8-'OddsRatio_working_3-way'!R8/3)</f>
        <v>-0.69448358961042944</v>
      </c>
      <c r="AT8" s="11">
        <f>IF(('OddsRatio_working_3-way'!X8=0),IF(Q8&gt;0,-Q8^(1/3),(-Q8)^(1/3)),'OddsRatio_working_3-way'!AN8-'OddsRatio_working_3-way'!R8/3)</f>
        <v>-0.353437931379187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1.73</v>
      </c>
      <c r="B9" s="4">
        <f>IF('True_Odds_Calculator_3-way'!B10="","",'True_Odds_Calculator_3-way'!B10)</f>
        <v>4.18</v>
      </c>
      <c r="C9" s="4">
        <f>IF('True_Odds_Calculator_3-way'!C10="","",'True_Odds_Calculator_3-way'!C10)</f>
        <v>4.67</v>
      </c>
      <c r="D9" s="9">
        <f t="shared" si="13"/>
        <v>0.56500312277339937</v>
      </c>
      <c r="E9" s="9">
        <f t="shared" si="14"/>
        <v>0.2296834397246022</v>
      </c>
      <c r="F9" s="9">
        <f t="shared" si="15"/>
        <v>0.20531343750199835</v>
      </c>
      <c r="G9" s="9">
        <f t="shared" si="16"/>
        <v>1.0546598933155116</v>
      </c>
      <c r="H9" s="9">
        <f t="shared" si="17"/>
        <v>1.7699017221203233</v>
      </c>
      <c r="I9" s="9">
        <f t="shared" si="18"/>
        <v>4.3538184607433257</v>
      </c>
      <c r="J9" s="9">
        <f t="shared" si="19"/>
        <v>4.8706018084679279</v>
      </c>
      <c r="K9" s="11">
        <f t="shared" si="20"/>
        <v>0.5780346820809249</v>
      </c>
      <c r="L9" s="11">
        <f t="shared" si="21"/>
        <v>0.23923444976076558</v>
      </c>
      <c r="M9" s="11">
        <f t="shared" si="22"/>
        <v>0.21413276231263384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-0.2522764894166345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0.2244553389841199</v>
      </c>
      <c r="Q9" s="11">
        <f>2*'OddsRatio_working_3-way'!K9*'OddsRatio_working_3-way'!L9*'OddsRatio_working_3-way'!M9</f>
        <v>5.9223044586839031E-2</v>
      </c>
      <c r="R9" s="11">
        <f t="shared" si="23"/>
        <v>0</v>
      </c>
      <c r="S9" s="11">
        <f t="shared" si="24"/>
        <v>-0.88971960686131168</v>
      </c>
      <c r="T9" s="11">
        <f t="shared" si="25"/>
        <v>-0.23475451368372344</v>
      </c>
      <c r="U9" s="11">
        <f>'OddsRatio_working_3-way'!S9-'OddsRatio_working_3-way'!R9^2/3</f>
        <v>-0.88971960686131168</v>
      </c>
      <c r="V9" s="11">
        <f>'OddsRatio_working_3-way'!S9*'OddsRatio_working_3-way'!R9/3-2*'OddsRatio_working_3-way'!R9^3/27-'OddsRatio_working_3-way'!T9</f>
        <v>0.23475451368372344</v>
      </c>
      <c r="W9" s="11">
        <f>'OddsRatio_working_3-way'!V9^2+4*'OddsRatio_working_3-way'!U9^3/27</f>
        <v>-4.9231490405670222E-2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0.16150942085568237</v>
      </c>
      <c r="Y9" s="11">
        <f>IF('OddsRatio_working_3-way'!W9&gt;=0,IF('OddsRatio_working_3-way'!V9+SQRT('OddsRatio_working_3-way'!W9)&gt;0,0,PI()),ACOS('OddsRatio_working_3-way'!V9/(2*'OddsRatio_working_3-way'!X9)))</f>
        <v>0.7572151127290242</v>
      </c>
      <c r="Z9" s="11">
        <f>'OddsRatio_working_3-way'!X9^(1/3)*COS('OddsRatio_working_3-way'!Y9/3)</f>
        <v>0.52732994665775579</v>
      </c>
      <c r="AA9" s="11">
        <f>'OddsRatio_working_3-way'!X9^(1/3)*COS(('OddsRatio_working_3-way'!Y9+2*PI())/3)</f>
        <v>-0.38144547780128296</v>
      </c>
      <c r="AB9" s="11">
        <f>'OddsRatio_working_3-way'!X9^(1/3)*COS(('OddsRatio_working_3-way'!Y9+4*PI())/3)</f>
        <v>-0.14588446885647302</v>
      </c>
      <c r="AC9" s="11">
        <f>'OddsRatio_working_3-way'!X9^(1/3)*SIN('OddsRatio_working_3-way'!Y9/3)</f>
        <v>0.13600121192486594</v>
      </c>
      <c r="AD9" s="11">
        <f>'OddsRatio_working_3-way'!X9^(1/3)*SIN(('OddsRatio_working_3-way'!Y9+2*PI())/3)</f>
        <v>0.38868052401947656</v>
      </c>
      <c r="AE9" s="11">
        <f>'OddsRatio_working_3-way'!X9^(1/3)*SIN(('OddsRatio_working_3-way'!Y9+4*PI())/3)</f>
        <v>-0.52468173594434242</v>
      </c>
      <c r="AF9" s="11">
        <f>-'OddsRatio_working_3-way'!U9/(3*'OddsRatio_working_3-way'!X9^(1/3))*COS(('OddsRatio_working_3-way'!Y9)/3)</f>
        <v>0.52732994665775579</v>
      </c>
      <c r="AG9" s="11">
        <f>-'OddsRatio_working_3-way'!U9/(3*'OddsRatio_working_3-way'!X9^(1/3))*COS(('OddsRatio_working_3-way'!Y9+2*PI())/3)</f>
        <v>-0.38144547780128296</v>
      </c>
      <c r="AH9" s="11">
        <f>-'OddsRatio_working_3-way'!U9/(3*'OddsRatio_working_3-way'!X9^(1/3))*COS(('OddsRatio_working_3-way'!Y9+4*PI())/3)</f>
        <v>-0.14588446885647302</v>
      </c>
      <c r="AI9" s="11">
        <f>'OddsRatio_working_3-way'!U9/(3*'OddsRatio_working_3-way'!X9^(1/3))*SIN(('OddsRatio_working_3-way'!Y9)/3)</f>
        <v>-0.13600121192486594</v>
      </c>
      <c r="AJ9" s="11">
        <f>'OddsRatio_working_3-way'!U9/(3*'OddsRatio_working_3-way'!X9^(1/3))*SIN(('OddsRatio_working_3-way'!Y9+2*PI())/3)</f>
        <v>-0.38868052401947656</v>
      </c>
      <c r="AK9" s="11">
        <f>'OddsRatio_working_3-way'!U9/(3*'OddsRatio_working_3-way'!X9^(1/3))*SIN(('OddsRatio_working_3-way'!Y9+4*PI())/3)</f>
        <v>0.52468173594434242</v>
      </c>
      <c r="AL9" s="11">
        <f>'OddsRatio_working_3-way'!Z9+'OddsRatio_working_3-way'!AF9</f>
        <v>1.0546598933155116</v>
      </c>
      <c r="AM9" s="11">
        <f>'OddsRatio_working_3-way'!AA9+'OddsRatio_working_3-way'!AG9</f>
        <v>-0.76289095560256592</v>
      </c>
      <c r="AN9" s="11">
        <f>'OddsRatio_working_3-way'!AB9+'OddsRatio_working_3-way'!AH9</f>
        <v>-0.29176893771294604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1.0546598933155116</v>
      </c>
      <c r="AS9" s="11">
        <f>IF(('OddsRatio_working_3-way'!X9=0),IF(Q9&gt;0,-Q9^(1/3),(-Q9)^(1/3)),'OddsRatio_working_3-way'!AM9-'OddsRatio_working_3-way'!R9/3)</f>
        <v>-0.76289095560256592</v>
      </c>
      <c r="AT9" s="11">
        <f>IF(('OddsRatio_working_3-way'!X9=0),IF(Q9&gt;0,-Q9^(1/3),(-Q9)^(1/3)),'OddsRatio_working_3-way'!AN9-'OddsRatio_working_3-way'!R9/3)</f>
        <v>-0.29176893771294604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6.15</v>
      </c>
      <c r="B10" s="4">
        <f>IF('True_Odds_Calculator_3-way'!B11="","",'True_Odds_Calculator_3-way'!B11)</f>
        <v>3.83</v>
      </c>
      <c r="C10" s="4">
        <f>IF('True_Odds_Calculator_3-way'!C11="","",'True_Odds_Calculator_3-way'!C11)</f>
        <v>1.65</v>
      </c>
      <c r="D10" s="9">
        <f t="shared" si="13"/>
        <v>0.15554776662623507</v>
      </c>
      <c r="E10" s="9">
        <f t="shared" si="14"/>
        <v>0.2510509022998913</v>
      </c>
      <c r="F10" s="9">
        <f t="shared" si="15"/>
        <v>0.59340133107387372</v>
      </c>
      <c r="G10" s="9">
        <f t="shared" si="16"/>
        <v>1.0541540454593752</v>
      </c>
      <c r="H10" s="9">
        <f t="shared" si="17"/>
        <v>6.4288933341157826</v>
      </c>
      <c r="I10" s="9">
        <f t="shared" si="18"/>
        <v>3.9832559486500321</v>
      </c>
      <c r="J10" s="9">
        <f t="shared" si="19"/>
        <v>1.6852001295485939</v>
      </c>
      <c r="K10" s="11">
        <f t="shared" si="20"/>
        <v>0.16260162601626016</v>
      </c>
      <c r="L10" s="11">
        <f t="shared" si="21"/>
        <v>0.2610966057441253</v>
      </c>
      <c r="M10" s="11">
        <f t="shared" si="22"/>
        <v>0.60606060606060608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-0.24375256095309594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0.22205111678460715</v>
      </c>
      <c r="Q10" s="11">
        <f>2*'OddsRatio_working_3-way'!K10*'OddsRatio_working_3-way'!L10*'OddsRatio_working_3-way'!M10</f>
        <v>5.1460281989480224E-2</v>
      </c>
      <c r="R10" s="11">
        <f t="shared" si="23"/>
        <v>0</v>
      </c>
      <c r="S10" s="11">
        <f t="shared" si="24"/>
        <v>-0.91096936957858388</v>
      </c>
      <c r="T10" s="11">
        <f t="shared" si="25"/>
        <v>-0.21111688750372745</v>
      </c>
      <c r="U10" s="11">
        <f>'OddsRatio_working_3-way'!S10-'OddsRatio_working_3-way'!R10^2/3</f>
        <v>-0.91096936957858388</v>
      </c>
      <c r="V10" s="11">
        <f>'OddsRatio_working_3-way'!S10*'OddsRatio_working_3-way'!R10/3-2*'OddsRatio_working_3-way'!R10^3/27-'OddsRatio_working_3-way'!T10</f>
        <v>0.21111688750372745</v>
      </c>
      <c r="W10" s="11">
        <f>'OddsRatio_working_3-way'!V10^2+4*'OddsRatio_working_3-way'!U10^3/27</f>
        <v>-6.7426959229141117E-2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0.16732998791191211</v>
      </c>
      <c r="Y10" s="11">
        <f>IF('OddsRatio_working_3-way'!W10&gt;=0,IF('OddsRatio_working_3-way'!V10+SQRT('OddsRatio_working_3-way'!W10)&gt;0,0,PI()),ACOS('OddsRatio_working_3-way'!V10/(2*'OddsRatio_working_3-way'!X10)))</f>
        <v>0.88816104020783115</v>
      </c>
      <c r="Z10" s="11">
        <f>'OddsRatio_working_3-way'!X10^(1/3)*COS('OddsRatio_working_3-way'!Y10/3)</f>
        <v>0.52707702272968759</v>
      </c>
      <c r="AA10" s="11">
        <f>'OddsRatio_working_3-way'!X10^(1/3)*COS(('OddsRatio_working_3-way'!Y10+2*PI())/3)</f>
        <v>-0.40276746481006742</v>
      </c>
      <c r="AB10" s="11">
        <f>'OddsRatio_working_3-way'!X10^(1/3)*COS(('OddsRatio_working_3-way'!Y10+4*PI())/3)</f>
        <v>-0.12430955791961981</v>
      </c>
      <c r="AC10" s="11">
        <f>'OddsRatio_working_3-way'!X10^(1/3)*SIN('OddsRatio_working_3-way'!Y10/3)</f>
        <v>0.16076774750117961</v>
      </c>
      <c r="AD10" s="11">
        <f>'OddsRatio_working_3-way'!X10^(1/3)*SIN(('OddsRatio_working_3-way'!Y10+2*PI())/3)</f>
        <v>0.37607821768438771</v>
      </c>
      <c r="AE10" s="11">
        <f>'OddsRatio_working_3-way'!X10^(1/3)*SIN(('OddsRatio_working_3-way'!Y10+4*PI())/3)</f>
        <v>-0.53684596518556726</v>
      </c>
      <c r="AF10" s="11">
        <f>-'OddsRatio_working_3-way'!U10/(3*'OddsRatio_working_3-way'!X10^(1/3))*COS(('OddsRatio_working_3-way'!Y10)/3)</f>
        <v>0.52707702272968759</v>
      </c>
      <c r="AG10" s="11">
        <f>-'OddsRatio_working_3-way'!U10/(3*'OddsRatio_working_3-way'!X10^(1/3))*COS(('OddsRatio_working_3-way'!Y10+2*PI())/3)</f>
        <v>-0.40276746481006742</v>
      </c>
      <c r="AH10" s="11">
        <f>-'OddsRatio_working_3-way'!U10/(3*'OddsRatio_working_3-way'!X10^(1/3))*COS(('OddsRatio_working_3-way'!Y10+4*PI())/3)</f>
        <v>-0.12430955791961981</v>
      </c>
      <c r="AI10" s="11">
        <f>'OddsRatio_working_3-way'!U10/(3*'OddsRatio_working_3-way'!X10^(1/3))*SIN(('OddsRatio_working_3-way'!Y10)/3)</f>
        <v>-0.16076774750117961</v>
      </c>
      <c r="AJ10" s="11">
        <f>'OddsRatio_working_3-way'!U10/(3*'OddsRatio_working_3-way'!X10^(1/3))*SIN(('OddsRatio_working_3-way'!Y10+2*PI())/3)</f>
        <v>-0.37607821768438771</v>
      </c>
      <c r="AK10" s="11">
        <f>'OddsRatio_working_3-way'!U10/(3*'OddsRatio_working_3-way'!X10^(1/3))*SIN(('OddsRatio_working_3-way'!Y10+4*PI())/3)</f>
        <v>0.53684596518556726</v>
      </c>
      <c r="AL10" s="11">
        <f>'OddsRatio_working_3-way'!Z10+'OddsRatio_working_3-way'!AF10</f>
        <v>1.0541540454593752</v>
      </c>
      <c r="AM10" s="11">
        <f>'OddsRatio_working_3-way'!AA10+'OddsRatio_working_3-way'!AG10</f>
        <v>-0.80553492962013484</v>
      </c>
      <c r="AN10" s="11">
        <f>'OddsRatio_working_3-way'!AB10+'OddsRatio_working_3-way'!AH10</f>
        <v>-0.24861911583923962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1.0541540454593752</v>
      </c>
      <c r="AS10" s="11">
        <f>IF(('OddsRatio_working_3-way'!X10=0),IF(Q10&gt;0,-Q10^(1/3),(-Q10)^(1/3)),'OddsRatio_working_3-way'!AM10-'OddsRatio_working_3-way'!R10/3)</f>
        <v>-0.80553492962013484</v>
      </c>
      <c r="AT10" s="11">
        <f>IF(('OddsRatio_working_3-way'!X10=0),IF(Q10&gt;0,-Q10^(1/3),(-Q10)^(1/3)),'OddsRatio_working_3-way'!AN10-'OddsRatio_working_3-way'!R10/3)</f>
        <v>-0.24861911583923962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3.17</v>
      </c>
      <c r="D11" s="9">
        <f t="shared" si="13"/>
        <v>0.42804247696978226</v>
      </c>
      <c r="E11" s="9">
        <f t="shared" si="14"/>
        <v>0.27072296683236291</v>
      </c>
      <c r="F11" s="9">
        <f t="shared" si="15"/>
        <v>0.30123455619785477</v>
      </c>
      <c r="G11" s="9">
        <f t="shared" si="16"/>
        <v>1.0689733917610147</v>
      </c>
      <c r="H11" s="9">
        <f t="shared" si="17"/>
        <v>2.3362167397012685</v>
      </c>
      <c r="I11" s="9">
        <f t="shared" si="18"/>
        <v>3.693812947237757</v>
      </c>
      <c r="J11" s="9">
        <f t="shared" si="19"/>
        <v>3.3196722601214019</v>
      </c>
      <c r="K11" s="11">
        <f t="shared" si="20"/>
        <v>0.44444444444444442</v>
      </c>
      <c r="L11" s="11">
        <f t="shared" si="21"/>
        <v>0.28409090909090912</v>
      </c>
      <c r="M11" s="11">
        <f t="shared" si="22"/>
        <v>0.31545741324921134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-0.2722612560940636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0.23659305993690852</v>
      </c>
      <c r="Q11" s="11">
        <f>2*'OddsRatio_working_3-way'!K11*'OddsRatio_working_3-way'!L11*'OddsRatio_working_3-way'!M11</f>
        <v>7.9660962941720037E-2</v>
      </c>
      <c r="R11" s="11">
        <f t="shared" si="23"/>
        <v>0</v>
      </c>
      <c r="S11" s="11">
        <f t="shared" si="24"/>
        <v>-0.86899275839368029</v>
      </c>
      <c r="T11" s="11">
        <f t="shared" si="25"/>
        <v>-0.29259015434130647</v>
      </c>
      <c r="U11" s="11">
        <f>'OddsRatio_working_3-way'!S11-'OddsRatio_working_3-way'!R11^2/3</f>
        <v>-0.86899275839368029</v>
      </c>
      <c r="V11" s="11">
        <f>'OddsRatio_working_3-way'!S11*'OddsRatio_working_3-way'!R11/3-2*'OddsRatio_working_3-way'!R11^3/27-'OddsRatio_working_3-way'!T11</f>
        <v>0.29259015434130647</v>
      </c>
      <c r="W11" s="11">
        <f>'OddsRatio_working_3-way'!V11^2+4*'OddsRatio_working_3-way'!U11^3/27</f>
        <v>-1.1608557641893849E-2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0.15589864981724777</v>
      </c>
      <c r="Y11" s="11">
        <f>IF('OddsRatio_working_3-way'!W11&gt;=0,IF('OddsRatio_working_3-way'!V11+SQRT('OddsRatio_working_3-way'!W11)&gt;0,0,PI()),ACOS('OddsRatio_working_3-way'!V11/(2*'OddsRatio_working_3-way'!X11)))</f>
        <v>0.35282981486636755</v>
      </c>
      <c r="Z11" s="11">
        <f>'OddsRatio_working_3-way'!X11^(1/3)*COS('OddsRatio_working_3-way'!Y11/3)</f>
        <v>0.53448669588050735</v>
      </c>
      <c r="AA11" s="11">
        <f>'OddsRatio_working_3-way'!X11^(1/3)*COS(('OddsRatio_working_3-way'!Y11+2*PI())/3)</f>
        <v>-0.32193492447150385</v>
      </c>
      <c r="AB11" s="11">
        <f>'OddsRatio_working_3-way'!X11^(1/3)*COS(('OddsRatio_working_3-way'!Y11+4*PI())/3)</f>
        <v>-0.21255177140900364</v>
      </c>
      <c r="AC11" s="11">
        <f>'OddsRatio_working_3-way'!X11^(1/3)*SIN('OddsRatio_working_3-way'!Y11/3)</f>
        <v>6.3152392865444495E-2</v>
      </c>
      <c r="AD11" s="11">
        <f>'OddsRatio_working_3-way'!X11^(1/3)*SIN(('OddsRatio_working_3-way'!Y11+2*PI())/3)</f>
        <v>0.43130286018460456</v>
      </c>
      <c r="AE11" s="11">
        <f>'OddsRatio_working_3-way'!X11^(1/3)*SIN(('OddsRatio_working_3-way'!Y11+4*PI())/3)</f>
        <v>-0.49445525305004911</v>
      </c>
      <c r="AF11" s="11">
        <f>-'OddsRatio_working_3-way'!U11/(3*'OddsRatio_working_3-way'!X11^(1/3))*COS(('OddsRatio_working_3-way'!Y11)/3)</f>
        <v>0.53448669588050735</v>
      </c>
      <c r="AG11" s="11">
        <f>-'OddsRatio_working_3-way'!U11/(3*'OddsRatio_working_3-way'!X11^(1/3))*COS(('OddsRatio_working_3-way'!Y11+2*PI())/3)</f>
        <v>-0.32193492447150385</v>
      </c>
      <c r="AH11" s="11">
        <f>-'OddsRatio_working_3-way'!U11/(3*'OddsRatio_working_3-way'!X11^(1/3))*COS(('OddsRatio_working_3-way'!Y11+4*PI())/3)</f>
        <v>-0.21255177140900364</v>
      </c>
      <c r="AI11" s="11">
        <f>'OddsRatio_working_3-way'!U11/(3*'OddsRatio_working_3-way'!X11^(1/3))*SIN(('OddsRatio_working_3-way'!Y11)/3)</f>
        <v>-6.3152392865444495E-2</v>
      </c>
      <c r="AJ11" s="11">
        <f>'OddsRatio_working_3-way'!U11/(3*'OddsRatio_working_3-way'!X11^(1/3))*SIN(('OddsRatio_working_3-way'!Y11+2*PI())/3)</f>
        <v>-0.43130286018460456</v>
      </c>
      <c r="AK11" s="11">
        <f>'OddsRatio_working_3-way'!U11/(3*'OddsRatio_working_3-way'!X11^(1/3))*SIN(('OddsRatio_working_3-way'!Y11+4*PI())/3)</f>
        <v>0.49445525305004911</v>
      </c>
      <c r="AL11" s="11">
        <f>'OddsRatio_working_3-way'!Z11+'OddsRatio_working_3-way'!AF11</f>
        <v>1.0689733917610147</v>
      </c>
      <c r="AM11" s="11">
        <f>'OddsRatio_working_3-way'!AA11+'OddsRatio_working_3-way'!AG11</f>
        <v>-0.64386984894300769</v>
      </c>
      <c r="AN11" s="11">
        <f>'OddsRatio_working_3-way'!AB11+'OddsRatio_working_3-way'!AH11</f>
        <v>-0.42510354281800727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1.0689733917610147</v>
      </c>
      <c r="AS11" s="11">
        <f>IF(('OddsRatio_working_3-way'!X11=0),IF(Q11&gt;0,-Q11^(1/3),(-Q11)^(1/3)),'OddsRatio_working_3-way'!AM11-'OddsRatio_working_3-way'!R11/3)</f>
        <v>-0.64386984894300769</v>
      </c>
      <c r="AT11" s="11">
        <f>IF(('OddsRatio_working_3-way'!X11=0),IF(Q11&gt;0,-Q11^(1/3),(-Q11)^(1/3)),'OddsRatio_working_3-way'!AN11-'OddsRatio_working_3-way'!R11/3)</f>
        <v>-0.42510354281800727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</v>
      </c>
      <c r="B12" s="4">
        <f>IF('True_Odds_Calculator_3-way'!B13="","",'True_Odds_Calculator_3-way'!B13)</f>
        <v>3.37</v>
      </c>
      <c r="C12" s="4">
        <f>IF('True_Odds_Calculator_3-way'!C13="","",'True_Odds_Calculator_3-way'!C13)</f>
        <v>4</v>
      </c>
      <c r="D12" s="9">
        <f t="shared" si="13"/>
        <v>0.46729393614833892</v>
      </c>
      <c r="E12" s="9">
        <f t="shared" si="14"/>
        <v>0.28934011295535084</v>
      </c>
      <c r="F12" s="9">
        <f t="shared" si="15"/>
        <v>0.24336595089631038</v>
      </c>
      <c r="G12" s="9">
        <f t="shared" si="16"/>
        <v>1.0363460819902788</v>
      </c>
      <c r="H12" s="9">
        <f t="shared" si="17"/>
        <v>2.1399806901893066</v>
      </c>
      <c r="I12" s="9">
        <f t="shared" si="18"/>
        <v>3.4561402143169611</v>
      </c>
      <c r="J12" s="9">
        <f t="shared" si="19"/>
        <v>4.1090382459708366</v>
      </c>
      <c r="K12" s="11">
        <f t="shared" si="20"/>
        <v>0.47619047619047616</v>
      </c>
      <c r="L12" s="11">
        <f t="shared" si="21"/>
        <v>0.29673590504451036</v>
      </c>
      <c r="M12" s="11">
        <f t="shared" si="22"/>
        <v>0.25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-0.27628232301822819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0.22855729829023597</v>
      </c>
      <c r="Q12" s="11">
        <f>2*'OddsRatio_working_3-way'!K12*'OddsRatio_working_3-way'!L12*'OddsRatio_working_3-way'!M12</f>
        <v>7.0651405962978656E-2</v>
      </c>
      <c r="R12" s="11">
        <f t="shared" si="23"/>
        <v>0</v>
      </c>
      <c r="S12" s="11">
        <f t="shared" si="24"/>
        <v>-0.82725994118399138</v>
      </c>
      <c r="T12" s="11">
        <f t="shared" si="25"/>
        <v>-0.25572177470911633</v>
      </c>
      <c r="U12" s="11">
        <f>'OddsRatio_working_3-way'!S12-'OddsRatio_working_3-way'!R12^2/3</f>
        <v>-0.82725994118399138</v>
      </c>
      <c r="V12" s="11">
        <f>'OddsRatio_working_3-way'!S12*'OddsRatio_working_3-way'!R12/3-2*'OddsRatio_working_3-way'!R12^3/27-'OddsRatio_working_3-way'!T12</f>
        <v>0.25572177470911633</v>
      </c>
      <c r="W12" s="11">
        <f>'OddsRatio_working_3-way'!V12^2+4*'OddsRatio_working_3-way'!U12^3/27</f>
        <v>-1.8479380546934182E-2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0.14480418382018026</v>
      </c>
      <c r="Y12" s="11">
        <f>IF('OddsRatio_working_3-way'!W12&gt;=0,IF('OddsRatio_working_3-way'!V12+SQRT('OddsRatio_working_3-way'!W12)&gt;0,0,PI()),ACOS('OddsRatio_working_3-way'!V12/(2*'OddsRatio_working_3-way'!X12)))</f>
        <v>0.48859830644093605</v>
      </c>
      <c r="Z12" s="11">
        <f>'OddsRatio_working_3-way'!X12^(1/3)*COS('OddsRatio_working_3-way'!Y12/3)</f>
        <v>0.51817304099513939</v>
      </c>
      <c r="AA12" s="11">
        <f>'OddsRatio_working_3-way'!X12^(1/3)*COS(('OddsRatio_working_3-way'!Y12+2*PI())/3)</f>
        <v>-0.33282599422355341</v>
      </c>
      <c r="AB12" s="11">
        <f>'OddsRatio_working_3-way'!X12^(1/3)*COS(('OddsRatio_working_3-way'!Y12+4*PI())/3)</f>
        <v>-0.18534704677158603</v>
      </c>
      <c r="AC12" s="11">
        <f>'OddsRatio_working_3-way'!X12^(1/3)*SIN('OddsRatio_working_3-way'!Y12/3)</f>
        <v>8.5147010011196053E-2</v>
      </c>
      <c r="AD12" s="11">
        <f>'OddsRatio_working_3-way'!X12^(1/3)*SIN(('OddsRatio_working_3-way'!Y12+2*PI())/3)</f>
        <v>0.40617751205242797</v>
      </c>
      <c r="AE12" s="11">
        <f>'OddsRatio_working_3-way'!X12^(1/3)*SIN(('OddsRatio_working_3-way'!Y12+4*PI())/3)</f>
        <v>-0.49132452206362409</v>
      </c>
      <c r="AF12" s="11">
        <f>-'OddsRatio_working_3-way'!U12/(3*'OddsRatio_working_3-way'!X12^(1/3))*COS(('OddsRatio_working_3-way'!Y12)/3)</f>
        <v>0.51817304099513939</v>
      </c>
      <c r="AG12" s="11">
        <f>-'OddsRatio_working_3-way'!U12/(3*'OddsRatio_working_3-way'!X12^(1/3))*COS(('OddsRatio_working_3-way'!Y12+2*PI())/3)</f>
        <v>-0.33282599422355341</v>
      </c>
      <c r="AH12" s="11">
        <f>-'OddsRatio_working_3-way'!U12/(3*'OddsRatio_working_3-way'!X12^(1/3))*COS(('OddsRatio_working_3-way'!Y12+4*PI())/3)</f>
        <v>-0.18534704677158603</v>
      </c>
      <c r="AI12" s="11">
        <f>'OddsRatio_working_3-way'!U12/(3*'OddsRatio_working_3-way'!X12^(1/3))*SIN(('OddsRatio_working_3-way'!Y12)/3)</f>
        <v>-8.5147010011196053E-2</v>
      </c>
      <c r="AJ12" s="11">
        <f>'OddsRatio_working_3-way'!U12/(3*'OddsRatio_working_3-way'!X12^(1/3))*SIN(('OddsRatio_working_3-way'!Y12+2*PI())/3)</f>
        <v>-0.40617751205242797</v>
      </c>
      <c r="AK12" s="11">
        <f>'OddsRatio_working_3-way'!U12/(3*'OddsRatio_working_3-way'!X12^(1/3))*SIN(('OddsRatio_working_3-way'!Y12+4*PI())/3)</f>
        <v>0.49132452206362409</v>
      </c>
      <c r="AL12" s="11">
        <f>'OddsRatio_working_3-way'!Z12+'OddsRatio_working_3-way'!AF12</f>
        <v>1.0363460819902788</v>
      </c>
      <c r="AM12" s="11">
        <f>'OddsRatio_working_3-way'!AA12+'OddsRatio_working_3-way'!AG12</f>
        <v>-0.66565198844710682</v>
      </c>
      <c r="AN12" s="11">
        <f>'OddsRatio_working_3-way'!AB12+'OddsRatio_working_3-way'!AH12</f>
        <v>-0.37069409354317207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1.0363460819902788</v>
      </c>
      <c r="AS12" s="11">
        <f>IF(('OddsRatio_working_3-way'!X12=0),IF(Q12&gt;0,-Q12^(1/3),(-Q12)^(1/3)),'OddsRatio_working_3-way'!AM12-'OddsRatio_working_3-way'!R12/3)</f>
        <v>-0.66565198844710682</v>
      </c>
      <c r="AT12" s="11">
        <f>IF(('OddsRatio_working_3-way'!X12=0),IF(Q12&gt;0,-Q12^(1/3),(-Q12)^(1/3)),'OddsRatio_working_3-way'!AN12-'OddsRatio_working_3-way'!R12/3)</f>
        <v>-0.37069409354317207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2.02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4.71</v>
      </c>
      <c r="D13" s="9">
        <f t="shared" si="13"/>
        <v>0.48113507324976612</v>
      </c>
      <c r="E13" s="9">
        <f t="shared" si="14"/>
        <v>0.31571540603628845</v>
      </c>
      <c r="F13" s="9">
        <f t="shared" si="15"/>
        <v>0.20314952071394532</v>
      </c>
      <c r="G13" s="9">
        <f t="shared" si="16"/>
        <v>1.057272963330655</v>
      </c>
      <c r="H13" s="9">
        <f t="shared" si="17"/>
        <v>2.0784184225972684</v>
      </c>
      <c r="I13" s="9">
        <f t="shared" si="18"/>
        <v>3.1674095748278424</v>
      </c>
      <c r="J13" s="9">
        <f t="shared" si="19"/>
        <v>4.9224826939567299</v>
      </c>
      <c r="K13" s="11">
        <f t="shared" si="20"/>
        <v>0.49504950495049505</v>
      </c>
      <c r="L13" s="11">
        <f t="shared" si="21"/>
        <v>0.32786885245901642</v>
      </c>
      <c r="M13" s="11">
        <f t="shared" si="22"/>
        <v>0.21231422505307856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-0.26733500331342508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0.23364558446029426</v>
      </c>
      <c r="Q13" s="11">
        <f>2*'OddsRatio_working_3-way'!K13*'OddsRatio_working_3-way'!L13*'OddsRatio_working_3-way'!M13</f>
        <v>6.8922001315721015E-2</v>
      </c>
      <c r="R13" s="11">
        <f t="shared" si="23"/>
        <v>0</v>
      </c>
      <c r="S13" s="11">
        <f t="shared" si="24"/>
        <v>-0.87398051719537395</v>
      </c>
      <c r="T13" s="11">
        <f t="shared" si="25"/>
        <v>-0.25781136200453508</v>
      </c>
      <c r="U13" s="11">
        <f>'OddsRatio_working_3-way'!S13-'OddsRatio_working_3-way'!R13^2/3</f>
        <v>-0.87398051719537395</v>
      </c>
      <c r="V13" s="11">
        <f>'OddsRatio_working_3-way'!S13*'OddsRatio_working_3-way'!R13/3-2*'OddsRatio_working_3-way'!R13^3/27-'OddsRatio_working_3-way'!T13</f>
        <v>0.25781136200453508</v>
      </c>
      <c r="W13" s="11">
        <f>'OddsRatio_working_3-way'!V13^2+4*'OddsRatio_working_3-way'!U13^3/27</f>
        <v>-3.2434483496129665E-2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0.15724279146813305</v>
      </c>
      <c r="Y13" s="11">
        <f>IF('OddsRatio_working_3-way'!W13&gt;=0,IF('OddsRatio_working_3-way'!V13+SQRT('OddsRatio_working_3-way'!W13)&gt;0,0,PI()),ACOS('OddsRatio_working_3-way'!V13/(2*'OddsRatio_working_3-way'!X13)))</f>
        <v>0.60975640925149288</v>
      </c>
      <c r="Z13" s="11">
        <f>'OddsRatio_working_3-way'!X13^(1/3)*COS('OddsRatio_working_3-way'!Y13/3)</f>
        <v>0.52863648166532762</v>
      </c>
      <c r="AA13" s="11">
        <f>'OddsRatio_working_3-way'!X13^(1/3)*COS(('OddsRatio_working_3-way'!Y13+2*PI())/3)</f>
        <v>-0.35867253055083909</v>
      </c>
      <c r="AB13" s="11">
        <f>'OddsRatio_working_3-way'!X13^(1/3)*COS(('OddsRatio_working_3-way'!Y13+4*PI())/3)</f>
        <v>-0.16996395111448864</v>
      </c>
      <c r="AC13" s="11">
        <f>'OddsRatio_working_3-way'!X13^(1/3)*SIN('OddsRatio_working_3-way'!Y13/3)</f>
        <v>0.10895094913596882</v>
      </c>
      <c r="AD13" s="11">
        <f>'OddsRatio_working_3-way'!X13^(1/3)*SIN(('OddsRatio_working_3-way'!Y13+2*PI())/3)</f>
        <v>0.4033371479214159</v>
      </c>
      <c r="AE13" s="11">
        <f>'OddsRatio_working_3-way'!X13^(1/3)*SIN(('OddsRatio_working_3-way'!Y13+4*PI())/3)</f>
        <v>-0.51228809705738476</v>
      </c>
      <c r="AF13" s="11">
        <f>-'OddsRatio_working_3-way'!U13/(3*'OddsRatio_working_3-way'!X13^(1/3))*COS(('OddsRatio_working_3-way'!Y13)/3)</f>
        <v>0.5286364816653274</v>
      </c>
      <c r="AG13" s="11">
        <f>-'OddsRatio_working_3-way'!U13/(3*'OddsRatio_working_3-way'!X13^(1/3))*COS(('OddsRatio_working_3-way'!Y13+2*PI())/3)</f>
        <v>-0.35867253055083892</v>
      </c>
      <c r="AH13" s="11">
        <f>-'OddsRatio_working_3-way'!U13/(3*'OddsRatio_working_3-way'!X13^(1/3))*COS(('OddsRatio_working_3-way'!Y13+4*PI())/3)</f>
        <v>-0.16996395111448856</v>
      </c>
      <c r="AI13" s="11">
        <f>'OddsRatio_working_3-way'!U13/(3*'OddsRatio_working_3-way'!X13^(1/3))*SIN(('OddsRatio_working_3-way'!Y13)/3)</f>
        <v>-0.10895094913596878</v>
      </c>
      <c r="AJ13" s="11">
        <f>'OddsRatio_working_3-way'!U13/(3*'OddsRatio_working_3-way'!X13^(1/3))*SIN(('OddsRatio_working_3-way'!Y13+2*PI())/3)</f>
        <v>-0.40333714792141573</v>
      </c>
      <c r="AK13" s="11">
        <f>'OddsRatio_working_3-way'!U13/(3*'OddsRatio_working_3-way'!X13^(1/3))*SIN(('OddsRatio_working_3-way'!Y13+4*PI())/3)</f>
        <v>0.51228809705738454</v>
      </c>
      <c r="AL13" s="11">
        <f>'OddsRatio_working_3-way'!Z13+'OddsRatio_working_3-way'!AF13</f>
        <v>1.057272963330655</v>
      </c>
      <c r="AM13" s="11">
        <f>'OddsRatio_working_3-way'!AA13+'OddsRatio_working_3-way'!AG13</f>
        <v>-0.71734506110167806</v>
      </c>
      <c r="AN13" s="11">
        <f>'OddsRatio_working_3-way'!AB13+'OddsRatio_working_3-way'!AH13</f>
        <v>-0.33992790222897717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1.057272963330655</v>
      </c>
      <c r="AS13" s="11">
        <f>IF(('OddsRatio_working_3-way'!X13=0),IF(Q13&gt;0,-Q13^(1/3),(-Q13)^(1/3)),'OddsRatio_working_3-way'!AM13-'OddsRatio_working_3-way'!R13/3)</f>
        <v>-0.71734506110167806</v>
      </c>
      <c r="AT13" s="11">
        <f>IF(('OddsRatio_working_3-way'!X13=0),IF(Q13&gt;0,-Q13^(1/3),(-Q13)^(1/3)),'OddsRatio_working_3-way'!AN13-'OddsRatio_working_3-way'!R13/3)</f>
        <v>-0.33992790222897717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5.5</v>
      </c>
      <c r="B14" s="4">
        <f>IF('True_Odds_Calculator_3-way'!B15="","",'True_Odds_Calculator_3-way'!B15)</f>
        <v>4.3600000000000003</v>
      </c>
      <c r="C14" s="4">
        <f>IF('True_Odds_Calculator_3-way'!C15="","",'True_Odds_Calculator_3-way'!C15)</f>
        <v>1.6</v>
      </c>
      <c r="D14" s="9">
        <f t="shared" si="13"/>
        <v>0.17233097148666188</v>
      </c>
      <c r="E14" s="9">
        <f t="shared" si="14"/>
        <v>0.21805108416618144</v>
      </c>
      <c r="F14" s="9">
        <f t="shared" si="15"/>
        <v>0.60961794434715666</v>
      </c>
      <c r="G14" s="9">
        <f t="shared" si="16"/>
        <v>1.0672861018193551</v>
      </c>
      <c r="H14" s="9">
        <f t="shared" si="17"/>
        <v>5.8027874581870984</v>
      </c>
      <c r="I14" s="9">
        <f t="shared" si="18"/>
        <v>4.5860813021130333</v>
      </c>
      <c r="J14" s="9">
        <f t="shared" si="19"/>
        <v>1.6403716610916133</v>
      </c>
      <c r="K14" s="11">
        <f t="shared" si="20"/>
        <v>0.18181818181818182</v>
      </c>
      <c r="L14" s="11">
        <f t="shared" si="21"/>
        <v>0.2293577981651376</v>
      </c>
      <c r="M14" s="11">
        <f t="shared" si="22"/>
        <v>0.625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-0.23644703919933274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0.22049624687239366</v>
      </c>
      <c r="Q14" s="11">
        <f>2*'OddsRatio_working_3-way'!K14*'OddsRatio_working_3-way'!L14*'OddsRatio_working_3-way'!M14</f>
        <v>5.2126772310258543E-2</v>
      </c>
      <c r="R14" s="11">
        <f t="shared" si="23"/>
        <v>0</v>
      </c>
      <c r="S14" s="11">
        <f t="shared" si="24"/>
        <v>-0.93253968253968267</v>
      </c>
      <c r="T14" s="11">
        <f t="shared" si="25"/>
        <v>-0.22045855379188714</v>
      </c>
      <c r="U14" s="11">
        <f>'OddsRatio_working_3-way'!S14-'OddsRatio_working_3-way'!R14^2/3</f>
        <v>-0.93253968253968267</v>
      </c>
      <c r="V14" s="11">
        <f>'OddsRatio_working_3-way'!S14*'OddsRatio_working_3-way'!R14/3-2*'OddsRatio_working_3-way'!R14^3/27-'OddsRatio_working_3-way'!T14</f>
        <v>0.22045855379188714</v>
      </c>
      <c r="W14" s="11">
        <f>'OddsRatio_working_3-way'!V14^2+4*'OddsRatio_working_3-way'!U14^3/27</f>
        <v>-7.1540948449839617E-2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0.17330819541343825</v>
      </c>
      <c r="Y14" s="11">
        <f>IF('OddsRatio_working_3-way'!W14&gt;=0,IF('OddsRatio_working_3-way'!V14+SQRT('OddsRatio_working_3-way'!W14)&gt;0,0,PI()),ACOS('OddsRatio_working_3-way'!V14/(2*'OddsRatio_working_3-way'!X14)))</f>
        <v>0.88145327375817684</v>
      </c>
      <c r="Z14" s="11">
        <f>'OddsRatio_working_3-way'!X14^(1/3)*COS('OddsRatio_working_3-way'!Y14/3)</f>
        <v>0.53364305090967756</v>
      </c>
      <c r="AA14" s="11">
        <f>'OddsRatio_working_3-way'!X14^(1/3)*COS(('OddsRatio_working_3-way'!Y14+2*PI())/3)</f>
        <v>-0.40665621820588344</v>
      </c>
      <c r="AB14" s="11">
        <f>'OddsRatio_working_3-way'!X14^(1/3)*COS(('OddsRatio_working_3-way'!Y14+4*PI())/3)</f>
        <v>-0.12698683270379413</v>
      </c>
      <c r="AC14" s="11">
        <f>'OddsRatio_working_3-way'!X14^(1/3)*SIN('OddsRatio_working_3-way'!Y14/3)</f>
        <v>0.1614671950037285</v>
      </c>
      <c r="AD14" s="11">
        <f>'OddsRatio_working_3-way'!X14^(1/3)*SIN(('OddsRatio_working_3-way'!Y14+2*PI())/3)</f>
        <v>0.38141484113894913</v>
      </c>
      <c r="AE14" s="11">
        <f>'OddsRatio_working_3-way'!X14^(1/3)*SIN(('OddsRatio_working_3-way'!Y14+4*PI())/3)</f>
        <v>-0.5428820361426776</v>
      </c>
      <c r="AF14" s="11">
        <f>-'OddsRatio_working_3-way'!U14/(3*'OddsRatio_working_3-way'!X14^(1/3))*COS(('OddsRatio_working_3-way'!Y14)/3)</f>
        <v>0.53364305090967756</v>
      </c>
      <c r="AG14" s="11">
        <f>-'OddsRatio_working_3-way'!U14/(3*'OddsRatio_working_3-way'!X14^(1/3))*COS(('OddsRatio_working_3-way'!Y14+2*PI())/3)</f>
        <v>-0.40665621820588344</v>
      </c>
      <c r="AH14" s="11">
        <f>-'OddsRatio_working_3-way'!U14/(3*'OddsRatio_working_3-way'!X14^(1/3))*COS(('OddsRatio_working_3-way'!Y14+4*PI())/3)</f>
        <v>-0.12698683270379413</v>
      </c>
      <c r="AI14" s="11">
        <f>'OddsRatio_working_3-way'!U14/(3*'OddsRatio_working_3-way'!X14^(1/3))*SIN(('OddsRatio_working_3-way'!Y14)/3)</f>
        <v>-0.1614671950037285</v>
      </c>
      <c r="AJ14" s="11">
        <f>'OddsRatio_working_3-way'!U14/(3*'OddsRatio_working_3-way'!X14^(1/3))*SIN(('OddsRatio_working_3-way'!Y14+2*PI())/3)</f>
        <v>-0.38141484113894913</v>
      </c>
      <c r="AK14" s="11">
        <f>'OddsRatio_working_3-way'!U14/(3*'OddsRatio_working_3-way'!X14^(1/3))*SIN(('OddsRatio_working_3-way'!Y14+4*PI())/3)</f>
        <v>0.5428820361426776</v>
      </c>
      <c r="AL14" s="11">
        <f>'OddsRatio_working_3-way'!Z14+'OddsRatio_working_3-way'!AF14</f>
        <v>1.0672861018193551</v>
      </c>
      <c r="AM14" s="11">
        <f>'OddsRatio_working_3-way'!AA14+'OddsRatio_working_3-way'!AG14</f>
        <v>-0.81331243641176687</v>
      </c>
      <c r="AN14" s="11">
        <f>'OddsRatio_working_3-way'!AB14+'OddsRatio_working_3-way'!AH14</f>
        <v>-0.25397366540758826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1.0672861018193551</v>
      </c>
      <c r="AS14" s="11">
        <f>IF(('OddsRatio_working_3-way'!X14=0),IF(Q14&gt;0,-Q14^(1/3),(-Q14)^(1/3)),'OddsRatio_working_3-way'!AM14-'OddsRatio_working_3-way'!R14/3)</f>
        <v>-0.81331243641176687</v>
      </c>
      <c r="AT14" s="11">
        <f>IF(('OddsRatio_working_3-way'!X14=0),IF(Q14&gt;0,-Q14^(1/3),(-Q14)^(1/3)),'OddsRatio_working_3-way'!AN14-'OddsRatio_working_3-way'!R14/3)</f>
        <v>-0.25397366540758826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3.07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2.34</v>
      </c>
      <c r="D15" s="9">
        <f t="shared" si="13"/>
        <v>0.31678178332209339</v>
      </c>
      <c r="E15" s="9">
        <f t="shared" si="14"/>
        <v>0.26588297494019858</v>
      </c>
      <c r="F15" s="9">
        <f t="shared" si="15"/>
        <v>0.41733524173770797</v>
      </c>
      <c r="G15" s="9">
        <f t="shared" si="16"/>
        <v>1.041906848446029</v>
      </c>
      <c r="H15" s="9">
        <f t="shared" si="17"/>
        <v>3.1567471762832797</v>
      </c>
      <c r="I15" s="9">
        <f t="shared" si="18"/>
        <v>3.7610531483819765</v>
      </c>
      <c r="J15" s="9">
        <f t="shared" si="19"/>
        <v>2.396155176917679</v>
      </c>
      <c r="K15" s="11">
        <f t="shared" si="20"/>
        <v>0.32573289902280134</v>
      </c>
      <c r="L15" s="11">
        <f t="shared" si="21"/>
        <v>0.27397260273972601</v>
      </c>
      <c r="M15" s="11">
        <f t="shared" si="22"/>
        <v>0.42735042735042739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-0.28033280360262636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0.23111361293503993</v>
      </c>
      <c r="Q15" s="11">
        <f>2*'OddsRatio_working_3-way'!K15*'OddsRatio_working_3-way'!L15*'OddsRatio_working_3-way'!M15</f>
        <v>7.6275119780541231E-2</v>
      </c>
      <c r="R15" s="11">
        <f t="shared" si="23"/>
        <v>0</v>
      </c>
      <c r="S15" s="11">
        <f t="shared" si="24"/>
        <v>-0.82442586085160774</v>
      </c>
      <c r="T15" s="11">
        <f t="shared" si="25"/>
        <v>-0.27208774285531612</v>
      </c>
      <c r="U15" s="11">
        <f>'OddsRatio_working_3-way'!S15-'OddsRatio_working_3-way'!R15^2/3</f>
        <v>-0.82442586085160774</v>
      </c>
      <c r="V15" s="11">
        <f>'OddsRatio_working_3-way'!S15*'OddsRatio_working_3-way'!R15/3-2*'OddsRatio_working_3-way'!R15^3/27-'OddsRatio_working_3-way'!T15</f>
        <v>0.27208774285531612</v>
      </c>
      <c r="W15" s="11">
        <f>'OddsRatio_working_3-way'!V15^2+4*'OddsRatio_working_3-way'!U15^3/27</f>
        <v>-8.982203933918631E-3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0.1440607022629864</v>
      </c>
      <c r="Y15" s="11">
        <f>IF('OddsRatio_working_3-way'!W15&gt;=0,IF('OddsRatio_working_3-way'!V15+SQRT('OddsRatio_working_3-way'!W15)&gt;0,0,PI()),ACOS('OddsRatio_working_3-way'!V15/(2*'OddsRatio_working_3-way'!X15)))</f>
        <v>0.33518028508258735</v>
      </c>
      <c r="Z15" s="11">
        <f>'OddsRatio_working_3-way'!X15^(1/3)*COS('OddsRatio_working_3-way'!Y15/3)</f>
        <v>0.52095342422301461</v>
      </c>
      <c r="AA15" s="11">
        <f>'OddsRatio_working_3-way'!X15^(1/3)*COS(('OddsRatio_working_3-way'!Y15+2*PI())/3)</f>
        <v>-0.31109402689250715</v>
      </c>
      <c r="AB15" s="11">
        <f>'OddsRatio_working_3-way'!X15^(1/3)*COS(('OddsRatio_working_3-way'!Y15+4*PI())/3)</f>
        <v>-0.20985939733050712</v>
      </c>
      <c r="AC15" s="11">
        <f>'OddsRatio_working_3-way'!X15^(1/3)*SIN('OddsRatio_working_3-way'!Y15/3)</f>
        <v>5.844784062893274E-2</v>
      </c>
      <c r="AD15" s="11">
        <f>'OddsRatio_working_3-way'!X15^(1/3)*SIN(('OddsRatio_working_3-way'!Y15+2*PI())/3)</f>
        <v>0.42193497925115586</v>
      </c>
      <c r="AE15" s="11">
        <f>'OddsRatio_working_3-way'!X15^(1/3)*SIN(('OddsRatio_working_3-way'!Y15+4*PI())/3)</f>
        <v>-0.48038281988008863</v>
      </c>
      <c r="AF15" s="11">
        <f>-'OddsRatio_working_3-way'!U15/(3*'OddsRatio_working_3-way'!X15^(1/3))*COS(('OddsRatio_working_3-way'!Y15)/3)</f>
        <v>0.52095342422301449</v>
      </c>
      <c r="AG15" s="11">
        <f>-'OddsRatio_working_3-way'!U15/(3*'OddsRatio_working_3-way'!X15^(1/3))*COS(('OddsRatio_working_3-way'!Y15+2*PI())/3)</f>
        <v>-0.31109402689250709</v>
      </c>
      <c r="AH15" s="11">
        <f>-'OddsRatio_working_3-way'!U15/(3*'OddsRatio_working_3-way'!X15^(1/3))*COS(('OddsRatio_working_3-way'!Y15+4*PI())/3)</f>
        <v>-0.2098593973305071</v>
      </c>
      <c r="AI15" s="11">
        <f>'OddsRatio_working_3-way'!U15/(3*'OddsRatio_working_3-way'!X15^(1/3))*SIN(('OddsRatio_working_3-way'!Y15)/3)</f>
        <v>-5.8447840628932726E-2</v>
      </c>
      <c r="AJ15" s="11">
        <f>'OddsRatio_working_3-way'!U15/(3*'OddsRatio_working_3-way'!X15^(1/3))*SIN(('OddsRatio_working_3-way'!Y15+2*PI())/3)</f>
        <v>-0.42193497925115581</v>
      </c>
      <c r="AK15" s="11">
        <f>'OddsRatio_working_3-way'!U15/(3*'OddsRatio_working_3-way'!X15^(1/3))*SIN(('OddsRatio_working_3-way'!Y15+4*PI())/3)</f>
        <v>0.48038281988008852</v>
      </c>
      <c r="AL15" s="11">
        <f>'OddsRatio_working_3-way'!Z15+'OddsRatio_working_3-way'!AF15</f>
        <v>1.041906848446029</v>
      </c>
      <c r="AM15" s="11">
        <f>'OddsRatio_working_3-way'!AA15+'OddsRatio_working_3-way'!AG15</f>
        <v>-0.62218805378501418</v>
      </c>
      <c r="AN15" s="11">
        <f>'OddsRatio_working_3-way'!AB15+'OddsRatio_working_3-way'!AH15</f>
        <v>-0.41971879466101425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1.041906848446029</v>
      </c>
      <c r="AS15" s="11">
        <f>IF(('OddsRatio_working_3-way'!X15=0),IF(Q15&gt;0,-Q15^(1/3),(-Q15)^(1/3)),'OddsRatio_working_3-way'!AM15-'OddsRatio_working_3-way'!R15/3)</f>
        <v>-0.62218805378501418</v>
      </c>
      <c r="AT15" s="11">
        <f>IF(('OddsRatio_working_3-way'!X15=0),IF(Q15&gt;0,-Q15^(1/3),(-Q15)^(1/3)),'OddsRatio_working_3-way'!AN15-'OddsRatio_working_3-way'!R15/3)</f>
        <v>-0.41971879466101425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2.31</v>
      </c>
      <c r="B16" s="4">
        <f>IF('True_Odds_Calculator_3-way'!B17="","",'True_Odds_Calculator_3-way'!B17)</f>
        <v>3.58</v>
      </c>
      <c r="C16" s="4">
        <f>IF('True_Odds_Calculator_3-way'!C17="","",'True_Odds_Calculator_3-way'!C17)</f>
        <v>3.16</v>
      </c>
      <c r="D16" s="9">
        <f t="shared" si="13"/>
        <v>0.42224148961780178</v>
      </c>
      <c r="E16" s="9">
        <f t="shared" si="14"/>
        <v>0.27064731794388586</v>
      </c>
      <c r="F16" s="9">
        <f t="shared" si="15"/>
        <v>0.30711119243831242</v>
      </c>
      <c r="G16" s="9">
        <f t="shared" si="16"/>
        <v>1.0445137241849844</v>
      </c>
      <c r="H16" s="9">
        <f t="shared" si="17"/>
        <v>2.3683129786823294</v>
      </c>
      <c r="I16" s="9">
        <f t="shared" si="18"/>
        <v>3.6948454083972599</v>
      </c>
      <c r="J16" s="9">
        <f t="shared" si="19"/>
        <v>3.2561496442395663</v>
      </c>
      <c r="K16" s="11">
        <f t="shared" si="20"/>
        <v>0.4329004329004329</v>
      </c>
      <c r="L16" s="11">
        <f t="shared" si="21"/>
        <v>0.27932960893854747</v>
      </c>
      <c r="M16" s="11">
        <f t="shared" si="22"/>
        <v>0.31645569620253161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-0.27935899755431615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0.23151188203164724</v>
      </c>
      <c r="Q16" s="11">
        <f>2*'OddsRatio_working_3-way'!K16*'OddsRatio_working_3-way'!L16*'OddsRatio_working_3-way'!M16</f>
        <v>7.6532853564180894E-2</v>
      </c>
      <c r="R16" s="11">
        <f t="shared" si="23"/>
        <v>0</v>
      </c>
      <c r="S16" s="11">
        <f t="shared" si="24"/>
        <v>-0.82872534644828855</v>
      </c>
      <c r="T16" s="11">
        <f t="shared" si="25"/>
        <v>-0.27395879221431024</v>
      </c>
      <c r="U16" s="11">
        <f>'OddsRatio_working_3-way'!S16-'OddsRatio_working_3-way'!R16^2/3</f>
        <v>-0.82872534644828855</v>
      </c>
      <c r="V16" s="11">
        <f>'OddsRatio_working_3-way'!S16*'OddsRatio_working_3-way'!R16/3-2*'OddsRatio_working_3-way'!R16^3/27-'OddsRatio_working_3-way'!T16</f>
        <v>0.27395879221431024</v>
      </c>
      <c r="W16" s="11">
        <f>'OddsRatio_working_3-way'!V16^2+4*'OddsRatio_working_3-way'!U16^3/27</f>
        <v>-9.2660938041016772E-3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0.1451891125701453</v>
      </c>
      <c r="Y16" s="11">
        <f>IF('OddsRatio_working_3-way'!W16&gt;=0,IF('OddsRatio_working_3-way'!V16+SQRT('OddsRatio_working_3-way'!W16)&gt;0,0,PI()),ACOS('OddsRatio_working_3-way'!V16/(2*'OddsRatio_working_3-way'!X16)))</f>
        <v>0.33789365315224007</v>
      </c>
      <c r="Z16" s="11">
        <f>'OddsRatio_working_3-way'!X16^(1/3)*COS('OddsRatio_working_3-way'!Y16/3)</f>
        <v>0.52225686209249222</v>
      </c>
      <c r="AA16" s="11">
        <f>'OddsRatio_working_3-way'!X16^(1/3)*COS(('OddsRatio_working_3-way'!Y16+2*PI())/3)</f>
        <v>-0.3122866572669607</v>
      </c>
      <c r="AB16" s="11">
        <f>'OddsRatio_working_3-way'!X16^(1/3)*COS(('OddsRatio_working_3-way'!Y16+4*PI())/3)</f>
        <v>-0.20997020482553164</v>
      </c>
      <c r="AC16" s="11">
        <f>'OddsRatio_working_3-way'!X16^(1/3)*SIN('OddsRatio_working_3-way'!Y16/3)</f>
        <v>5.9072431359586786E-2</v>
      </c>
      <c r="AD16" s="11">
        <f>'OddsRatio_working_3-way'!X16^(1/3)*SIN(('OddsRatio_working_3-way'!Y16+2*PI())/3)</f>
        <v>0.42275149419305108</v>
      </c>
      <c r="AE16" s="11">
        <f>'OddsRatio_working_3-way'!X16^(1/3)*SIN(('OddsRatio_working_3-way'!Y16+4*PI())/3)</f>
        <v>-0.48182392555263776</v>
      </c>
      <c r="AF16" s="11">
        <f>-'OddsRatio_working_3-way'!U16/(3*'OddsRatio_working_3-way'!X16^(1/3))*COS(('OddsRatio_working_3-way'!Y16)/3)</f>
        <v>0.52225686209249222</v>
      </c>
      <c r="AG16" s="11">
        <f>-'OddsRatio_working_3-way'!U16/(3*'OddsRatio_working_3-way'!X16^(1/3))*COS(('OddsRatio_working_3-way'!Y16+2*PI())/3)</f>
        <v>-0.3122866572669607</v>
      </c>
      <c r="AH16" s="11">
        <f>-'OddsRatio_working_3-way'!U16/(3*'OddsRatio_working_3-way'!X16^(1/3))*COS(('OddsRatio_working_3-way'!Y16+4*PI())/3)</f>
        <v>-0.20997020482553164</v>
      </c>
      <c r="AI16" s="11">
        <f>'OddsRatio_working_3-way'!U16/(3*'OddsRatio_working_3-way'!X16^(1/3))*SIN(('OddsRatio_working_3-way'!Y16)/3)</f>
        <v>-5.9072431359586786E-2</v>
      </c>
      <c r="AJ16" s="11">
        <f>'OddsRatio_working_3-way'!U16/(3*'OddsRatio_working_3-way'!X16^(1/3))*SIN(('OddsRatio_working_3-way'!Y16+2*PI())/3)</f>
        <v>-0.42275149419305108</v>
      </c>
      <c r="AK16" s="11">
        <f>'OddsRatio_working_3-way'!U16/(3*'OddsRatio_working_3-way'!X16^(1/3))*SIN(('OddsRatio_working_3-way'!Y16+4*PI())/3)</f>
        <v>0.48182392555263776</v>
      </c>
      <c r="AL16" s="11">
        <f>'OddsRatio_working_3-way'!Z16+'OddsRatio_working_3-way'!AF16</f>
        <v>1.0445137241849844</v>
      </c>
      <c r="AM16" s="11">
        <f>'OddsRatio_working_3-way'!AA16+'OddsRatio_working_3-way'!AG16</f>
        <v>-0.6245733145339214</v>
      </c>
      <c r="AN16" s="11">
        <f>'OddsRatio_working_3-way'!AB16+'OddsRatio_working_3-way'!AH16</f>
        <v>-0.41994040965106327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1.0445137241849844</v>
      </c>
      <c r="AS16" s="11">
        <f>IF(('OddsRatio_working_3-way'!X16=0),IF(Q16&gt;0,-Q16^(1/3),(-Q16)^(1/3)),'OddsRatio_working_3-way'!AM16-'OddsRatio_working_3-way'!R16/3)</f>
        <v>-0.6245733145339214</v>
      </c>
      <c r="AT16" s="11">
        <f>IF(('OddsRatio_working_3-way'!X16=0),IF(Q16&gt;0,-Q16^(1/3),(-Q16)^(1/3)),'OddsRatio_working_3-way'!AN16-'OddsRatio_working_3-way'!R16/3)</f>
        <v>-0.41994040965106327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2.21</v>
      </c>
      <c r="B17" s="4">
        <f>IF('True_Odds_Calculator_3-way'!B18="","",'True_Odds_Calculator_3-way'!B18)</f>
        <v>3.69</v>
      </c>
      <c r="C17" s="4">
        <f>IF('True_Odds_Calculator_3-way'!C18="","",'True_Odds_Calculator_3-way'!C18)</f>
        <v>3.28</v>
      </c>
      <c r="D17" s="9">
        <f t="shared" si="13"/>
        <v>0.44174760639578903</v>
      </c>
      <c r="E17" s="9">
        <f t="shared" si="14"/>
        <v>0.26250419839250166</v>
      </c>
      <c r="F17" s="9">
        <f t="shared" si="15"/>
        <v>0.2957481952117092</v>
      </c>
      <c r="G17" s="9">
        <f t="shared" si="16"/>
        <v>1.0444099931026423</v>
      </c>
      <c r="H17" s="9">
        <f t="shared" si="17"/>
        <v>2.2637360916541969</v>
      </c>
      <c r="I17" s="9">
        <f t="shared" si="18"/>
        <v>3.8094628814461071</v>
      </c>
      <c r="J17" s="9">
        <f t="shared" si="19"/>
        <v>3.381254784274025</v>
      </c>
      <c r="K17" s="11">
        <f t="shared" si="20"/>
        <v>0.45248868778280543</v>
      </c>
      <c r="L17" s="11">
        <f t="shared" si="21"/>
        <v>0.2710027100271003</v>
      </c>
      <c r="M17" s="11">
        <f t="shared" si="22"/>
        <v>0.3048780487804878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-0.27744698758101127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0.23104468987521792</v>
      </c>
      <c r="Q17" s="11">
        <f>2*'OddsRatio_working_3-way'!K17*'OddsRatio_working_3-way'!L17*'OddsRatio_working_3-way'!M17</f>
        <v>7.4771744296187034E-2</v>
      </c>
      <c r="R17" s="11">
        <f t="shared" si="23"/>
        <v>0</v>
      </c>
      <c r="S17" s="11">
        <f t="shared" si="24"/>
        <v>-0.83275256253325003</v>
      </c>
      <c r="T17" s="11">
        <f t="shared" si="25"/>
        <v>-0.26949921117580905</v>
      </c>
      <c r="U17" s="11">
        <f>'OddsRatio_working_3-way'!S17-'OddsRatio_working_3-way'!R17^2/3</f>
        <v>-0.83275256253325003</v>
      </c>
      <c r="V17" s="11">
        <f>'OddsRatio_working_3-way'!S17*'OddsRatio_working_3-way'!R17/3-2*'OddsRatio_working_3-way'!R17^3/27-'OddsRatio_working_3-way'!T17</f>
        <v>0.26949921117580905</v>
      </c>
      <c r="W17" s="11">
        <f>'OddsRatio_working_3-way'!V17^2+4*'OddsRatio_working_3-way'!U17^3/27</f>
        <v>-1.292493185380604E-2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0.14624872365100264</v>
      </c>
      <c r="Y17" s="11">
        <f>IF('OddsRatio_working_3-way'!W17&gt;=0,IF('OddsRatio_working_3-way'!V17+SQRT('OddsRatio_working_3-way'!W17)&gt;0,0,PI()),ACOS('OddsRatio_working_3-way'!V17/(2*'OddsRatio_working_3-way'!X17)))</f>
        <v>0.39919837499297994</v>
      </c>
      <c r="Z17" s="11">
        <f>'OddsRatio_working_3-way'!X17^(1/3)*COS('OddsRatio_working_3-way'!Y17/3)</f>
        <v>0.52220499655132113</v>
      </c>
      <c r="AA17" s="11">
        <f>'OddsRatio_working_3-way'!X17^(1/3)*COS(('OddsRatio_working_3-way'!Y17+2*PI())/3)</f>
        <v>-0.32163841171502705</v>
      </c>
      <c r="AB17" s="11">
        <f>'OddsRatio_working_3-way'!X17^(1/3)*COS(('OddsRatio_working_3-way'!Y17+4*PI())/3)</f>
        <v>-0.20056658483629405</v>
      </c>
      <c r="AC17" s="11">
        <f>'OddsRatio_working_3-way'!X17^(1/3)*SIN('OddsRatio_working_3-way'!Y17/3)</f>
        <v>6.9900851839716255E-2</v>
      </c>
      <c r="AD17" s="11">
        <f>'OddsRatio_working_3-way'!X17^(1/3)*SIN(('OddsRatio_working_3-way'!Y17+2*PI())/3)</f>
        <v>0.41729236707675121</v>
      </c>
      <c r="AE17" s="11">
        <f>'OddsRatio_working_3-way'!X17^(1/3)*SIN(('OddsRatio_working_3-way'!Y17+4*PI())/3)</f>
        <v>-0.48719321891646744</v>
      </c>
      <c r="AF17" s="11">
        <f>-'OddsRatio_working_3-way'!U17/(3*'OddsRatio_working_3-way'!X17^(1/3))*COS(('OddsRatio_working_3-way'!Y17)/3)</f>
        <v>0.52220499655132102</v>
      </c>
      <c r="AG17" s="11">
        <f>-'OddsRatio_working_3-way'!U17/(3*'OddsRatio_working_3-way'!X17^(1/3))*COS(('OddsRatio_working_3-way'!Y17+2*PI())/3)</f>
        <v>-0.321638411715027</v>
      </c>
      <c r="AH17" s="11">
        <f>-'OddsRatio_working_3-way'!U17/(3*'OddsRatio_working_3-way'!X17^(1/3))*COS(('OddsRatio_working_3-way'!Y17+4*PI())/3)</f>
        <v>-0.200566584836294</v>
      </c>
      <c r="AI17" s="11">
        <f>'OddsRatio_working_3-way'!U17/(3*'OddsRatio_working_3-way'!X17^(1/3))*SIN(('OddsRatio_working_3-way'!Y17)/3)</f>
        <v>-6.9900851839716241E-2</v>
      </c>
      <c r="AJ17" s="11">
        <f>'OddsRatio_working_3-way'!U17/(3*'OddsRatio_working_3-way'!X17^(1/3))*SIN(('OddsRatio_working_3-way'!Y17+2*PI())/3)</f>
        <v>-0.41729236707675116</v>
      </c>
      <c r="AK17" s="11">
        <f>'OddsRatio_working_3-way'!U17/(3*'OddsRatio_working_3-way'!X17^(1/3))*SIN(('OddsRatio_working_3-way'!Y17+4*PI())/3)</f>
        <v>0.48719321891646739</v>
      </c>
      <c r="AL17" s="11">
        <f>'OddsRatio_working_3-way'!Z17+'OddsRatio_working_3-way'!AF17</f>
        <v>1.0444099931026423</v>
      </c>
      <c r="AM17" s="11">
        <f>'OddsRatio_working_3-way'!AA17+'OddsRatio_working_3-way'!AG17</f>
        <v>-0.6432768234300541</v>
      </c>
      <c r="AN17" s="11">
        <f>'OddsRatio_working_3-way'!AB17+'OddsRatio_working_3-way'!AH17</f>
        <v>-0.40113316967258805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1.0444099931026423</v>
      </c>
      <c r="AS17" s="11">
        <f>IF(('OddsRatio_working_3-way'!X17=0),IF(Q17&gt;0,-Q17^(1/3),(-Q17)^(1/3)),'OddsRatio_working_3-way'!AM17-'OddsRatio_working_3-way'!R17/3)</f>
        <v>-0.6432768234300541</v>
      </c>
      <c r="AT17" s="11">
        <f>IF(('OddsRatio_working_3-way'!X17=0),IF(Q17&gt;0,-Q17^(1/3),(-Q17)^(1/3)),'OddsRatio_working_3-way'!AN17-'OddsRatio_working_3-way'!R17/3)</f>
        <v>-0.40113316967258805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5.23</v>
      </c>
      <c r="B18" s="4">
        <f>IF('True_Odds_Calculator_3-way'!B19="","",'True_Odds_Calculator_3-way'!B19)</f>
        <v>4.7</v>
      </c>
      <c r="C18" s="4">
        <f>IF('True_Odds_Calculator_3-way'!C19="","",'True_Odds_Calculator_3-way'!C19)</f>
        <v>1.6</v>
      </c>
      <c r="D18" s="9">
        <f t="shared" si="13"/>
        <v>0.18323367380124764</v>
      </c>
      <c r="E18" s="9">
        <f t="shared" si="14"/>
        <v>0.20412304486689062</v>
      </c>
      <c r="F18" s="9">
        <f t="shared" si="15"/>
        <v>0.61264328133186163</v>
      </c>
      <c r="G18" s="9">
        <f t="shared" si="16"/>
        <v>1.0537853768837024</v>
      </c>
      <c r="H18" s="9">
        <f t="shared" si="17"/>
        <v>5.4575121442180627</v>
      </c>
      <c r="I18" s="9">
        <f t="shared" si="18"/>
        <v>4.899005894469699</v>
      </c>
      <c r="J18" s="9">
        <f t="shared" si="19"/>
        <v>1.6322712261302215</v>
      </c>
      <c r="K18" s="11">
        <f t="shared" si="20"/>
        <v>0.19120458891013384</v>
      </c>
      <c r="L18" s="11">
        <f t="shared" si="21"/>
        <v>0.21276595744680851</v>
      </c>
      <c r="M18" s="11">
        <f t="shared" si="22"/>
        <v>0.625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-0.23876673040152963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0.21688499247386192</v>
      </c>
      <c r="Q18" s="11">
        <f>2*'OddsRatio_working_3-way'!K18*'OddsRatio_working_3-way'!L18*'OddsRatio_working_3-way'!M18</f>
        <v>5.0852284284610062E-2</v>
      </c>
      <c r="R18" s="11">
        <f t="shared" si="23"/>
        <v>0</v>
      </c>
      <c r="S18" s="11">
        <f t="shared" si="24"/>
        <v>-0.90835516367431268</v>
      </c>
      <c r="T18" s="11">
        <f t="shared" si="25"/>
        <v>-0.21297893638319171</v>
      </c>
      <c r="U18" s="11">
        <f>'OddsRatio_working_3-way'!S18-'OddsRatio_working_3-way'!R18^2/3</f>
        <v>-0.90835516367431268</v>
      </c>
      <c r="V18" s="11">
        <f>'OddsRatio_working_3-way'!S18*'OddsRatio_working_3-way'!R18/3-2*'OddsRatio_working_3-way'!R18^3/27-'OddsRatio_working_3-way'!T18</f>
        <v>0.21297893638319171</v>
      </c>
      <c r="W18" s="11">
        <f>'OddsRatio_working_3-way'!V18^2+4*'OddsRatio_working_3-way'!U18^3/27</f>
        <v>-6.5675841493271339E-2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0.16661022540362502</v>
      </c>
      <c r="Y18" s="11">
        <f>IF('OddsRatio_working_3-way'!W18&gt;=0,IF('OddsRatio_working_3-way'!V18+SQRT('OddsRatio_working_3-way'!W18)&gt;0,0,PI()),ACOS('OddsRatio_working_3-way'!V18/(2*'OddsRatio_working_3-way'!X18)))</f>
        <v>0.8773995482966217</v>
      </c>
      <c r="Z18" s="11">
        <f>'OddsRatio_working_3-way'!X18^(1/3)*COS('OddsRatio_working_3-way'!Y18/3)</f>
        <v>0.52689268844185122</v>
      </c>
      <c r="AA18" s="11">
        <f>'OddsRatio_working_3-way'!X18^(1/3)*COS(('OddsRatio_working_3-way'!Y18+2*PI())/3)</f>
        <v>-0.40083943745514505</v>
      </c>
      <c r="AB18" s="11">
        <f>'OddsRatio_working_3-way'!X18^(1/3)*COS(('OddsRatio_working_3-way'!Y18+4*PI())/3)</f>
        <v>-0.12605325098670628</v>
      </c>
      <c r="AC18" s="11">
        <f>'OddsRatio_working_3-way'!X18^(1/3)*SIN('OddsRatio_working_3-way'!Y18/3)</f>
        <v>0.158647878727144</v>
      </c>
      <c r="AD18" s="11">
        <f>'OddsRatio_working_3-way'!X18^(1/3)*SIN(('OddsRatio_working_3-way'!Y18+2*PI())/3)</f>
        <v>0.3769785138953507</v>
      </c>
      <c r="AE18" s="11">
        <f>'OddsRatio_working_3-way'!X18^(1/3)*SIN(('OddsRatio_working_3-way'!Y18+4*PI())/3)</f>
        <v>-0.53562639262249456</v>
      </c>
      <c r="AF18" s="11">
        <f>-'OddsRatio_working_3-way'!U18/(3*'OddsRatio_working_3-way'!X18^(1/3))*COS(('OddsRatio_working_3-way'!Y18)/3)</f>
        <v>0.52689268844185122</v>
      </c>
      <c r="AG18" s="11">
        <f>-'OddsRatio_working_3-way'!U18/(3*'OddsRatio_working_3-way'!X18^(1/3))*COS(('OddsRatio_working_3-way'!Y18+2*PI())/3)</f>
        <v>-0.40083943745514505</v>
      </c>
      <c r="AH18" s="11">
        <f>-'OddsRatio_working_3-way'!U18/(3*'OddsRatio_working_3-way'!X18^(1/3))*COS(('OddsRatio_working_3-way'!Y18+4*PI())/3)</f>
        <v>-0.12605325098670628</v>
      </c>
      <c r="AI18" s="11">
        <f>'OddsRatio_working_3-way'!U18/(3*'OddsRatio_working_3-way'!X18^(1/3))*SIN(('OddsRatio_working_3-way'!Y18)/3)</f>
        <v>-0.158647878727144</v>
      </c>
      <c r="AJ18" s="11">
        <f>'OddsRatio_working_3-way'!U18/(3*'OddsRatio_working_3-way'!X18^(1/3))*SIN(('OddsRatio_working_3-way'!Y18+2*PI())/3)</f>
        <v>-0.3769785138953507</v>
      </c>
      <c r="AK18" s="11">
        <f>'OddsRatio_working_3-way'!U18/(3*'OddsRatio_working_3-way'!X18^(1/3))*SIN(('OddsRatio_working_3-way'!Y18+4*PI())/3)</f>
        <v>0.53562639262249456</v>
      </c>
      <c r="AL18" s="11">
        <f>'OddsRatio_working_3-way'!Z18+'OddsRatio_working_3-way'!AF18</f>
        <v>1.0537853768837024</v>
      </c>
      <c r="AM18" s="11">
        <f>'OddsRatio_working_3-way'!AA18+'OddsRatio_working_3-way'!AG18</f>
        <v>-0.80167887491029011</v>
      </c>
      <c r="AN18" s="11">
        <f>'OddsRatio_working_3-way'!AB18+'OddsRatio_working_3-way'!AH18</f>
        <v>-0.25210650197341256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1.0537853768837024</v>
      </c>
      <c r="AS18" s="11">
        <f>IF(('OddsRatio_working_3-way'!X18=0),IF(Q18&gt;0,-Q18^(1/3),(-Q18)^(1/3)),'OddsRatio_working_3-way'!AM18-'OddsRatio_working_3-way'!R18/3)</f>
        <v>-0.80167887491029011</v>
      </c>
      <c r="AT18" s="11">
        <f>IF(('OddsRatio_working_3-way'!X18=0),IF(Q18&gt;0,-Q18^(1/3),(-Q18)^(1/3)),'OddsRatio_working_3-way'!AN18-'OddsRatio_working_3-way'!R18/3)</f>
        <v>-0.25210650197341256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1.62</v>
      </c>
      <c r="B19" s="4">
        <f>IF('True_Odds_Calculator_3-way'!B20="","",'True_Odds_Calculator_3-way'!B20)</f>
        <v>4.67</v>
      </c>
      <c r="C19" s="4">
        <f>IF('True_Odds_Calculator_3-way'!C20="","",'True_Odds_Calculator_3-way'!C20)</f>
        <v>5.03</v>
      </c>
      <c r="D19" s="9">
        <f t="shared" si="13"/>
        <v>0.60445714317364929</v>
      </c>
      <c r="E19" s="9">
        <f t="shared" si="14"/>
        <v>0.20519177422323656</v>
      </c>
      <c r="F19" s="9">
        <f t="shared" si="15"/>
        <v>0.19035108260311437</v>
      </c>
      <c r="G19" s="9">
        <f t="shared" si="16"/>
        <v>1.0554467871291957</v>
      </c>
      <c r="H19" s="9">
        <f t="shared" si="17"/>
        <v>1.6543770080201015</v>
      </c>
      <c r="I19" s="9">
        <f t="shared" si="18"/>
        <v>4.873489708764148</v>
      </c>
      <c r="J19" s="9">
        <f t="shared" si="19"/>
        <v>5.2534505521306594</v>
      </c>
      <c r="K19" s="11">
        <f t="shared" si="20"/>
        <v>0.61728395061728392</v>
      </c>
      <c r="L19" s="11">
        <f t="shared" si="21"/>
        <v>0.21413276231263384</v>
      </c>
      <c r="M19" s="11">
        <f t="shared" si="22"/>
        <v>0.19880715705765406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-0.24096996785774927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0.21863689252646018</v>
      </c>
      <c r="Q19" s="11">
        <f>2*'OddsRatio_working_3-way'!K19*'OddsRatio_working_3-way'!L19*'OddsRatio_working_3-way'!M19</f>
        <v>5.2556945318860619E-2</v>
      </c>
      <c r="R19" s="11">
        <f t="shared" si="23"/>
        <v>0</v>
      </c>
      <c r="S19" s="11">
        <f t="shared" si="24"/>
        <v>-0.90732008835029243</v>
      </c>
      <c r="T19" s="11">
        <f t="shared" si="25"/>
        <v>-0.21810579046882028</v>
      </c>
      <c r="U19" s="11">
        <f>'OddsRatio_working_3-way'!S19-'OddsRatio_working_3-way'!R19^2/3</f>
        <v>-0.90732008835029243</v>
      </c>
      <c r="V19" s="11">
        <f>'OddsRatio_working_3-way'!S19*'OddsRatio_working_3-way'!R19/3-2*'OddsRatio_working_3-way'!R19^3/27-'OddsRatio_working_3-way'!T19</f>
        <v>0.21810579046882028</v>
      </c>
      <c r="W19" s="11">
        <f>'OddsRatio_working_3-way'!V19^2+4*'OddsRatio_working_3-way'!U19^3/27</f>
        <v>-6.3086587556698798E-2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0.16632552674854795</v>
      </c>
      <c r="Y19" s="11">
        <f>IF('OddsRatio_working_3-way'!W19&gt;=0,IF('OddsRatio_working_3-way'!V19+SQRT('OddsRatio_working_3-way'!W19)&gt;0,0,PI()),ACOS('OddsRatio_working_3-way'!V19/(2*'OddsRatio_working_3-way'!X19)))</f>
        <v>0.85574072400745715</v>
      </c>
      <c r="Z19" s="11">
        <f>'OddsRatio_working_3-way'!X19^(1/3)*COS('OddsRatio_working_3-way'!Y19/3)</f>
        <v>0.52772339356459785</v>
      </c>
      <c r="AA19" s="11">
        <f>'OddsRatio_working_3-way'!X19^(1/3)*COS(('OddsRatio_working_3-way'!Y19+2*PI())/3)</f>
        <v>-0.39788049024452782</v>
      </c>
      <c r="AB19" s="11">
        <f>'OddsRatio_working_3-way'!X19^(1/3)*COS(('OddsRatio_working_3-way'!Y19+4*PI())/3)</f>
        <v>-0.12984290332006995</v>
      </c>
      <c r="AC19" s="11">
        <f>'OddsRatio_working_3-way'!X19^(1/3)*SIN('OddsRatio_working_3-way'!Y19/3)</f>
        <v>0.15475157296377334</v>
      </c>
      <c r="AD19" s="11">
        <f>'OddsRatio_working_3-way'!X19^(1/3)*SIN(('OddsRatio_working_3-way'!Y19+2*PI())/3)</f>
        <v>0.37964607851638843</v>
      </c>
      <c r="AE19" s="11">
        <f>'OddsRatio_working_3-way'!X19^(1/3)*SIN(('OddsRatio_working_3-way'!Y19+4*PI())/3)</f>
        <v>-0.53439765148016183</v>
      </c>
      <c r="AF19" s="11">
        <f>-'OddsRatio_working_3-way'!U19/(3*'OddsRatio_working_3-way'!X19^(1/3))*COS(('OddsRatio_working_3-way'!Y19)/3)</f>
        <v>0.52772339356459785</v>
      </c>
      <c r="AG19" s="11">
        <f>-'OddsRatio_working_3-way'!U19/(3*'OddsRatio_working_3-way'!X19^(1/3))*COS(('OddsRatio_working_3-way'!Y19+2*PI())/3)</f>
        <v>-0.39788049024452782</v>
      </c>
      <c r="AH19" s="11">
        <f>-'OddsRatio_working_3-way'!U19/(3*'OddsRatio_working_3-way'!X19^(1/3))*COS(('OddsRatio_working_3-way'!Y19+4*PI())/3)</f>
        <v>-0.12984290332006995</v>
      </c>
      <c r="AI19" s="11">
        <f>'OddsRatio_working_3-way'!U19/(3*'OddsRatio_working_3-way'!X19^(1/3))*SIN(('OddsRatio_working_3-way'!Y19)/3)</f>
        <v>-0.15475157296377334</v>
      </c>
      <c r="AJ19" s="11">
        <f>'OddsRatio_working_3-way'!U19/(3*'OddsRatio_working_3-way'!X19^(1/3))*SIN(('OddsRatio_working_3-way'!Y19+2*PI())/3)</f>
        <v>-0.37964607851638843</v>
      </c>
      <c r="AK19" s="11">
        <f>'OddsRatio_working_3-way'!U19/(3*'OddsRatio_working_3-way'!X19^(1/3))*SIN(('OddsRatio_working_3-way'!Y19+4*PI())/3)</f>
        <v>0.53439765148016183</v>
      </c>
      <c r="AL19" s="11">
        <f>'OddsRatio_working_3-way'!Z19+'OddsRatio_working_3-way'!AF19</f>
        <v>1.0554467871291957</v>
      </c>
      <c r="AM19" s="11">
        <f>'OddsRatio_working_3-way'!AA19+'OddsRatio_working_3-way'!AG19</f>
        <v>-0.79576098048905564</v>
      </c>
      <c r="AN19" s="11">
        <f>'OddsRatio_working_3-way'!AB19+'OddsRatio_working_3-way'!AH19</f>
        <v>-0.2596858066401399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1.0554467871291957</v>
      </c>
      <c r="AS19" s="11">
        <f>IF(('OddsRatio_working_3-way'!X19=0),IF(Q19&gt;0,-Q19^(1/3),(-Q19)^(1/3)),'OddsRatio_working_3-way'!AM19-'OddsRatio_working_3-way'!R19/3)</f>
        <v>-0.79576098048905564</v>
      </c>
      <c r="AT19" s="11">
        <f>IF(('OddsRatio_working_3-way'!X19=0),IF(Q19&gt;0,-Q19^(1/3),(-Q19)^(1/3)),'OddsRatio_working_3-way'!AN19-'OddsRatio_working_3-way'!R19/3)</f>
        <v>-0.2596858066401399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1.86</v>
      </c>
      <c r="B20" s="4">
        <f>IF('True_Odds_Calculator_3-way'!B21="","",'True_Odds_Calculator_3-way'!B21)</f>
        <v>3.87</v>
      </c>
      <c r="C20" s="4">
        <f>IF('True_Odds_Calculator_3-way'!C21="","",'True_Odds_Calculator_3-way'!C21)</f>
        <v>4.26</v>
      </c>
      <c r="D20" s="9">
        <f t="shared" si="13"/>
        <v>0.52518582699032113</v>
      </c>
      <c r="E20" s="9">
        <f t="shared" si="14"/>
        <v>0.24893389782178743</v>
      </c>
      <c r="F20" s="9">
        <f t="shared" si="15"/>
        <v>0.22588027518789139</v>
      </c>
      <c r="G20" s="9">
        <f t="shared" si="16"/>
        <v>1.0512650477709893</v>
      </c>
      <c r="H20" s="9">
        <f t="shared" si="17"/>
        <v>1.9040879410830511</v>
      </c>
      <c r="I20" s="9">
        <f t="shared" si="18"/>
        <v>4.017130687102739</v>
      </c>
      <c r="J20" s="9">
        <f t="shared" si="19"/>
        <v>4.4271240557334259</v>
      </c>
      <c r="K20" s="11">
        <f t="shared" si="20"/>
        <v>0.5376344086021505</v>
      </c>
      <c r="L20" s="11">
        <f t="shared" si="21"/>
        <v>0.25839793281653745</v>
      </c>
      <c r="M20" s="11">
        <f t="shared" si="22"/>
        <v>0.23474178403755869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-0.26240036795844768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0.22795213670397252</v>
      </c>
      <c r="Q20" s="11">
        <f>2*'OddsRatio_working_3-way'!K20*'OddsRatio_working_3-way'!L20*'OddsRatio_working_3-way'!M20</f>
        <v>6.5222356710721754E-2</v>
      </c>
      <c r="R20" s="11">
        <f t="shared" si="23"/>
        <v>0</v>
      </c>
      <c r="S20" s="11">
        <f t="shared" si="24"/>
        <v>-0.8687188149830255</v>
      </c>
      <c r="T20" s="11">
        <f t="shared" si="25"/>
        <v>-0.24856046208384136</v>
      </c>
      <c r="U20" s="11">
        <f>'OddsRatio_working_3-way'!S20-'OddsRatio_working_3-way'!R20^2/3</f>
        <v>-0.8687188149830255</v>
      </c>
      <c r="V20" s="11">
        <f>'OddsRatio_working_3-way'!S20*'OddsRatio_working_3-way'!R20/3-2*'OddsRatio_working_3-way'!R20^3/27-'OddsRatio_working_3-way'!T20</f>
        <v>0.24856046208384136</v>
      </c>
      <c r="W20" s="11">
        <f>'OddsRatio_working_3-way'!V20^2+4*'OddsRatio_working_3-way'!U20^3/27</f>
        <v>-3.5343340425622601E-2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0.15582493681769563</v>
      </c>
      <c r="Y20" s="11">
        <f>IF('OddsRatio_working_3-way'!W20&gt;=0,IF('OddsRatio_working_3-way'!V20+SQRT('OddsRatio_working_3-way'!W20)&gt;0,0,PI()),ACOS('OddsRatio_working_3-way'!V20/(2*'OddsRatio_working_3-way'!X20)))</f>
        <v>0.64755156076467879</v>
      </c>
      <c r="Z20" s="11">
        <f>'OddsRatio_working_3-way'!X20^(1/3)*COS('OddsRatio_working_3-way'!Y20/3)</f>
        <v>0.52563252388549464</v>
      </c>
      <c r="AA20" s="11">
        <f>'OddsRatio_working_3-way'!X20^(1/3)*COS(('OddsRatio_working_3-way'!Y20+2*PI())/3)</f>
        <v>-0.36262879182291857</v>
      </c>
      <c r="AB20" s="11">
        <f>'OddsRatio_working_3-way'!X20^(1/3)*COS(('OddsRatio_working_3-way'!Y20+4*PI())/3)</f>
        <v>-0.16300373206257618</v>
      </c>
      <c r="AC20" s="11">
        <f>'OddsRatio_working_3-way'!X20^(1/3)*SIN('OddsRatio_working_3-way'!Y20/3)</f>
        <v>0.11525358198962894</v>
      </c>
      <c r="AD20" s="11">
        <f>'OddsRatio_working_3-way'!X20^(1/3)*SIN(('OddsRatio_working_3-way'!Y20+2*PI())/3)</f>
        <v>0.39758432774535463</v>
      </c>
      <c r="AE20" s="11">
        <f>'OddsRatio_working_3-way'!X20^(1/3)*SIN(('OddsRatio_working_3-way'!Y20+4*PI())/3)</f>
        <v>-0.51283790973498344</v>
      </c>
      <c r="AF20" s="11">
        <f>-'OddsRatio_working_3-way'!U20/(3*'OddsRatio_working_3-way'!X20^(1/3))*COS(('OddsRatio_working_3-way'!Y20)/3)</f>
        <v>0.52563252388549464</v>
      </c>
      <c r="AG20" s="11">
        <f>-'OddsRatio_working_3-way'!U20/(3*'OddsRatio_working_3-way'!X20^(1/3))*COS(('OddsRatio_working_3-way'!Y20+2*PI())/3)</f>
        <v>-0.36262879182291857</v>
      </c>
      <c r="AH20" s="11">
        <f>-'OddsRatio_working_3-way'!U20/(3*'OddsRatio_working_3-way'!X20^(1/3))*COS(('OddsRatio_working_3-way'!Y20+4*PI())/3)</f>
        <v>-0.16300373206257618</v>
      </c>
      <c r="AI20" s="11">
        <f>'OddsRatio_working_3-way'!U20/(3*'OddsRatio_working_3-way'!X20^(1/3))*SIN(('OddsRatio_working_3-way'!Y20)/3)</f>
        <v>-0.11525358198962894</v>
      </c>
      <c r="AJ20" s="11">
        <f>'OddsRatio_working_3-way'!U20/(3*'OddsRatio_working_3-way'!X20^(1/3))*SIN(('OddsRatio_working_3-way'!Y20+2*PI())/3)</f>
        <v>-0.39758432774535463</v>
      </c>
      <c r="AK20" s="11">
        <f>'OddsRatio_working_3-way'!U20/(3*'OddsRatio_working_3-way'!X20^(1/3))*SIN(('OddsRatio_working_3-way'!Y20+4*PI())/3)</f>
        <v>0.51283790973498344</v>
      </c>
      <c r="AL20" s="11">
        <f>'OddsRatio_working_3-way'!Z20+'OddsRatio_working_3-way'!AF20</f>
        <v>1.0512650477709893</v>
      </c>
      <c r="AM20" s="11">
        <f>'OddsRatio_working_3-way'!AA20+'OddsRatio_working_3-way'!AG20</f>
        <v>-0.72525758364583714</v>
      </c>
      <c r="AN20" s="11">
        <f>'OddsRatio_working_3-way'!AB20+'OddsRatio_working_3-way'!AH20</f>
        <v>-0.32600746412515236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1.0512650477709893</v>
      </c>
      <c r="AS20" s="11">
        <f>IF(('OddsRatio_working_3-way'!X20=0),IF(Q20&gt;0,-Q20^(1/3),(-Q20)^(1/3)),'OddsRatio_working_3-way'!AM20-'OddsRatio_working_3-way'!R20/3)</f>
        <v>-0.72525758364583714</v>
      </c>
      <c r="AT20" s="11">
        <f>IF(('OddsRatio_working_3-way'!X20=0),IF(Q20&gt;0,-Q20^(1/3),(-Q20)^(1/3)),'OddsRatio_working_3-way'!AN20-'OddsRatio_working_3-way'!R20/3)</f>
        <v>-0.32600746412515236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3.42</v>
      </c>
      <c r="B21" s="4">
        <f>IF('True_Odds_Calculator_3-way'!B22="","",'True_Odds_Calculator_3-way'!B22)</f>
        <v>3.3</v>
      </c>
      <c r="C21" s="4">
        <f>IF('True_Odds_Calculator_3-way'!C22="","",'True_Odds_Calculator_3-way'!C22)</f>
        <v>2.31</v>
      </c>
      <c r="D21" s="9">
        <f t="shared" si="13"/>
        <v>0.28358617812190379</v>
      </c>
      <c r="E21" s="9">
        <f t="shared" si="14"/>
        <v>0.29403154658684644</v>
      </c>
      <c r="F21" s="9">
        <f t="shared" si="15"/>
        <v>0.42238227529124966</v>
      </c>
      <c r="G21" s="9">
        <f t="shared" si="16"/>
        <v>1.0439111360492945</v>
      </c>
      <c r="H21" s="9">
        <f t="shared" si="17"/>
        <v>3.5262649492392923</v>
      </c>
      <c r="I21" s="9">
        <f t="shared" si="18"/>
        <v>3.4009956129133769</v>
      </c>
      <c r="J21" s="9">
        <f t="shared" si="19"/>
        <v>2.367523588224576</v>
      </c>
      <c r="K21" s="11">
        <f t="shared" si="20"/>
        <v>0.29239766081871343</v>
      </c>
      <c r="L21" s="11">
        <f t="shared" si="21"/>
        <v>0.30303030303030304</v>
      </c>
      <c r="M21" s="11">
        <f t="shared" si="22"/>
        <v>0.4329004329004329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-0.27968068318945494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0.23129448966769539</v>
      </c>
      <c r="Q21" s="11">
        <f>2*'OddsRatio_working_3-way'!K21*'OddsRatio_working_3-way'!L21*'OddsRatio_working_3-way'!M21</f>
        <v>7.6714590271209082E-2</v>
      </c>
      <c r="R21" s="11">
        <f t="shared" si="23"/>
        <v>0</v>
      </c>
      <c r="S21" s="11">
        <f t="shared" si="24"/>
        <v>-0.82699486796882971</v>
      </c>
      <c r="T21" s="11">
        <f t="shared" si="25"/>
        <v>-0.27429348854687552</v>
      </c>
      <c r="U21" s="11">
        <f>'OddsRatio_working_3-way'!S21-'OddsRatio_working_3-way'!R21^2/3</f>
        <v>-0.82699486796882971</v>
      </c>
      <c r="V21" s="11">
        <f>'OddsRatio_working_3-way'!S21*'OddsRatio_working_3-way'!R21/3-2*'OddsRatio_working_3-way'!R21^3/27-'OddsRatio_working_3-way'!T21</f>
        <v>0.27429348854687552</v>
      </c>
      <c r="W21" s="11">
        <f>'OddsRatio_working_3-way'!V21^2+4*'OddsRatio_working_3-way'!U21^3/27</f>
        <v>-8.5554900267858086E-3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0.14473459148213388</v>
      </c>
      <c r="Y21" s="11">
        <f>IF('OddsRatio_working_3-way'!W21&gt;=0,IF('OddsRatio_working_3-way'!V21+SQRT('OddsRatio_working_3-way'!W21)&gt;0,0,PI()),ACOS('OddsRatio_working_3-way'!V21/(2*'OddsRatio_working_3-way'!X21)))</f>
        <v>0.32524002001204755</v>
      </c>
      <c r="Z21" s="11">
        <f>'OddsRatio_working_3-way'!X21^(1/3)*COS('OddsRatio_working_3-way'!Y21/3)</f>
        <v>0.52195556802464738</v>
      </c>
      <c r="AA21" s="11">
        <f>'OddsRatio_working_3-way'!X21^(1/3)*COS(('OddsRatio_working_3-way'!Y21+2*PI())/3)</f>
        <v>-0.31017641964643766</v>
      </c>
      <c r="AB21" s="11">
        <f>'OddsRatio_working_3-way'!X21^(1/3)*COS(('OddsRatio_working_3-way'!Y21+4*PI())/3)</f>
        <v>-0.21177914837820963</v>
      </c>
      <c r="AC21" s="11">
        <f>'OddsRatio_working_3-way'!X21^(1/3)*SIN('OddsRatio_working_3-way'!Y21/3)</f>
        <v>5.6809691054235972E-2</v>
      </c>
      <c r="AD21" s="11">
        <f>'OddsRatio_working_3-way'!X21^(1/3)*SIN(('OddsRatio_working_3-way'!Y21+2*PI())/3)</f>
        <v>0.42362193602896325</v>
      </c>
      <c r="AE21" s="11">
        <f>'OddsRatio_working_3-way'!X21^(1/3)*SIN(('OddsRatio_working_3-way'!Y21+4*PI())/3)</f>
        <v>-0.48043162708319931</v>
      </c>
      <c r="AF21" s="11">
        <f>-'OddsRatio_working_3-way'!U21/(3*'OddsRatio_working_3-way'!X21^(1/3))*COS(('OddsRatio_working_3-way'!Y21)/3)</f>
        <v>0.52195556802464715</v>
      </c>
      <c r="AG21" s="11">
        <f>-'OddsRatio_working_3-way'!U21/(3*'OddsRatio_working_3-way'!X21^(1/3))*COS(('OddsRatio_working_3-way'!Y21+2*PI())/3)</f>
        <v>-0.3101764196464375</v>
      </c>
      <c r="AH21" s="11">
        <f>-'OddsRatio_working_3-way'!U21/(3*'OddsRatio_working_3-way'!X21^(1/3))*COS(('OddsRatio_working_3-way'!Y21+4*PI())/3)</f>
        <v>-0.21177914837820952</v>
      </c>
      <c r="AI21" s="11">
        <f>'OddsRatio_working_3-way'!U21/(3*'OddsRatio_working_3-way'!X21^(1/3))*SIN(('OddsRatio_working_3-way'!Y21)/3)</f>
        <v>-5.6809691054235945E-2</v>
      </c>
      <c r="AJ21" s="11">
        <f>'OddsRatio_working_3-way'!U21/(3*'OddsRatio_working_3-way'!X21^(1/3))*SIN(('OddsRatio_working_3-way'!Y21+2*PI())/3)</f>
        <v>-0.42362193602896309</v>
      </c>
      <c r="AK21" s="11">
        <f>'OddsRatio_working_3-way'!U21/(3*'OddsRatio_working_3-way'!X21^(1/3))*SIN(('OddsRatio_working_3-way'!Y21+4*PI())/3)</f>
        <v>0.48043162708319909</v>
      </c>
      <c r="AL21" s="11">
        <f>'OddsRatio_working_3-way'!Z21+'OddsRatio_working_3-way'!AF21</f>
        <v>1.0439111360492945</v>
      </c>
      <c r="AM21" s="11">
        <f>'OddsRatio_working_3-way'!AA21+'OddsRatio_working_3-way'!AG21</f>
        <v>-0.62035283929287521</v>
      </c>
      <c r="AN21" s="11">
        <f>'OddsRatio_working_3-way'!AB21+'OddsRatio_working_3-way'!AH21</f>
        <v>-0.42355829675641915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1.0439111360492945</v>
      </c>
      <c r="AS21" s="11">
        <f>IF(('OddsRatio_working_3-way'!X21=0),IF(Q21&gt;0,-Q21^(1/3),(-Q21)^(1/3)),'OddsRatio_working_3-way'!AM21-'OddsRatio_working_3-way'!R21/3)</f>
        <v>-0.62035283929287521</v>
      </c>
      <c r="AT21" s="11">
        <f>IF(('OddsRatio_working_3-way'!X21=0),IF(Q21&gt;0,-Q21^(1/3),(-Q21)^(1/3)),'OddsRatio_working_3-way'!AN21-'OddsRatio_working_3-way'!R21/3)</f>
        <v>-0.42355829675641915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3.33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2.2799999999999998</v>
      </c>
      <c r="D22" s="9">
        <f t="shared" si="13"/>
        <v>0.29119613385743059</v>
      </c>
      <c r="E22" s="9">
        <f t="shared" si="14"/>
        <v>0.28094042603944769</v>
      </c>
      <c r="F22" s="9">
        <f t="shared" si="15"/>
        <v>0.4278634401031215</v>
      </c>
      <c r="G22" s="9">
        <f t="shared" si="16"/>
        <v>1.0446830589491523</v>
      </c>
      <c r="H22" s="9">
        <f t="shared" si="17"/>
        <v>3.4341115273515248</v>
      </c>
      <c r="I22" s="9">
        <f t="shared" si="18"/>
        <v>3.5594734944254229</v>
      </c>
      <c r="J22" s="9">
        <f t="shared" si="19"/>
        <v>2.3371943154549149</v>
      </c>
      <c r="K22" s="11">
        <f t="shared" si="20"/>
        <v>0.3003003003003003</v>
      </c>
      <c r="L22" s="11">
        <f t="shared" si="21"/>
        <v>0.28985507246376813</v>
      </c>
      <c r="M22" s="11">
        <f t="shared" si="22"/>
        <v>0.43859649122807021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-0.27895477475950392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0.23135263409862961</v>
      </c>
      <c r="Q22" s="11">
        <f>2*'OddsRatio_working_3-way'!K22*'OddsRatio_working_3-way'!L22*'OddsRatio_working_3-way'!M22</f>
        <v>7.635400465301305E-2</v>
      </c>
      <c r="R22" s="11">
        <f t="shared" si="23"/>
        <v>0</v>
      </c>
      <c r="S22" s="11">
        <f t="shared" si="24"/>
        <v>-0.82935534728913074</v>
      </c>
      <c r="T22" s="11">
        <f t="shared" si="25"/>
        <v>-0.27371463606901997</v>
      </c>
      <c r="U22" s="11">
        <f>'OddsRatio_working_3-way'!S22-'OddsRatio_working_3-way'!R22^2/3</f>
        <v>-0.82935534728913074</v>
      </c>
      <c r="V22" s="11">
        <f>'OddsRatio_working_3-way'!S22*'OddsRatio_working_3-way'!R22/3-2*'OddsRatio_working_3-way'!R22^3/27-'OddsRatio_working_3-way'!T22</f>
        <v>0.27371463606901997</v>
      </c>
      <c r="W22" s="11">
        <f>'OddsRatio_working_3-way'!V22^2+4*'OddsRatio_working_3-way'!U22^3/27</f>
        <v>-9.5922581144286256E-3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0.14535470418327082</v>
      </c>
      <c r="Y22" s="11">
        <f>IF('OddsRatio_working_3-way'!W22&gt;=0,IF('OddsRatio_working_3-way'!V22+SQRT('OddsRatio_working_3-way'!W22)&gt;0,0,PI()),ACOS('OddsRatio_working_3-way'!V22/(2*'OddsRatio_working_3-way'!X22)))</f>
        <v>0.34362274495740519</v>
      </c>
      <c r="Z22" s="11">
        <f>'OddsRatio_working_3-way'!X22^(1/3)*COS('OddsRatio_working_3-way'!Y22/3)</f>
        <v>0.52234152947457602</v>
      </c>
      <c r="AA22" s="11">
        <f>'OddsRatio_working_3-way'!X22^(1/3)*COS(('OddsRatio_working_3-way'!Y22+2*PI())/3)</f>
        <v>-0.3132123996261259</v>
      </c>
      <c r="AB22" s="11">
        <f>'OddsRatio_working_3-way'!X22^(1/3)*COS(('OddsRatio_working_3-way'!Y22+4*PI())/3)</f>
        <v>-0.20912912984844984</v>
      </c>
      <c r="AC22" s="11">
        <f>'OddsRatio_working_3-way'!X22^(1/3)*SIN('OddsRatio_working_3-way'!Y22/3)</f>
        <v>6.0092503824277679E-2</v>
      </c>
      <c r="AD22" s="11">
        <f>'OddsRatio_working_3-way'!X22^(1/3)*SIN(('OddsRatio_working_3-way'!Y22+2*PI())/3)</f>
        <v>0.42231478206446221</v>
      </c>
      <c r="AE22" s="11">
        <f>'OddsRatio_working_3-way'!X22^(1/3)*SIN(('OddsRatio_working_3-way'!Y22+4*PI())/3)</f>
        <v>-0.48240728588873988</v>
      </c>
      <c r="AF22" s="11">
        <f>-'OddsRatio_working_3-way'!U22/(3*'OddsRatio_working_3-way'!X22^(1/3))*COS(('OddsRatio_working_3-way'!Y22)/3)</f>
        <v>0.52234152947457613</v>
      </c>
      <c r="AG22" s="11">
        <f>-'OddsRatio_working_3-way'!U22/(3*'OddsRatio_working_3-way'!X22^(1/3))*COS(('OddsRatio_working_3-way'!Y22+2*PI())/3)</f>
        <v>-0.31321239962612596</v>
      </c>
      <c r="AH22" s="11">
        <f>-'OddsRatio_working_3-way'!U22/(3*'OddsRatio_working_3-way'!X22^(1/3))*COS(('OddsRatio_working_3-way'!Y22+4*PI())/3)</f>
        <v>-0.20912912984844986</v>
      </c>
      <c r="AI22" s="11">
        <f>'OddsRatio_working_3-way'!U22/(3*'OddsRatio_working_3-way'!X22^(1/3))*SIN(('OddsRatio_working_3-way'!Y22)/3)</f>
        <v>-6.0092503824277693E-2</v>
      </c>
      <c r="AJ22" s="11">
        <f>'OddsRatio_working_3-way'!U22/(3*'OddsRatio_working_3-way'!X22^(1/3))*SIN(('OddsRatio_working_3-way'!Y22+2*PI())/3)</f>
        <v>-0.42231478206446232</v>
      </c>
      <c r="AK22" s="11">
        <f>'OddsRatio_working_3-way'!U22/(3*'OddsRatio_working_3-way'!X22^(1/3))*SIN(('OddsRatio_working_3-way'!Y22+4*PI())/3)</f>
        <v>0.48240728588873999</v>
      </c>
      <c r="AL22" s="11">
        <f>'OddsRatio_working_3-way'!Z22+'OddsRatio_working_3-way'!AF22</f>
        <v>1.0446830589491523</v>
      </c>
      <c r="AM22" s="11">
        <f>'OddsRatio_working_3-way'!AA22+'OddsRatio_working_3-way'!AG22</f>
        <v>-0.62642479925225181</v>
      </c>
      <c r="AN22" s="11">
        <f>'OddsRatio_working_3-way'!AB22+'OddsRatio_working_3-way'!AH22</f>
        <v>-0.41825825969689967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1.0446830589491523</v>
      </c>
      <c r="AS22" s="11">
        <f>IF(('OddsRatio_working_3-way'!X22=0),IF(Q22&gt;0,-Q22^(1/3),(-Q22)^(1/3)),'OddsRatio_working_3-way'!AM22-'OddsRatio_working_3-way'!R22/3)</f>
        <v>-0.62642479925225181</v>
      </c>
      <c r="AT22" s="11">
        <f>IF(('OddsRatio_working_3-way'!X22=0),IF(Q22&gt;0,-Q22^(1/3),(-Q22)^(1/3)),'OddsRatio_working_3-way'!AN22-'OddsRatio_working_3-way'!R22/3)</f>
        <v>-0.41825825969689967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2.33</v>
      </c>
      <c r="B23" s="4">
        <f>IF('True_Odds_Calculator_3-way'!B24="","",'True_Odds_Calculator_3-way'!B24)</f>
        <v>3.66</v>
      </c>
      <c r="C23" s="4">
        <f>IF('True_Odds_Calculator_3-way'!C24="","",'True_Odds_Calculator_3-way'!C24)</f>
        <v>3.07</v>
      </c>
      <c r="D23" s="9">
        <f t="shared" si="13"/>
        <v>0.41875319027474905</v>
      </c>
      <c r="E23" s="9">
        <f t="shared" si="14"/>
        <v>0.26482468625344413</v>
      </c>
      <c r="F23" s="9">
        <f t="shared" si="15"/>
        <v>0.31642212347180682</v>
      </c>
      <c r="G23" s="9">
        <f t="shared" si="16"/>
        <v>1.0436402316085327</v>
      </c>
      <c r="H23" s="9">
        <f t="shared" si="17"/>
        <v>2.3880415080393487</v>
      </c>
      <c r="I23" s="9">
        <f t="shared" si="18"/>
        <v>3.7760830160786973</v>
      </c>
      <c r="J23" s="9">
        <f t="shared" si="19"/>
        <v>3.1603352794296633</v>
      </c>
      <c r="K23" s="11">
        <f t="shared" si="20"/>
        <v>0.42918454935622319</v>
      </c>
      <c r="L23" s="11">
        <f t="shared" si="21"/>
        <v>0.27322404371584696</v>
      </c>
      <c r="M23" s="11">
        <f t="shared" si="22"/>
        <v>0.32573289902280134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-0.27972304109349821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0.23147134877438214</v>
      </c>
      <c r="Q23" s="11">
        <f>2*'OddsRatio_working_3-way'!K23*'OddsRatio_working_3-way'!L23*'OddsRatio_working_3-way'!M23</f>
        <v>7.63931844139875E-2</v>
      </c>
      <c r="R23" s="11">
        <f t="shared" si="23"/>
        <v>0</v>
      </c>
      <c r="S23" s="11">
        <f t="shared" si="24"/>
        <v>-0.82750190284472203</v>
      </c>
      <c r="T23" s="11">
        <f t="shared" si="25"/>
        <v>-0.27310293823258153</v>
      </c>
      <c r="U23" s="11">
        <f>'OddsRatio_working_3-way'!S23-'OddsRatio_working_3-way'!R23^2/3</f>
        <v>-0.82750190284472203</v>
      </c>
      <c r="V23" s="11">
        <f>'OddsRatio_working_3-way'!S23*'OddsRatio_working_3-way'!R23/3-2*'OddsRatio_working_3-way'!R23^3/27-'OddsRatio_working_3-way'!T23</f>
        <v>0.27310293823258153</v>
      </c>
      <c r="W23" s="11">
        <f>'OddsRatio_working_3-way'!V23^2+4*'OddsRatio_working_3-way'!U23^3/27</f>
        <v>-9.3614082159066553E-3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0.14486771818384514</v>
      </c>
      <c r="Y23" s="11">
        <f>IF('OddsRatio_working_3-way'!W23&gt;=0,IF('OddsRatio_working_3-way'!V23+SQRT('OddsRatio_working_3-way'!W23)&gt;0,0,PI()),ACOS('OddsRatio_working_3-way'!V23/(2*'OddsRatio_working_3-way'!X23)))</f>
        <v>0.34048088526755027</v>
      </c>
      <c r="Z23" s="11">
        <f>'OddsRatio_working_3-way'!X23^(1/3)*COS('OddsRatio_working_3-way'!Y23/3)</f>
        <v>0.52182011580426646</v>
      </c>
      <c r="AA23" s="11">
        <f>'OddsRatio_working_3-way'!X23^(1/3)*COS(('OddsRatio_working_3-way'!Y23+2*PI())/3)</f>
        <v>-0.31242025852004018</v>
      </c>
      <c r="AB23" s="11">
        <f>'OddsRatio_working_3-way'!X23^(1/3)*COS(('OddsRatio_working_3-way'!Y23+4*PI())/3)</f>
        <v>-0.20939985728422647</v>
      </c>
      <c r="AC23" s="11">
        <f>'OddsRatio_working_3-way'!X23^(1/3)*SIN('OddsRatio_working_3-way'!Y23/3)</f>
        <v>5.9478856385520466E-2</v>
      </c>
      <c r="AD23" s="11">
        <f>'OddsRatio_working_3-way'!X23^(1/3)*SIN(('OddsRatio_working_3-way'!Y23+2*PI())/3)</f>
        <v>0.42217004829947224</v>
      </c>
      <c r="AE23" s="11">
        <f>'OddsRatio_working_3-way'!X23^(1/3)*SIN(('OddsRatio_working_3-way'!Y23+4*PI())/3)</f>
        <v>-0.48164890468499255</v>
      </c>
      <c r="AF23" s="11">
        <f>-'OddsRatio_working_3-way'!U23/(3*'OddsRatio_working_3-way'!X23^(1/3))*COS(('OddsRatio_working_3-way'!Y23)/3)</f>
        <v>0.52182011580426624</v>
      </c>
      <c r="AG23" s="11">
        <f>-'OddsRatio_working_3-way'!U23/(3*'OddsRatio_working_3-way'!X23^(1/3))*COS(('OddsRatio_working_3-way'!Y23+2*PI())/3)</f>
        <v>-0.31242025852004002</v>
      </c>
      <c r="AH23" s="11">
        <f>-'OddsRatio_working_3-way'!U23/(3*'OddsRatio_working_3-way'!X23^(1/3))*COS(('OddsRatio_working_3-way'!Y23+4*PI())/3)</f>
        <v>-0.20939985728422639</v>
      </c>
      <c r="AI23" s="11">
        <f>'OddsRatio_working_3-way'!U23/(3*'OddsRatio_working_3-way'!X23^(1/3))*SIN(('OddsRatio_working_3-way'!Y23)/3)</f>
        <v>-5.9478856385520439E-2</v>
      </c>
      <c r="AJ23" s="11">
        <f>'OddsRatio_working_3-way'!U23/(3*'OddsRatio_working_3-way'!X23^(1/3))*SIN(('OddsRatio_working_3-way'!Y23+2*PI())/3)</f>
        <v>-0.42217004829947208</v>
      </c>
      <c r="AK23" s="11">
        <f>'OddsRatio_working_3-way'!U23/(3*'OddsRatio_working_3-way'!X23^(1/3))*SIN(('OddsRatio_working_3-way'!Y23+4*PI())/3)</f>
        <v>0.48164890468499233</v>
      </c>
      <c r="AL23" s="11">
        <f>'OddsRatio_working_3-way'!Z23+'OddsRatio_working_3-way'!AF23</f>
        <v>1.0436402316085327</v>
      </c>
      <c r="AM23" s="11">
        <f>'OddsRatio_working_3-way'!AA23+'OddsRatio_working_3-way'!AG23</f>
        <v>-0.62484051704008015</v>
      </c>
      <c r="AN23" s="11">
        <f>'OddsRatio_working_3-way'!AB23+'OddsRatio_working_3-way'!AH23</f>
        <v>-0.41879971456845289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1.0436402316085327</v>
      </c>
      <c r="AS23" s="11">
        <f>IF(('OddsRatio_working_3-way'!X23=0),IF(Q23&gt;0,-Q23^(1/3),(-Q23)^(1/3)),'OddsRatio_working_3-way'!AM23-'OddsRatio_working_3-way'!R23/3)</f>
        <v>-0.62484051704008015</v>
      </c>
      <c r="AT23" s="11">
        <f>IF(('OddsRatio_working_3-way'!X23=0),IF(Q23&gt;0,-Q23^(1/3),(-Q23)^(1/3)),'OddsRatio_working_3-way'!AN23-'OddsRatio_working_3-way'!R23/3)</f>
        <v>-0.41879971456845289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2.44</v>
      </c>
      <c r="B24" s="4">
        <f>IF('True_Odds_Calculator_3-way'!B25="","",'True_Odds_Calculator_3-way'!B25)</f>
        <v>3.47</v>
      </c>
      <c r="C24" s="4">
        <f>IF('True_Odds_Calculator_3-way'!C25="","",'True_Odds_Calculator_3-way'!C25)</f>
        <v>3.03</v>
      </c>
      <c r="D24" s="9">
        <f t="shared" si="13"/>
        <v>0.39965295338620027</v>
      </c>
      <c r="E24" s="9">
        <f t="shared" si="14"/>
        <v>0.27959198759961623</v>
      </c>
      <c r="F24" s="9">
        <f t="shared" si="15"/>
        <v>0.32075505901418355</v>
      </c>
      <c r="G24" s="9">
        <f t="shared" si="16"/>
        <v>1.0431742533795541</v>
      </c>
      <c r="H24" s="9">
        <f t="shared" si="17"/>
        <v>2.5021709248665576</v>
      </c>
      <c r="I24" s="9">
        <f t="shared" si="18"/>
        <v>3.5766404058474981</v>
      </c>
      <c r="J24" s="9">
        <f t="shared" si="19"/>
        <v>3.1176437343604944</v>
      </c>
      <c r="K24" s="11">
        <f t="shared" si="20"/>
        <v>0.4098360655737705</v>
      </c>
      <c r="L24" s="11">
        <f t="shared" si="21"/>
        <v>0.28818443804034583</v>
      </c>
      <c r="M24" s="11">
        <f t="shared" si="22"/>
        <v>0.33003300330033003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-0.28144501037716563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0.23153919303679787</v>
      </c>
      <c r="Q24" s="11">
        <f>2*'OddsRatio_working_3-way'!K24*'OddsRatio_working_3-way'!L24*'OddsRatio_working_3-way'!M24</f>
        <v>7.7959324254814097E-2</v>
      </c>
      <c r="R24" s="11">
        <f t="shared" si="23"/>
        <v>0</v>
      </c>
      <c r="S24" s="11">
        <f t="shared" si="24"/>
        <v>-0.82268004228076819</v>
      </c>
      <c r="T24" s="11">
        <f t="shared" si="25"/>
        <v>-0.27699664723258188</v>
      </c>
      <c r="U24" s="11">
        <f>'OddsRatio_working_3-way'!S24-'OddsRatio_working_3-way'!R24^2/3</f>
        <v>-0.82268004228076819</v>
      </c>
      <c r="V24" s="11">
        <f>'OddsRatio_working_3-way'!S24*'OddsRatio_working_3-way'!R24/3-2*'OddsRatio_working_3-way'!R24^3/27-'OddsRatio_working_3-way'!T24</f>
        <v>0.27699664723258188</v>
      </c>
      <c r="W24" s="11">
        <f>'OddsRatio_working_3-way'!V24^2+4*'OddsRatio_working_3-way'!U24^3/27</f>
        <v>-5.7605418367249472E-3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0.14360334642237307</v>
      </c>
      <c r="Y24" s="11">
        <f>IF('OddsRatio_working_3-way'!W24&gt;=0,IF('OddsRatio_working_3-way'!V24+SQRT('OddsRatio_working_3-way'!W24)&gt;0,0,PI()),ACOS('OddsRatio_working_3-way'!V24/(2*'OddsRatio_working_3-way'!X24)))</f>
        <v>0.26744015011845979</v>
      </c>
      <c r="Z24" s="11">
        <f>'OddsRatio_working_3-way'!X24^(1/3)*COS('OddsRatio_working_3-way'!Y24/3)</f>
        <v>0.52158712668977714</v>
      </c>
      <c r="AA24" s="11">
        <f>'OddsRatio_working_3-way'!X24^(1/3)*COS(('OddsRatio_working_3-way'!Y24+2*PI())/3)</f>
        <v>-0.30116883453678217</v>
      </c>
      <c r="AB24" s="11">
        <f>'OddsRatio_working_3-way'!X24^(1/3)*COS(('OddsRatio_working_3-way'!Y24+4*PI())/3)</f>
        <v>-0.22041829215299505</v>
      </c>
      <c r="AC24" s="11">
        <f>'OddsRatio_working_3-way'!X24^(1/3)*SIN('OddsRatio_working_3-way'!Y24/3)</f>
        <v>4.6621347382487847E-2</v>
      </c>
      <c r="AD24" s="11">
        <f>'OddsRatio_working_3-way'!X24^(1/3)*SIN(('OddsRatio_working_3-way'!Y24+2*PI())/3)</f>
        <v>0.42839702830903542</v>
      </c>
      <c r="AE24" s="11">
        <f>'OddsRatio_working_3-way'!X24^(1/3)*SIN(('OddsRatio_working_3-way'!Y24+4*PI())/3)</f>
        <v>-0.47501837569152322</v>
      </c>
      <c r="AF24" s="11">
        <f>-'OddsRatio_working_3-way'!U24/(3*'OddsRatio_working_3-way'!X24^(1/3))*COS(('OddsRatio_working_3-way'!Y24)/3)</f>
        <v>0.52158712668977691</v>
      </c>
      <c r="AG24" s="11">
        <f>-'OddsRatio_working_3-way'!U24/(3*'OddsRatio_working_3-way'!X24^(1/3))*COS(('OddsRatio_working_3-way'!Y24+2*PI())/3)</f>
        <v>-0.301168834536782</v>
      </c>
      <c r="AH24" s="11">
        <f>-'OddsRatio_working_3-way'!U24/(3*'OddsRatio_working_3-way'!X24^(1/3))*COS(('OddsRatio_working_3-way'!Y24+4*PI())/3)</f>
        <v>-0.22041829215299497</v>
      </c>
      <c r="AI24" s="11">
        <f>'OddsRatio_working_3-way'!U24/(3*'OddsRatio_working_3-way'!X24^(1/3))*SIN(('OddsRatio_working_3-way'!Y24)/3)</f>
        <v>-4.6621347382487827E-2</v>
      </c>
      <c r="AJ24" s="11">
        <f>'OddsRatio_working_3-way'!U24/(3*'OddsRatio_working_3-way'!X24^(1/3))*SIN(('OddsRatio_working_3-way'!Y24+2*PI())/3)</f>
        <v>-0.42839702830903525</v>
      </c>
      <c r="AK24" s="11">
        <f>'OddsRatio_working_3-way'!U24/(3*'OddsRatio_working_3-way'!X24^(1/3))*SIN(('OddsRatio_working_3-way'!Y24+4*PI())/3)</f>
        <v>0.475018375691523</v>
      </c>
      <c r="AL24" s="11">
        <f>'OddsRatio_working_3-way'!Z24+'OddsRatio_working_3-way'!AF24</f>
        <v>1.0431742533795541</v>
      </c>
      <c r="AM24" s="11">
        <f>'OddsRatio_working_3-way'!AA24+'OddsRatio_working_3-way'!AG24</f>
        <v>-0.60233766907356423</v>
      </c>
      <c r="AN24" s="11">
        <f>'OddsRatio_working_3-way'!AB24+'OddsRatio_working_3-way'!AH24</f>
        <v>-0.44083658430599004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1.0431742533795541</v>
      </c>
      <c r="AS24" s="11">
        <f>IF(('OddsRatio_working_3-way'!X24=0),IF(Q24&gt;0,-Q24^(1/3),(-Q24)^(1/3)),'OddsRatio_working_3-way'!AM24-'OddsRatio_working_3-way'!R24/3)</f>
        <v>-0.60233766907356423</v>
      </c>
      <c r="AT24" s="11">
        <f>IF(('OddsRatio_working_3-way'!X24=0),IF(Q24&gt;0,-Q24^(1/3),(-Q24)^(1/3)),'OddsRatio_working_3-way'!AN24-'OddsRatio_working_3-way'!R24/3)</f>
        <v>-0.44083658430599004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2.5499999999999998</v>
      </c>
      <c r="B25" s="4">
        <f>IF('True_Odds_Calculator_3-way'!B26="","",'True_Odds_Calculator_3-way'!B26)</f>
        <v>3.51</v>
      </c>
      <c r="C25" s="4">
        <f>IF('True_Odds_Calculator_3-way'!C26="","",'True_Odds_Calculator_3-way'!C26)</f>
        <v>2.85</v>
      </c>
      <c r="D25" s="9">
        <f t="shared" si="13"/>
        <v>0.38219713973823916</v>
      </c>
      <c r="E25" s="9">
        <f t="shared" si="14"/>
        <v>0.27642579659357919</v>
      </c>
      <c r="F25" s="9">
        <f t="shared" si="15"/>
        <v>0.34137706366818155</v>
      </c>
      <c r="G25" s="9">
        <f t="shared" si="16"/>
        <v>1.042871463570977</v>
      </c>
      <c r="H25" s="9">
        <f t="shared" si="17"/>
        <v>2.6164507685350142</v>
      </c>
      <c r="I25" s="9">
        <f t="shared" si="18"/>
        <v>3.6176073735631515</v>
      </c>
      <c r="J25" s="9">
        <f t="shared" si="19"/>
        <v>2.9293122076063081</v>
      </c>
      <c r="K25" s="11">
        <f t="shared" si="20"/>
        <v>0.39215686274509809</v>
      </c>
      <c r="L25" s="11">
        <f t="shared" si="21"/>
        <v>0.28490028490028491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-0.28215320716180692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0.23168361661653719</v>
      </c>
      <c r="Q25" s="11">
        <f>2*'OddsRatio_working_3-way'!K25*'OddsRatio_working_3-way'!L25*'OddsRatio_working_3-way'!M25</f>
        <v>7.8403931173109023E-2</v>
      </c>
      <c r="R25" s="11">
        <f t="shared" si="23"/>
        <v>0</v>
      </c>
      <c r="S25" s="11">
        <f t="shared" si="24"/>
        <v>-0.82112700028135122</v>
      </c>
      <c r="T25" s="11">
        <f t="shared" si="25"/>
        <v>-0.27787715745561797</v>
      </c>
      <c r="U25" s="11">
        <f>'OddsRatio_working_3-way'!S25-'OddsRatio_working_3-way'!R25^2/3</f>
        <v>-0.82112700028135122</v>
      </c>
      <c r="V25" s="11">
        <f>'OddsRatio_working_3-way'!S25*'OddsRatio_working_3-way'!R25/3-2*'OddsRatio_working_3-way'!R25^3/27-'OddsRatio_working_3-way'!T25</f>
        <v>0.27787715745561797</v>
      </c>
      <c r="W25" s="11">
        <f>'OddsRatio_working_3-way'!V25^2+4*'OddsRatio_working_3-way'!U25^3/27</f>
        <v>-4.805694389256529E-3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0.14319690030240775</v>
      </c>
      <c r="Y25" s="11">
        <f>IF('OddsRatio_working_3-way'!W25&gt;=0,IF('OddsRatio_working_3-way'!V25+SQRT('OddsRatio_working_3-way'!W25)&gt;0,0,PI()),ACOS('OddsRatio_working_3-way'!V25/(2*'OddsRatio_working_3-way'!X25)))</f>
        <v>0.2444835087031425</v>
      </c>
      <c r="Z25" s="11">
        <f>'OddsRatio_working_3-way'!X25^(1/3)*COS('OddsRatio_working_3-way'!Y25/3)</f>
        <v>0.52143573178548852</v>
      </c>
      <c r="AA25" s="11">
        <f>'OddsRatio_working_3-way'!X25^(1/3)*COS(('OddsRatio_working_3-way'!Y25+2*PI())/3)</f>
        <v>-0.29760056215178743</v>
      </c>
      <c r="AB25" s="11">
        <f>'OddsRatio_working_3-way'!X25^(1/3)*COS(('OddsRatio_working_3-way'!Y25+4*PI())/3)</f>
        <v>-0.22383516963370101</v>
      </c>
      <c r="AC25" s="11">
        <f>'OddsRatio_working_3-way'!X25^(1/3)*SIN('OddsRatio_working_3-way'!Y25/3)</f>
        <v>4.2588469227195565E-2</v>
      </c>
      <c r="AD25" s="11">
        <f>'OddsRatio_working_3-way'!X25^(1/3)*SIN(('OddsRatio_working_3-way'!Y25+2*PI())/3)</f>
        <v>0.43028235555356414</v>
      </c>
      <c r="AE25" s="11">
        <f>'OddsRatio_working_3-way'!X25^(1/3)*SIN(('OddsRatio_working_3-way'!Y25+4*PI())/3)</f>
        <v>-0.4728708247807597</v>
      </c>
      <c r="AF25" s="11">
        <f>-'OddsRatio_working_3-way'!U25/(3*'OddsRatio_working_3-way'!X25^(1/3))*COS(('OddsRatio_working_3-way'!Y25)/3)</f>
        <v>0.52143573178548863</v>
      </c>
      <c r="AG25" s="11">
        <f>-'OddsRatio_working_3-way'!U25/(3*'OddsRatio_working_3-way'!X25^(1/3))*COS(('OddsRatio_working_3-way'!Y25+2*PI())/3)</f>
        <v>-0.29760056215178748</v>
      </c>
      <c r="AH25" s="11">
        <f>-'OddsRatio_working_3-way'!U25/(3*'OddsRatio_working_3-way'!X25^(1/3))*COS(('OddsRatio_working_3-way'!Y25+4*PI())/3)</f>
        <v>-0.22383516963370106</v>
      </c>
      <c r="AI25" s="11">
        <f>'OddsRatio_working_3-way'!U25/(3*'OddsRatio_working_3-way'!X25^(1/3))*SIN(('OddsRatio_working_3-way'!Y25)/3)</f>
        <v>-4.2588469227195572E-2</v>
      </c>
      <c r="AJ25" s="11">
        <f>'OddsRatio_working_3-way'!U25/(3*'OddsRatio_working_3-way'!X25^(1/3))*SIN(('OddsRatio_working_3-way'!Y25+2*PI())/3)</f>
        <v>-0.43028235555356426</v>
      </c>
      <c r="AK25" s="11">
        <f>'OddsRatio_working_3-way'!U25/(3*'OddsRatio_working_3-way'!X25^(1/3))*SIN(('OddsRatio_working_3-way'!Y25+4*PI())/3)</f>
        <v>0.47287082478075981</v>
      </c>
      <c r="AL25" s="11">
        <f>'OddsRatio_working_3-way'!Z25+'OddsRatio_working_3-way'!AF25</f>
        <v>1.042871463570977</v>
      </c>
      <c r="AM25" s="11">
        <f>'OddsRatio_working_3-way'!AA25+'OddsRatio_working_3-way'!AG25</f>
        <v>-0.59520112430357486</v>
      </c>
      <c r="AN25" s="11">
        <f>'OddsRatio_working_3-way'!AB25+'OddsRatio_working_3-way'!AH25</f>
        <v>-0.44767033926740207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1.042871463570977</v>
      </c>
      <c r="AS25" s="11">
        <f>IF(('OddsRatio_working_3-way'!X25=0),IF(Q25&gt;0,-Q25^(1/3),(-Q25)^(1/3)),'OddsRatio_working_3-way'!AM25-'OddsRatio_working_3-way'!R25/3)</f>
        <v>-0.59520112430357486</v>
      </c>
      <c r="AT25" s="11">
        <f>IF(('OddsRatio_working_3-way'!X25=0),IF(Q25&gt;0,-Q25^(1/3),(-Q25)^(1/3)),'OddsRatio_working_3-way'!AN25-'OddsRatio_working_3-way'!R25/3)</f>
        <v>-0.44767033926740207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2.15</v>
      </c>
      <c r="B26" s="4">
        <f>IF('True_Odds_Calculator_3-way'!B27="","",'True_Odds_Calculator_3-way'!B27)</f>
        <v>3.28</v>
      </c>
      <c r="C26" s="4">
        <f>IF('True_Odds_Calculator_3-way'!C27="","",'True_Odds_Calculator_3-way'!C27)</f>
        <v>3.87</v>
      </c>
      <c r="D26" s="9">
        <f t="shared" si="13"/>
        <v>0.45423505244016377</v>
      </c>
      <c r="E26" s="9">
        <f t="shared" si="14"/>
        <v>0.29567332051142509</v>
      </c>
      <c r="F26" s="9">
        <f t="shared" si="15"/>
        <v>0.25009162704841087</v>
      </c>
      <c r="G26" s="9">
        <f t="shared" si="16"/>
        <v>1.0447855415824363</v>
      </c>
      <c r="H26" s="9">
        <f t="shared" si="17"/>
        <v>2.2015033728198015</v>
      </c>
      <c r="I26" s="9">
        <f t="shared" si="18"/>
        <v>3.3821110348079548</v>
      </c>
      <c r="J26" s="9">
        <f t="shared" si="19"/>
        <v>3.9985345043415927</v>
      </c>
      <c r="K26" s="11">
        <f t="shared" si="20"/>
        <v>0.46511627906976744</v>
      </c>
      <c r="L26" s="11">
        <f t="shared" si="21"/>
        <v>0.3048780487804878</v>
      </c>
      <c r="M26" s="11">
        <f t="shared" si="22"/>
        <v>0.25839793281653745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-0.27573463133225151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0.2308433035655397</v>
      </c>
      <c r="Q26" s="11">
        <f>2*'OddsRatio_working_3-way'!K26*'OddsRatio_working_3-way'!L26*'OddsRatio_working_3-way'!M26</f>
        <v>7.3283588433504659E-2</v>
      </c>
      <c r="R26" s="11">
        <f t="shared" si="23"/>
        <v>0</v>
      </c>
      <c r="S26" s="11">
        <f t="shared" si="24"/>
        <v>-0.83719372662834224</v>
      </c>
      <c r="T26" s="11">
        <f t="shared" si="25"/>
        <v>-0.26577578623121972</v>
      </c>
      <c r="U26" s="11">
        <f>'OddsRatio_working_3-way'!S26-'OddsRatio_working_3-way'!R26^2/3</f>
        <v>-0.83719372662834224</v>
      </c>
      <c r="V26" s="11">
        <f>'OddsRatio_working_3-way'!S26*'OddsRatio_working_3-way'!R26/3-2*'OddsRatio_working_3-way'!R26^3/27-'OddsRatio_working_3-way'!T26</f>
        <v>0.26577578623121972</v>
      </c>
      <c r="W26" s="11">
        <f>'OddsRatio_working_3-way'!V26^2+4*'OddsRatio_working_3-way'!U26^3/27</f>
        <v>-1.629412091332369E-2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0.14742022373147001</v>
      </c>
      <c r="Y26" s="11">
        <f>IF('OddsRatio_working_3-way'!W26&gt;=0,IF('OddsRatio_working_3-way'!V26+SQRT('OddsRatio_working_3-way'!W26)&gt;0,0,PI()),ACOS('OddsRatio_working_3-way'!V26/(2*'OddsRatio_working_3-way'!X26)))</f>
        <v>0.44775250929316868</v>
      </c>
      <c r="Z26" s="11">
        <f>'OddsRatio_working_3-way'!X26^(1/3)*COS('OddsRatio_working_3-way'!Y26/3)</f>
        <v>0.52239277079121815</v>
      </c>
      <c r="AA26" s="11">
        <f>'OddsRatio_working_3-way'!X26^(1/3)*COS(('OddsRatio_working_3-way'!Y26+2*PI())/3)</f>
        <v>-0.32922414756585094</v>
      </c>
      <c r="AB26" s="11">
        <f>'OddsRatio_working_3-way'!X26^(1/3)*COS(('OddsRatio_working_3-way'!Y26+4*PI())/3)</f>
        <v>-0.19316862322536732</v>
      </c>
      <c r="AC26" s="11">
        <f>'OddsRatio_working_3-way'!X26^(1/3)*SIN('OddsRatio_working_3-way'!Y26/3)</f>
        <v>7.8551693602714023E-2</v>
      </c>
      <c r="AD26" s="11">
        <f>'OddsRatio_working_3-way'!X26^(1/3)*SIN(('OddsRatio_working_3-way'!Y26+2*PI())/3)</f>
        <v>0.41312956345717938</v>
      </c>
      <c r="AE26" s="11">
        <f>'OddsRatio_working_3-way'!X26^(1/3)*SIN(('OddsRatio_working_3-way'!Y26+4*PI())/3)</f>
        <v>-0.4916812570598933</v>
      </c>
      <c r="AF26" s="11">
        <f>-'OddsRatio_working_3-way'!U26/(3*'OddsRatio_working_3-way'!X26^(1/3))*COS(('OddsRatio_working_3-way'!Y26)/3)</f>
        <v>0.52239277079121804</v>
      </c>
      <c r="AG26" s="11">
        <f>-'OddsRatio_working_3-way'!U26/(3*'OddsRatio_working_3-way'!X26^(1/3))*COS(('OddsRatio_working_3-way'!Y26+2*PI())/3)</f>
        <v>-0.32922414756585083</v>
      </c>
      <c r="AH26" s="11">
        <f>-'OddsRatio_working_3-way'!U26/(3*'OddsRatio_working_3-way'!X26^(1/3))*COS(('OddsRatio_working_3-way'!Y26+4*PI())/3)</f>
        <v>-0.19316862322536726</v>
      </c>
      <c r="AI26" s="11">
        <f>'OddsRatio_working_3-way'!U26/(3*'OddsRatio_working_3-way'!X26^(1/3))*SIN(('OddsRatio_working_3-way'!Y26)/3)</f>
        <v>-7.8551693602713996E-2</v>
      </c>
      <c r="AJ26" s="11">
        <f>'OddsRatio_working_3-way'!U26/(3*'OddsRatio_working_3-way'!X26^(1/3))*SIN(('OddsRatio_working_3-way'!Y26+2*PI())/3)</f>
        <v>-0.41312956345717927</v>
      </c>
      <c r="AK26" s="11">
        <f>'OddsRatio_working_3-way'!U26/(3*'OddsRatio_working_3-way'!X26^(1/3))*SIN(('OddsRatio_working_3-way'!Y26+4*PI())/3)</f>
        <v>0.49168125705989318</v>
      </c>
      <c r="AL26" s="11">
        <f>'OddsRatio_working_3-way'!Z26+'OddsRatio_working_3-way'!AF26</f>
        <v>1.0447855415824363</v>
      </c>
      <c r="AM26" s="11">
        <f>'OddsRatio_working_3-way'!AA26+'OddsRatio_working_3-way'!AG26</f>
        <v>-0.65844829513170178</v>
      </c>
      <c r="AN26" s="11">
        <f>'OddsRatio_working_3-way'!AB26+'OddsRatio_working_3-way'!AH26</f>
        <v>-0.38633724645073458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1.0447855415824363</v>
      </c>
      <c r="AS26" s="11">
        <f>IF(('OddsRatio_working_3-way'!X26=0),IF(Q26&gt;0,-Q26^(1/3),(-Q26)^(1/3)),'OddsRatio_working_3-way'!AM26-'OddsRatio_working_3-way'!R26/3)</f>
        <v>-0.65844829513170178</v>
      </c>
      <c r="AT26" s="11">
        <f>IF(('OddsRatio_working_3-way'!X26=0),IF(Q26&gt;0,-Q26^(1/3),(-Q26)^(1/3)),'OddsRatio_working_3-way'!AN26-'OddsRatio_working_3-way'!R26/3)</f>
        <v>-0.38633724645073458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2.46</v>
      </c>
      <c r="B27" s="4">
        <f>IF('True_Odds_Calculator_3-way'!B28="","",'True_Odds_Calculator_3-way'!B28)</f>
        <v>3.31</v>
      </c>
      <c r="C27" s="4">
        <f>IF('True_Odds_Calculator_3-way'!C28="","",'True_Odds_Calculator_3-way'!C28)</f>
        <v>3.14</v>
      </c>
      <c r="D27" s="9">
        <f t="shared" si="13"/>
        <v>0.39671247128502457</v>
      </c>
      <c r="E27" s="9">
        <f t="shared" si="14"/>
        <v>0.29359380189340717</v>
      </c>
      <c r="F27" s="9">
        <f t="shared" si="15"/>
        <v>0.30969372682156848</v>
      </c>
      <c r="G27" s="9">
        <f t="shared" si="16"/>
        <v>1.0415872099197747</v>
      </c>
      <c r="H27" s="9">
        <f t="shared" si="17"/>
        <v>2.5207173264828713</v>
      </c>
      <c r="I27" s="9">
        <f t="shared" si="18"/>
        <v>3.4060664549146793</v>
      </c>
      <c r="J27" s="9">
        <f t="shared" si="19"/>
        <v>3.2289966292283174</v>
      </c>
      <c r="K27" s="11">
        <f t="shared" si="20"/>
        <v>0.4065040650406504</v>
      </c>
      <c r="L27" s="11">
        <f t="shared" si="21"/>
        <v>0.30211480362537763</v>
      </c>
      <c r="M27" s="11">
        <f t="shared" si="22"/>
        <v>0.31847133757961782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-0.2822837382259944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0.23115044397312176</v>
      </c>
      <c r="Q27" s="11">
        <f>2*'OddsRatio_working_3-way'!K27*'OddsRatio_working_3-way'!L27*'OddsRatio_working_3-way'!M27</f>
        <v>7.8223500498518367E-2</v>
      </c>
      <c r="R27" s="11">
        <f t="shared" si="23"/>
        <v>0</v>
      </c>
      <c r="S27" s="11">
        <f t="shared" si="24"/>
        <v>-0.81885851953704936</v>
      </c>
      <c r="T27" s="11">
        <f t="shared" si="25"/>
        <v>-0.27710948207683567</v>
      </c>
      <c r="U27" s="11">
        <f>'OddsRatio_working_3-way'!S27-'OddsRatio_working_3-way'!R27^2/3</f>
        <v>-0.81885851953704936</v>
      </c>
      <c r="V27" s="11">
        <f>'OddsRatio_working_3-way'!S27*'OddsRatio_working_3-way'!R27/3-2*'OddsRatio_working_3-way'!R27^3/27-'OddsRatio_working_3-way'!T27</f>
        <v>0.27710948207683567</v>
      </c>
      <c r="W27" s="11">
        <f>'OddsRatio_working_3-way'!V27^2+4*'OddsRatio_working_3-way'!U27^3/27</f>
        <v>-4.5538326390819339E-3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0.14260390746397347</v>
      </c>
      <c r="Y27" s="11">
        <f>IF('OddsRatio_working_3-way'!W27&gt;=0,IF('OddsRatio_working_3-way'!V27+SQRT('OddsRatio_working_3-way'!W27)&gt;0,0,PI()),ACOS('OddsRatio_working_3-way'!V27/(2*'OddsRatio_working_3-way'!X27)))</f>
        <v>0.23887193162955045</v>
      </c>
      <c r="Z27" s="11">
        <f>'OddsRatio_working_3-way'!X27^(1/3)*COS('OddsRatio_working_3-way'!Y27/3)</f>
        <v>0.52079360495988736</v>
      </c>
      <c r="AA27" s="11">
        <f>'OddsRatio_working_3-way'!X27^(1/3)*COS(('OddsRatio_working_3-way'!Y27+2*PI())/3)</f>
        <v>-0.29638493467551491</v>
      </c>
      <c r="AB27" s="11">
        <f>'OddsRatio_working_3-way'!X27^(1/3)*COS(('OddsRatio_working_3-way'!Y27+4*PI())/3)</f>
        <v>-0.22440867028437242</v>
      </c>
      <c r="AC27" s="11">
        <f>'OddsRatio_working_3-way'!X27^(1/3)*SIN('OddsRatio_working_3-way'!Y27/3)</f>
        <v>4.1555515621489826E-2</v>
      </c>
      <c r="AD27" s="11">
        <f>'OddsRatio_working_3-way'!X27^(1/3)*SIN(('OddsRatio_working_3-way'!Y27+2*PI())/3)</f>
        <v>0.43024273421299508</v>
      </c>
      <c r="AE27" s="11">
        <f>'OddsRatio_working_3-way'!X27^(1/3)*SIN(('OddsRatio_working_3-way'!Y27+4*PI())/3)</f>
        <v>-0.47179824983448482</v>
      </c>
      <c r="AF27" s="11">
        <f>-'OddsRatio_working_3-way'!U27/(3*'OddsRatio_working_3-way'!X27^(1/3))*COS(('OddsRatio_working_3-way'!Y27)/3)</f>
        <v>0.52079360495988736</v>
      </c>
      <c r="AG27" s="11">
        <f>-'OddsRatio_working_3-way'!U27/(3*'OddsRatio_working_3-way'!X27^(1/3))*COS(('OddsRatio_working_3-way'!Y27+2*PI())/3)</f>
        <v>-0.29638493467551491</v>
      </c>
      <c r="AH27" s="11">
        <f>-'OddsRatio_working_3-way'!U27/(3*'OddsRatio_working_3-way'!X27^(1/3))*COS(('OddsRatio_working_3-way'!Y27+4*PI())/3)</f>
        <v>-0.22440867028437242</v>
      </c>
      <c r="AI27" s="11">
        <f>'OddsRatio_working_3-way'!U27/(3*'OddsRatio_working_3-way'!X27^(1/3))*SIN(('OddsRatio_working_3-way'!Y27)/3)</f>
        <v>-4.1555515621489826E-2</v>
      </c>
      <c r="AJ27" s="11">
        <f>'OddsRatio_working_3-way'!U27/(3*'OddsRatio_working_3-way'!X27^(1/3))*SIN(('OddsRatio_working_3-way'!Y27+2*PI())/3)</f>
        <v>-0.43024273421299508</v>
      </c>
      <c r="AK27" s="11">
        <f>'OddsRatio_working_3-way'!U27/(3*'OddsRatio_working_3-way'!X27^(1/3))*SIN(('OddsRatio_working_3-way'!Y27+4*PI())/3)</f>
        <v>0.47179824983448482</v>
      </c>
      <c r="AL27" s="11">
        <f>'OddsRatio_working_3-way'!Z27+'OddsRatio_working_3-way'!AF27</f>
        <v>1.0415872099197747</v>
      </c>
      <c r="AM27" s="11">
        <f>'OddsRatio_working_3-way'!AA27+'OddsRatio_working_3-way'!AG27</f>
        <v>-0.59276986935102982</v>
      </c>
      <c r="AN27" s="11">
        <f>'OddsRatio_working_3-way'!AB27+'OddsRatio_working_3-way'!AH27</f>
        <v>-0.44881734056874484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1.0415872099197747</v>
      </c>
      <c r="AS27" s="11">
        <f>IF(('OddsRatio_working_3-way'!X27=0),IF(Q27&gt;0,-Q27^(1/3),(-Q27)^(1/3)),'OddsRatio_working_3-way'!AM27-'OddsRatio_working_3-way'!R27/3)</f>
        <v>-0.59276986935102982</v>
      </c>
      <c r="AT27" s="11">
        <f>IF(('OddsRatio_working_3-way'!X27=0),IF(Q27&gt;0,-Q27^(1/3),(-Q27)^(1/3)),'OddsRatio_working_3-way'!AN27-'OddsRatio_working_3-way'!R27/3)</f>
        <v>-0.44881734056874484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1.19</v>
      </c>
      <c r="B28" s="4">
        <f>IF('True_Odds_Calculator_3-way'!B29="","",'True_Odds_Calculator_3-way'!B29)</f>
        <v>7.71</v>
      </c>
      <c r="C28" s="4">
        <f>IF('True_Odds_Calculator_3-way'!C29="","",'True_Odds_Calculator_3-way'!C29)</f>
        <v>15.51</v>
      </c>
      <c r="D28" s="9">
        <f t="shared" si="13"/>
        <v>0.82456581620779601</v>
      </c>
      <c r="E28" s="9">
        <f t="shared" si="14"/>
        <v>0.11745679877811914</v>
      </c>
      <c r="F28" s="9">
        <f t="shared" si="15"/>
        <v>5.7977385014084802E-2</v>
      </c>
      <c r="G28" s="9">
        <f t="shared" si="16"/>
        <v>1.119786669885384</v>
      </c>
      <c r="H28" s="9">
        <f t="shared" si="17"/>
        <v>1.2127594672782231</v>
      </c>
      <c r="I28" s="9">
        <f t="shared" si="18"/>
        <v>8.5137685549309268</v>
      </c>
      <c r="J28" s="9">
        <f t="shared" si="19"/>
        <v>17.248104580036919</v>
      </c>
      <c r="K28" s="11">
        <f t="shared" si="20"/>
        <v>0.84033613445378152</v>
      </c>
      <c r="L28" s="11">
        <f t="shared" si="21"/>
        <v>0.1297016861219196</v>
      </c>
      <c r="M28" s="11">
        <f t="shared" si="22"/>
        <v>6.4474532559638947E-2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-0.12999612185851805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0.15045392779233233</v>
      </c>
      <c r="Q28" s="11">
        <f>2*'OddsRatio_working_3-way'!K28*'OddsRatio_working_3-way'!L28*'OddsRatio_working_3-way'!M28</f>
        <v>1.4054547201525675E-2</v>
      </c>
      <c r="R28" s="11">
        <f t="shared" si="23"/>
        <v>0</v>
      </c>
      <c r="S28" s="11">
        <f t="shared" si="24"/>
        <v>-1.1573724326644115</v>
      </c>
      <c r="T28" s="11">
        <f t="shared" si="25"/>
        <v>-0.10811512682526032</v>
      </c>
      <c r="U28" s="11">
        <f>'OddsRatio_working_3-way'!S28-'OddsRatio_working_3-way'!R28^2/3</f>
        <v>-1.1573724326644115</v>
      </c>
      <c r="V28" s="11">
        <f>'OddsRatio_working_3-way'!S28*'OddsRatio_working_3-way'!R28/3-2*'OddsRatio_working_3-way'!R28^3/27-'OddsRatio_working_3-way'!T28</f>
        <v>0.10811512682526032</v>
      </c>
      <c r="W28" s="11">
        <f>'OddsRatio_working_3-way'!V28^2+4*'OddsRatio_working_3-way'!U28^3/27</f>
        <v>-0.21798712592071948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0.23962262339414114</v>
      </c>
      <c r="Y28" s="11">
        <f>IF('OddsRatio_working_3-way'!W28&gt;=0,IF('OddsRatio_working_3-way'!V28+SQRT('OddsRatio_working_3-way'!W28)&gt;0,0,PI()),ACOS('OddsRatio_working_3-way'!V28/(2*'OddsRatio_working_3-way'!X28)))</f>
        <v>1.3432430277591327</v>
      </c>
      <c r="Z28" s="11">
        <f>'OddsRatio_working_3-way'!X28^(1/3)*COS('OddsRatio_working_3-way'!Y28/3)</f>
        <v>0.559893334942692</v>
      </c>
      <c r="AA28" s="11">
        <f>'OddsRatio_working_3-way'!X28^(1/3)*COS(('OddsRatio_working_3-way'!Y28+2*PI())/3)</f>
        <v>-0.51282581699136154</v>
      </c>
      <c r="AB28" s="11">
        <f>'OddsRatio_working_3-way'!X28^(1/3)*COS(('OddsRatio_working_3-way'!Y28+4*PI())/3)</f>
        <v>-4.7067517951330733E-2</v>
      </c>
      <c r="AC28" s="11">
        <f>'OddsRatio_working_3-way'!X28^(1/3)*SIN('OddsRatio_working_3-way'!Y28/3)</f>
        <v>0.26890567932806414</v>
      </c>
      <c r="AD28" s="11">
        <f>'OddsRatio_working_3-way'!X28^(1/3)*SIN(('OddsRatio_working_3-way'!Y28+2*PI())/3)</f>
        <v>0.35042901180592884</v>
      </c>
      <c r="AE28" s="11">
        <f>'OddsRatio_working_3-way'!X28^(1/3)*SIN(('OddsRatio_working_3-way'!Y28+4*PI())/3)</f>
        <v>-0.61933469113399287</v>
      </c>
      <c r="AF28" s="11">
        <f>-'OddsRatio_working_3-way'!U28/(3*'OddsRatio_working_3-way'!X28^(1/3))*COS(('OddsRatio_working_3-way'!Y28)/3)</f>
        <v>0.55989333494269189</v>
      </c>
      <c r="AG28" s="11">
        <f>-'OddsRatio_working_3-way'!U28/(3*'OddsRatio_working_3-way'!X28^(1/3))*COS(('OddsRatio_working_3-way'!Y28+2*PI())/3)</f>
        <v>-0.51282581699136143</v>
      </c>
      <c r="AH28" s="11">
        <f>-'OddsRatio_working_3-way'!U28/(3*'OddsRatio_working_3-way'!X28^(1/3))*COS(('OddsRatio_working_3-way'!Y28+4*PI())/3)</f>
        <v>-4.7067517951330726E-2</v>
      </c>
      <c r="AI28" s="11">
        <f>'OddsRatio_working_3-way'!U28/(3*'OddsRatio_working_3-way'!X28^(1/3))*SIN(('OddsRatio_working_3-way'!Y28)/3)</f>
        <v>-0.26890567932806414</v>
      </c>
      <c r="AJ28" s="11">
        <f>'OddsRatio_working_3-way'!U28/(3*'OddsRatio_working_3-way'!X28^(1/3))*SIN(('OddsRatio_working_3-way'!Y28+2*PI())/3)</f>
        <v>-0.35042901180592878</v>
      </c>
      <c r="AK28" s="11">
        <f>'OddsRatio_working_3-way'!U28/(3*'OddsRatio_working_3-way'!X28^(1/3))*SIN(('OddsRatio_working_3-way'!Y28+4*PI())/3)</f>
        <v>0.61933469113399275</v>
      </c>
      <c r="AL28" s="11">
        <f>'OddsRatio_working_3-way'!Z28+'OddsRatio_working_3-way'!AF28</f>
        <v>1.119786669885384</v>
      </c>
      <c r="AM28" s="11">
        <f>'OddsRatio_working_3-way'!AA28+'OddsRatio_working_3-way'!AG28</f>
        <v>-1.0256516339827231</v>
      </c>
      <c r="AN28" s="11">
        <f>'OddsRatio_working_3-way'!AB28+'OddsRatio_working_3-way'!AH28</f>
        <v>-9.4135035902661451E-2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1.119786669885384</v>
      </c>
      <c r="AS28" s="11">
        <f>IF(('OddsRatio_working_3-way'!X28=0),IF(Q28&gt;0,-Q28^(1/3),(-Q28)^(1/3)),'OddsRatio_working_3-way'!AM28-'OddsRatio_working_3-way'!R28/3)</f>
        <v>-1.0256516339827231</v>
      </c>
      <c r="AT28" s="11">
        <f>IF(('OddsRatio_working_3-way'!X28=0),IF(Q28&gt;0,-Q28^(1/3),(-Q28)^(1/3)),'OddsRatio_working_3-way'!AN28-'OddsRatio_working_3-way'!R28/3)</f>
        <v>-9.4135035902661451E-2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2.2400000000000002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3.53</v>
      </c>
      <c r="D29" s="9">
        <f t="shared" si="13"/>
        <v>0.43613996271112626</v>
      </c>
      <c r="E29" s="9">
        <f t="shared" si="14"/>
        <v>0.28896972353503197</v>
      </c>
      <c r="F29" s="9">
        <f t="shared" si="15"/>
        <v>0.27489031375384165</v>
      </c>
      <c r="G29" s="9">
        <f t="shared" si="16"/>
        <v>1.0426144710441707</v>
      </c>
      <c r="H29" s="9">
        <f t="shared" si="17"/>
        <v>2.2928419440947718</v>
      </c>
      <c r="I29" s="9">
        <f t="shared" si="18"/>
        <v>3.4605701516642431</v>
      </c>
      <c r="J29" s="9">
        <f t="shared" si="19"/>
        <v>3.6378146117417525</v>
      </c>
      <c r="K29" s="11">
        <f t="shared" si="20"/>
        <v>0.4464285714285714</v>
      </c>
      <c r="L29" s="11">
        <f t="shared" si="21"/>
        <v>0.29761904761904762</v>
      </c>
      <c r="M29" s="11">
        <f t="shared" si="22"/>
        <v>0.28328611898016998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-0.27867127729278662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0.23072702877184867</v>
      </c>
      <c r="Q29" s="11">
        <f>2*'OddsRatio_working_3-way'!K29*'OddsRatio_working_3-way'!L29*'OddsRatio_working_3-way'!M29</f>
        <v>7.5277986548727138E-2</v>
      </c>
      <c r="R29" s="11">
        <f t="shared" si="23"/>
        <v>0</v>
      </c>
      <c r="S29" s="11">
        <f t="shared" si="24"/>
        <v>-0.82795410784095547</v>
      </c>
      <c r="T29" s="11">
        <f t="shared" si="25"/>
        <v>-0.27013184595137213</v>
      </c>
      <c r="U29" s="11">
        <f>'OddsRatio_working_3-way'!S29-'OddsRatio_working_3-way'!R29^2/3</f>
        <v>-0.82795410784095547</v>
      </c>
      <c r="V29" s="11">
        <f>'OddsRatio_working_3-way'!S29*'OddsRatio_working_3-way'!R29/3-2*'OddsRatio_working_3-way'!R29^3/27-'OddsRatio_working_3-way'!T29</f>
        <v>0.27013184595137213</v>
      </c>
      <c r="W29" s="11">
        <f>'OddsRatio_working_3-way'!V29^2+4*'OddsRatio_working_3-way'!U29^3/27</f>
        <v>-1.1113107053501547E-2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0.14498648320670912</v>
      </c>
      <c r="Y29" s="11">
        <f>IF('OddsRatio_working_3-way'!W29&gt;=0,IF('OddsRatio_working_3-way'!V29+SQRT('OddsRatio_working_3-way'!W29)&gt;0,0,PI()),ACOS('OddsRatio_working_3-way'!V29/(2*'OddsRatio_working_3-way'!X29)))</f>
        <v>0.37207231040122468</v>
      </c>
      <c r="Z29" s="11">
        <f>'OddsRatio_working_3-way'!X29^(1/3)*COS('OddsRatio_working_3-way'!Y29/3)</f>
        <v>0.52130723552208547</v>
      </c>
      <c r="AA29" s="11">
        <f>'OddsRatio_working_3-way'!X29^(1/3)*COS(('OddsRatio_working_3-way'!Y29+2*PI())/3)</f>
        <v>-0.31693506767555324</v>
      </c>
      <c r="AB29" s="11">
        <f>'OddsRatio_working_3-way'!X29^(1/3)*COS(('OddsRatio_working_3-way'!Y29+4*PI())/3)</f>
        <v>-0.20437216784653237</v>
      </c>
      <c r="AC29" s="11">
        <f>'OddsRatio_working_3-way'!X29^(1/3)*SIN('OddsRatio_working_3-way'!Y29/3)</f>
        <v>6.4988220517050083E-2</v>
      </c>
      <c r="AD29" s="11">
        <f>'OddsRatio_working_3-way'!X29^(1/3)*SIN(('OddsRatio_working_3-way'!Y29+2*PI())/3)</f>
        <v>0.41897119888023843</v>
      </c>
      <c r="AE29" s="11">
        <f>'OddsRatio_working_3-way'!X29^(1/3)*SIN(('OddsRatio_working_3-way'!Y29+4*PI())/3)</f>
        <v>-0.48395941939728854</v>
      </c>
      <c r="AF29" s="11">
        <f>-'OddsRatio_working_3-way'!U29/(3*'OddsRatio_working_3-way'!X29^(1/3))*COS(('OddsRatio_working_3-way'!Y29)/3)</f>
        <v>0.52130723552208535</v>
      </c>
      <c r="AG29" s="11">
        <f>-'OddsRatio_working_3-way'!U29/(3*'OddsRatio_working_3-way'!X29^(1/3))*COS(('OddsRatio_working_3-way'!Y29+2*PI())/3)</f>
        <v>-0.31693506767555318</v>
      </c>
      <c r="AH29" s="11">
        <f>-'OddsRatio_working_3-way'!U29/(3*'OddsRatio_working_3-way'!X29^(1/3))*COS(('OddsRatio_working_3-way'!Y29+4*PI())/3)</f>
        <v>-0.20437216784653231</v>
      </c>
      <c r="AI29" s="11">
        <f>'OddsRatio_working_3-way'!U29/(3*'OddsRatio_working_3-way'!X29^(1/3))*SIN(('OddsRatio_working_3-way'!Y29)/3)</f>
        <v>-6.4988220517050069E-2</v>
      </c>
      <c r="AJ29" s="11">
        <f>'OddsRatio_working_3-way'!U29/(3*'OddsRatio_working_3-way'!X29^(1/3))*SIN(('OddsRatio_working_3-way'!Y29+2*PI())/3)</f>
        <v>-0.41897119888023832</v>
      </c>
      <c r="AK29" s="11">
        <f>'OddsRatio_working_3-way'!U29/(3*'OddsRatio_working_3-way'!X29^(1/3))*SIN(('OddsRatio_working_3-way'!Y29+4*PI())/3)</f>
        <v>0.48395941939728843</v>
      </c>
      <c r="AL29" s="11">
        <f>'OddsRatio_working_3-way'!Z29+'OddsRatio_working_3-way'!AF29</f>
        <v>1.0426144710441707</v>
      </c>
      <c r="AM29" s="11">
        <f>'OddsRatio_working_3-way'!AA29+'OddsRatio_working_3-way'!AG29</f>
        <v>-0.63387013535110648</v>
      </c>
      <c r="AN29" s="11">
        <f>'OddsRatio_working_3-way'!AB29+'OddsRatio_working_3-way'!AH29</f>
        <v>-0.40874433569306468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1.0426144710441707</v>
      </c>
      <c r="AS29" s="11">
        <f>IF(('OddsRatio_working_3-way'!X29=0),IF(Q29&gt;0,-Q29^(1/3),(-Q29)^(1/3)),'OddsRatio_working_3-way'!AM29-'OddsRatio_working_3-way'!R29/3)</f>
        <v>-0.63387013535110648</v>
      </c>
      <c r="AT29" s="11">
        <f>IF(('OddsRatio_working_3-way'!X29=0),IF(Q29&gt;0,-Q29^(1/3),(-Q29)^(1/3)),'OddsRatio_working_3-way'!AN29-'OddsRatio_working_3-way'!R29/3)</f>
        <v>-0.40874433569306468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2.0699999999999998</v>
      </c>
      <c r="B30" s="4">
        <f>IF('True_Odds_Calculator_3-way'!B31="","",'True_Odds_Calculator_3-way'!B31)</f>
        <v>3.62</v>
      </c>
      <c r="C30" s="4">
        <f>IF('True_Odds_Calculator_3-way'!C31="","",'True_Odds_Calculator_3-way'!C31)</f>
        <v>3.7</v>
      </c>
      <c r="D30" s="9">
        <f t="shared" si="13"/>
        <v>0.47159567518240297</v>
      </c>
      <c r="E30" s="9">
        <f t="shared" si="14"/>
        <v>0.26712558987068485</v>
      </c>
      <c r="F30" s="9">
        <f t="shared" si="15"/>
        <v>0.26127873494691223</v>
      </c>
      <c r="G30" s="9">
        <f t="shared" si="16"/>
        <v>1.0471593434259854</v>
      </c>
      <c r="H30" s="9">
        <f t="shared" si="17"/>
        <v>2.1204604974658041</v>
      </c>
      <c r="I30" s="9">
        <f t="shared" si="18"/>
        <v>3.7435574797760811</v>
      </c>
      <c r="J30" s="9">
        <f t="shared" si="19"/>
        <v>3.8273302272501604</v>
      </c>
      <c r="K30" s="11">
        <f t="shared" si="20"/>
        <v>0.48309178743961356</v>
      </c>
      <c r="L30" s="11">
        <f t="shared" si="21"/>
        <v>0.27624309392265195</v>
      </c>
      <c r="M30" s="11">
        <f t="shared" si="22"/>
        <v>0.27027027027027023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-0.27300348631119709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0.23047308658646637</v>
      </c>
      <c r="Q30" s="11">
        <f>2*'OddsRatio_working_3-way'!K30*'OddsRatio_working_3-way'!L30*'OddsRatio_working_3-way'!M30</f>
        <v>7.2135551357266472E-2</v>
      </c>
      <c r="R30" s="11">
        <f t="shared" si="23"/>
        <v>0</v>
      </c>
      <c r="S30" s="11">
        <f t="shared" si="24"/>
        <v>-0.84421297947730145</v>
      </c>
      <c r="T30" s="11">
        <f t="shared" si="25"/>
        <v>-0.2642294145468862</v>
      </c>
      <c r="U30" s="11">
        <f>'OddsRatio_working_3-way'!S30-'OddsRatio_working_3-way'!R30^2/3</f>
        <v>-0.84421297947730145</v>
      </c>
      <c r="V30" s="11">
        <f>'OddsRatio_working_3-way'!S30*'OddsRatio_working_3-way'!R30/3-2*'OddsRatio_working_3-way'!R30^3/27-'OddsRatio_working_3-way'!T30</f>
        <v>0.2642294145468862</v>
      </c>
      <c r="W30" s="11">
        <f>'OddsRatio_working_3-way'!V30^2+4*'OddsRatio_working_3-way'!U30^3/27</f>
        <v>-1.9318644296900486E-2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0.14927811946890501</v>
      </c>
      <c r="Y30" s="11">
        <f>IF('OddsRatio_working_3-way'!W30&gt;=0,IF('OddsRatio_working_3-way'!V30+SQRT('OddsRatio_working_3-way'!W30)&gt;0,0,PI()),ACOS('OddsRatio_working_3-way'!V30/(2*'OddsRatio_working_3-way'!X30)))</f>
        <v>0.48425092600849373</v>
      </c>
      <c r="Z30" s="11">
        <f>'OddsRatio_working_3-way'!X30^(1/3)*COS('OddsRatio_working_3-way'!Y30/3)</f>
        <v>0.52357967171299269</v>
      </c>
      <c r="AA30" s="11">
        <f>'OddsRatio_working_3-way'!X30^(1/3)*COS(('OddsRatio_working_3-way'!Y30+2*PI())/3)</f>
        <v>-0.33562404470315138</v>
      </c>
      <c r="AB30" s="11">
        <f>'OddsRatio_working_3-way'!X30^(1/3)*COS(('OddsRatio_working_3-way'!Y30+4*PI())/3)</f>
        <v>-0.18795562700984139</v>
      </c>
      <c r="AC30" s="11">
        <f>'OddsRatio_working_3-way'!X30^(1/3)*SIN('OddsRatio_working_3-way'!Y30/3)</f>
        <v>8.5256400706038724E-2</v>
      </c>
      <c r="AD30" s="11">
        <f>'OddsRatio_working_3-way'!X30^(1/3)*SIN(('OddsRatio_working_3-way'!Y30+2*PI())/3)</f>
        <v>0.41080509625554895</v>
      </c>
      <c r="AE30" s="11">
        <f>'OddsRatio_working_3-way'!X30^(1/3)*SIN(('OddsRatio_working_3-way'!Y30+4*PI())/3)</f>
        <v>-0.49606149696158758</v>
      </c>
      <c r="AF30" s="11">
        <f>-'OddsRatio_working_3-way'!U30/(3*'OddsRatio_working_3-way'!X30^(1/3))*COS(('OddsRatio_working_3-way'!Y30)/3)</f>
        <v>0.52357967171299269</v>
      </c>
      <c r="AG30" s="11">
        <f>-'OddsRatio_working_3-way'!U30/(3*'OddsRatio_working_3-way'!X30^(1/3))*COS(('OddsRatio_working_3-way'!Y30+2*PI())/3)</f>
        <v>-0.33562404470315138</v>
      </c>
      <c r="AH30" s="11">
        <f>-'OddsRatio_working_3-way'!U30/(3*'OddsRatio_working_3-way'!X30^(1/3))*COS(('OddsRatio_working_3-way'!Y30+4*PI())/3)</f>
        <v>-0.18795562700984139</v>
      </c>
      <c r="AI30" s="11">
        <f>'OddsRatio_working_3-way'!U30/(3*'OddsRatio_working_3-way'!X30^(1/3))*SIN(('OddsRatio_working_3-way'!Y30)/3)</f>
        <v>-8.5256400706038724E-2</v>
      </c>
      <c r="AJ30" s="11">
        <f>'OddsRatio_working_3-way'!U30/(3*'OddsRatio_working_3-way'!X30^(1/3))*SIN(('OddsRatio_working_3-way'!Y30+2*PI())/3)</f>
        <v>-0.41080509625554895</v>
      </c>
      <c r="AK30" s="11">
        <f>'OddsRatio_working_3-way'!U30/(3*'OddsRatio_working_3-way'!X30^(1/3))*SIN(('OddsRatio_working_3-way'!Y30+4*PI())/3)</f>
        <v>0.49606149696158758</v>
      </c>
      <c r="AL30" s="11">
        <f>'OddsRatio_working_3-way'!Z30+'OddsRatio_working_3-way'!AF30</f>
        <v>1.0471593434259854</v>
      </c>
      <c r="AM30" s="11">
        <f>'OddsRatio_working_3-way'!AA30+'OddsRatio_working_3-way'!AG30</f>
        <v>-0.67124808940630276</v>
      </c>
      <c r="AN30" s="11">
        <f>'OddsRatio_working_3-way'!AB30+'OddsRatio_working_3-way'!AH30</f>
        <v>-0.37591125401968278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1.0471593434259854</v>
      </c>
      <c r="AS30" s="11">
        <f>IF(('OddsRatio_working_3-way'!X30=0),IF(Q30&gt;0,-Q30^(1/3),(-Q30)^(1/3)),'OddsRatio_working_3-way'!AM30-'OddsRatio_working_3-way'!R30/3)</f>
        <v>-0.67124808940630276</v>
      </c>
      <c r="AT30" s="11">
        <f>IF(('OddsRatio_working_3-way'!X30=0),IF(Q30&gt;0,-Q30^(1/3),(-Q30)^(1/3)),'OddsRatio_working_3-way'!AN30-'OddsRatio_working_3-way'!R30/3)</f>
        <v>-0.37591125401968278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1.37</v>
      </c>
      <c r="B31" s="4">
        <f>IF('True_Odds_Calculator_3-way'!B32="","",'True_Odds_Calculator_3-way'!B32)</f>
        <v>5.24</v>
      </c>
      <c r="C31" s="4">
        <f>IF('True_Odds_Calculator_3-way'!C32="","",'True_Odds_Calculator_3-way'!C32)</f>
        <v>9.02</v>
      </c>
      <c r="D31" s="9">
        <f t="shared" si="13"/>
        <v>0.71576060574272016</v>
      </c>
      <c r="E31" s="9">
        <f t="shared" si="14"/>
        <v>0.18015664018636152</v>
      </c>
      <c r="F31" s="9">
        <f t="shared" si="15"/>
        <v>0.10408275407091841</v>
      </c>
      <c r="G31" s="9">
        <f t="shared" si="16"/>
        <v>1.0732842418402999</v>
      </c>
      <c r="H31" s="9">
        <f t="shared" si="17"/>
        <v>1.397115169480911</v>
      </c>
      <c r="I31" s="9">
        <f t="shared" si="18"/>
        <v>5.5507251854028716</v>
      </c>
      <c r="J31" s="9">
        <f t="shared" si="19"/>
        <v>9.6077396195592062</v>
      </c>
      <c r="K31" s="11">
        <f t="shared" si="20"/>
        <v>0.72992700729927007</v>
      </c>
      <c r="L31" s="11">
        <f t="shared" si="21"/>
        <v>0.19083969465648853</v>
      </c>
      <c r="M31" s="11">
        <f t="shared" si="22"/>
        <v>0.11086474501108648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-0.19430481250718901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0.19504955277901906</v>
      </c>
      <c r="Q31" s="11">
        <f>2*'OddsRatio_working_3-way'!K31*'OddsRatio_working_3-way'!L31*'OddsRatio_working_3-way'!M31</f>
        <v>3.08867066950149E-2</v>
      </c>
      <c r="R31" s="11">
        <f t="shared" si="23"/>
        <v>0</v>
      </c>
      <c r="S31" s="11">
        <f t="shared" si="24"/>
        <v>-1.0038328452199428</v>
      </c>
      <c r="T31" s="11">
        <f t="shared" si="25"/>
        <v>-0.15896007050197036</v>
      </c>
      <c r="U31" s="11">
        <f>'OddsRatio_working_3-way'!S31-'OddsRatio_working_3-way'!R31^2/3</f>
        <v>-1.0038328452199428</v>
      </c>
      <c r="V31" s="11">
        <f>'OddsRatio_working_3-way'!S31*'OddsRatio_working_3-way'!R31/3-2*'OddsRatio_working_3-way'!R31^3/27-'OddsRatio_working_3-way'!T31</f>
        <v>0.15896007050197036</v>
      </c>
      <c r="W31" s="11">
        <f>'OddsRatio_working_3-way'!V31^2+4*'OddsRatio_working_3-way'!U31^3/27</f>
        <v>-0.12458986844148376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0.19355759637345363</v>
      </c>
      <c r="Y31" s="11">
        <f>IF('OddsRatio_working_3-way'!W31&gt;=0,IF('OddsRatio_working_3-way'!V31+SQRT('OddsRatio_working_3-way'!W31)&gt;0,0,PI()),ACOS('OddsRatio_working_3-way'!V31/(2*'OddsRatio_working_3-way'!X31)))</f>
        <v>1.1476543820935372</v>
      </c>
      <c r="Z31" s="11">
        <f>'OddsRatio_working_3-way'!X31^(1/3)*COS('OddsRatio_working_3-way'!Y31/3)</f>
        <v>0.53664212092014996</v>
      </c>
      <c r="AA31" s="11">
        <f>'OddsRatio_working_3-way'!X31^(1/3)*COS(('OddsRatio_working_3-way'!Y31+2*PI())/3)</f>
        <v>-0.45532276324838677</v>
      </c>
      <c r="AB31" s="11">
        <f>'OddsRatio_working_3-way'!X31^(1/3)*COS(('OddsRatio_working_3-way'!Y31+4*PI())/3)</f>
        <v>-8.1319357671763598E-2</v>
      </c>
      <c r="AC31" s="11">
        <f>'OddsRatio_working_3-way'!X31^(1/3)*SIN('OddsRatio_working_3-way'!Y31/3)</f>
        <v>0.21593096688750038</v>
      </c>
      <c r="AD31" s="11">
        <f>'OddsRatio_working_3-way'!X31^(1/3)*SIN(('OddsRatio_working_3-way'!Y31+2*PI())/3)</f>
        <v>0.35678022601386017</v>
      </c>
      <c r="AE31" s="11">
        <f>'OddsRatio_working_3-way'!X31^(1/3)*SIN(('OddsRatio_working_3-way'!Y31+4*PI())/3)</f>
        <v>-0.57271119290136052</v>
      </c>
      <c r="AF31" s="11">
        <f>-'OddsRatio_working_3-way'!U31/(3*'OddsRatio_working_3-way'!X31^(1/3))*COS(('OddsRatio_working_3-way'!Y31)/3)</f>
        <v>0.53664212092014996</v>
      </c>
      <c r="AG31" s="11">
        <f>-'OddsRatio_working_3-way'!U31/(3*'OddsRatio_working_3-way'!X31^(1/3))*COS(('OddsRatio_working_3-way'!Y31+2*PI())/3)</f>
        <v>-0.45532276324838677</v>
      </c>
      <c r="AH31" s="11">
        <f>-'OddsRatio_working_3-way'!U31/(3*'OddsRatio_working_3-way'!X31^(1/3))*COS(('OddsRatio_working_3-way'!Y31+4*PI())/3)</f>
        <v>-8.1319357671763598E-2</v>
      </c>
      <c r="AI31" s="11">
        <f>'OddsRatio_working_3-way'!U31/(3*'OddsRatio_working_3-way'!X31^(1/3))*SIN(('OddsRatio_working_3-way'!Y31)/3)</f>
        <v>-0.21593096688750038</v>
      </c>
      <c r="AJ31" s="11">
        <f>'OddsRatio_working_3-way'!U31/(3*'OddsRatio_working_3-way'!X31^(1/3))*SIN(('OddsRatio_working_3-way'!Y31+2*PI())/3)</f>
        <v>-0.35678022601386017</v>
      </c>
      <c r="AK31" s="11">
        <f>'OddsRatio_working_3-way'!U31/(3*'OddsRatio_working_3-way'!X31^(1/3))*SIN(('OddsRatio_working_3-way'!Y31+4*PI())/3)</f>
        <v>0.57271119290136052</v>
      </c>
      <c r="AL31" s="11">
        <f>'OddsRatio_working_3-way'!Z31+'OddsRatio_working_3-way'!AF31</f>
        <v>1.0732842418402999</v>
      </c>
      <c r="AM31" s="11">
        <f>'OddsRatio_working_3-way'!AA31+'OddsRatio_working_3-way'!AG31</f>
        <v>-0.91064552649677355</v>
      </c>
      <c r="AN31" s="11">
        <f>'OddsRatio_working_3-way'!AB31+'OddsRatio_working_3-way'!AH31</f>
        <v>-0.1626387153435272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1.0732842418402999</v>
      </c>
      <c r="AS31" s="11">
        <f>IF(('OddsRatio_working_3-way'!X31=0),IF(Q31&gt;0,-Q31^(1/3),(-Q31)^(1/3)),'OddsRatio_working_3-way'!AM31-'OddsRatio_working_3-way'!R31/3)</f>
        <v>-0.91064552649677355</v>
      </c>
      <c r="AT31" s="11">
        <f>IF(('OddsRatio_working_3-way'!X31=0),IF(Q31&gt;0,-Q31^(1/3),(-Q31)^(1/3)),'OddsRatio_working_3-way'!AN31-'OddsRatio_working_3-way'!R31/3)</f>
        <v>-0.1626387153435272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2.5099999999999998</v>
      </c>
      <c r="B32" s="4">
        <f>IF('True_Odds_Calculator_3-way'!B33="","",'True_Odds_Calculator_3-way'!B33)</f>
        <v>3.44</v>
      </c>
      <c r="C32" s="4">
        <f>IF('True_Odds_Calculator_3-way'!C33="","",'True_Odds_Calculator_3-way'!C33)</f>
        <v>2.96</v>
      </c>
      <c r="D32" s="9">
        <f t="shared" si="13"/>
        <v>0.38874160868667706</v>
      </c>
      <c r="E32" s="9">
        <f t="shared" si="14"/>
        <v>0.28241915605404921</v>
      </c>
      <c r="F32" s="9">
        <f t="shared" si="15"/>
        <v>0.32883923525927367</v>
      </c>
      <c r="G32" s="9">
        <f t="shared" si="16"/>
        <v>1.0413263530807781</v>
      </c>
      <c r="H32" s="9">
        <f t="shared" si="17"/>
        <v>2.5724027931519746</v>
      </c>
      <c r="I32" s="9">
        <f t="shared" si="18"/>
        <v>3.5408363015170989</v>
      </c>
      <c r="J32" s="9">
        <f t="shared" si="19"/>
        <v>3.0409996520383245</v>
      </c>
      <c r="K32" s="11">
        <f t="shared" si="20"/>
        <v>0.39840637450199207</v>
      </c>
      <c r="L32" s="11">
        <f t="shared" si="21"/>
        <v>0.29069767441860467</v>
      </c>
      <c r="M32" s="11">
        <f t="shared" si="22"/>
        <v>0.33783783783783783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-0.28255238004612593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0.23124034346586003</v>
      </c>
      <c r="Q32" s="11">
        <f>2*'OddsRatio_working_3-way'!K32*'OddsRatio_working_3-way'!L32*'OddsRatio_working_3-way'!M32</f>
        <v>7.8253923338700515E-2</v>
      </c>
      <c r="R32" s="11">
        <f t="shared" si="23"/>
        <v>0</v>
      </c>
      <c r="S32" s="11">
        <f t="shared" si="24"/>
        <v>-0.81839814418873646</v>
      </c>
      <c r="T32" s="11">
        <f t="shared" si="25"/>
        <v>-0.2769536866966959</v>
      </c>
      <c r="U32" s="11">
        <f>'OddsRatio_working_3-way'!S32-'OddsRatio_working_3-way'!R32^2/3</f>
        <v>-0.81839814418873646</v>
      </c>
      <c r="V32" s="11">
        <f>'OddsRatio_working_3-way'!S32*'OddsRatio_working_3-way'!R32/3-2*'OddsRatio_working_3-way'!R32^3/27-'OddsRatio_working_3-way'!T32</f>
        <v>0.2769536866966959</v>
      </c>
      <c r="W32" s="11">
        <f>'OddsRatio_working_3-way'!V32^2+4*'OddsRatio_working_3-way'!U32^3/27</f>
        <v>-4.5030323976519154E-3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0.14248366307452892</v>
      </c>
      <c r="Y32" s="11">
        <f>IF('OddsRatio_working_3-way'!W32&gt;=0,IF('OddsRatio_working_3-way'!V32+SQRT('OddsRatio_working_3-way'!W32)&gt;0,0,PI()),ACOS('OddsRatio_working_3-way'!V32/(2*'OddsRatio_working_3-way'!X32)))</f>
        <v>0.23771434697851079</v>
      </c>
      <c r="Z32" s="11">
        <f>'OddsRatio_working_3-way'!X32^(1/3)*COS('OddsRatio_working_3-way'!Y32/3)</f>
        <v>0.52066317654038907</v>
      </c>
      <c r="AA32" s="11">
        <f>'OddsRatio_working_3-way'!X32^(1/3)*COS(('OddsRatio_working_3-way'!Y32+2*PI())/3)</f>
        <v>-0.29613561728004023</v>
      </c>
      <c r="AB32" s="11">
        <f>'OddsRatio_working_3-way'!X32^(1/3)*COS(('OddsRatio_working_3-way'!Y32+4*PI())/3)</f>
        <v>-0.22452755926034895</v>
      </c>
      <c r="AC32" s="11">
        <f>'OddsRatio_working_3-way'!X32^(1/3)*SIN('OddsRatio_working_3-way'!Y32/3)</f>
        <v>4.134293157381537E-2</v>
      </c>
      <c r="AD32" s="11">
        <f>'OddsRatio_working_3-way'!X32^(1/3)*SIN(('OddsRatio_working_3-way'!Y32+2*PI())/3)</f>
        <v>0.43023607191217134</v>
      </c>
      <c r="AE32" s="11">
        <f>'OddsRatio_working_3-way'!X32^(1/3)*SIN(('OddsRatio_working_3-way'!Y32+4*PI())/3)</f>
        <v>-0.47157900348598641</v>
      </c>
      <c r="AF32" s="11">
        <f>-'OddsRatio_working_3-way'!U32/(3*'OddsRatio_working_3-way'!X32^(1/3))*COS(('OddsRatio_working_3-way'!Y32)/3)</f>
        <v>0.52066317654038907</v>
      </c>
      <c r="AG32" s="11">
        <f>-'OddsRatio_working_3-way'!U32/(3*'OddsRatio_working_3-way'!X32^(1/3))*COS(('OddsRatio_working_3-way'!Y32+2*PI())/3)</f>
        <v>-0.29613561728004023</v>
      </c>
      <c r="AH32" s="11">
        <f>-'OddsRatio_working_3-way'!U32/(3*'OddsRatio_working_3-way'!X32^(1/3))*COS(('OddsRatio_working_3-way'!Y32+4*PI())/3)</f>
        <v>-0.22452755926034895</v>
      </c>
      <c r="AI32" s="11">
        <f>'OddsRatio_working_3-way'!U32/(3*'OddsRatio_working_3-way'!X32^(1/3))*SIN(('OddsRatio_working_3-way'!Y32)/3)</f>
        <v>-4.134293157381537E-2</v>
      </c>
      <c r="AJ32" s="11">
        <f>'OddsRatio_working_3-way'!U32/(3*'OddsRatio_working_3-way'!X32^(1/3))*SIN(('OddsRatio_working_3-way'!Y32+2*PI())/3)</f>
        <v>-0.43023607191217134</v>
      </c>
      <c r="AK32" s="11">
        <f>'OddsRatio_working_3-way'!U32/(3*'OddsRatio_working_3-way'!X32^(1/3))*SIN(('OddsRatio_working_3-way'!Y32+4*PI())/3)</f>
        <v>0.47157900348598641</v>
      </c>
      <c r="AL32" s="11">
        <f>'OddsRatio_working_3-way'!Z32+'OddsRatio_working_3-way'!AF32</f>
        <v>1.0413263530807781</v>
      </c>
      <c r="AM32" s="11">
        <f>'OddsRatio_working_3-way'!AA32+'OddsRatio_working_3-way'!AG32</f>
        <v>-0.59227123456008046</v>
      </c>
      <c r="AN32" s="11">
        <f>'OddsRatio_working_3-way'!AB32+'OddsRatio_working_3-way'!AH32</f>
        <v>-0.4490551185206979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1.0413263530807781</v>
      </c>
      <c r="AS32" s="11">
        <f>IF(('OddsRatio_working_3-way'!X32=0),IF(Q32&gt;0,-Q32^(1/3),(-Q32)^(1/3)),'OddsRatio_working_3-way'!AM32-'OddsRatio_working_3-way'!R32/3)</f>
        <v>-0.59227123456008046</v>
      </c>
      <c r="AT32" s="11">
        <f>IF(('OddsRatio_working_3-way'!X32=0),IF(Q32&gt;0,-Q32^(1/3),(-Q32)^(1/3)),'OddsRatio_working_3-way'!AN32-'OddsRatio_working_3-way'!R32/3)</f>
        <v>-0.4490551185206979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1.56</v>
      </c>
      <c r="B33" s="4">
        <f>IF('True_Odds_Calculator_3-way'!B34="","",'True_Odds_Calculator_3-way'!B34)</f>
        <v>4.0599999999999996</v>
      </c>
      <c r="C33" s="4">
        <f>IF('True_Odds_Calculator_3-way'!C34="","",'True_Odds_Calculator_3-way'!C34)</f>
        <v>6.98</v>
      </c>
      <c r="D33" s="9">
        <f t="shared" si="13"/>
        <v>0.62776454398710568</v>
      </c>
      <c r="E33" s="9">
        <f t="shared" si="14"/>
        <v>0.2358451790060446</v>
      </c>
      <c r="F33" s="9">
        <f t="shared" si="15"/>
        <v>0.13639027700684958</v>
      </c>
      <c r="G33" s="9">
        <f t="shared" si="16"/>
        <v>1.0588463107996906</v>
      </c>
      <c r="H33" s="9">
        <f t="shared" si="17"/>
        <v>1.5929539340478267</v>
      </c>
      <c r="I33" s="9">
        <f t="shared" si="18"/>
        <v>4.2400697110470533</v>
      </c>
      <c r="J33" s="9">
        <f t="shared" si="19"/>
        <v>7.3319009385821508</v>
      </c>
      <c r="K33" s="11">
        <f t="shared" si="20"/>
        <v>0.64102564102564097</v>
      </c>
      <c r="L33" s="11">
        <f t="shared" si="21"/>
        <v>0.24630541871921185</v>
      </c>
      <c r="M33" s="11">
        <f t="shared" si="22"/>
        <v>0.14326647564469913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-0.23179527714652692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0.21715267244365161</v>
      </c>
      <c r="Q33" s="11">
        <f>2*'OddsRatio_working_3-way'!K33*'OddsRatio_working_3-way'!L33*'OddsRatio_working_3-way'!M33</f>
        <v>4.5240140092427418E-2</v>
      </c>
      <c r="R33" s="11">
        <f t="shared" si="23"/>
        <v>0</v>
      </c>
      <c r="S33" s="11">
        <f t="shared" si="24"/>
        <v>-0.93682958133086058</v>
      </c>
      <c r="T33" s="11">
        <f t="shared" si="25"/>
        <v>-0.19517282944392927</v>
      </c>
      <c r="U33" s="11">
        <f>'OddsRatio_working_3-way'!S33-'OddsRatio_working_3-way'!R33^2/3</f>
        <v>-0.93682958133086058</v>
      </c>
      <c r="V33" s="11">
        <f>'OddsRatio_working_3-way'!S33*'OddsRatio_working_3-way'!R33/3-2*'OddsRatio_working_3-way'!R33^3/27-'OddsRatio_working_3-way'!T33</f>
        <v>0.19517282944392927</v>
      </c>
      <c r="W33" s="11">
        <f>'OddsRatio_working_3-way'!V33^2+4*'OddsRatio_working_3-way'!U33^3/27</f>
        <v>-8.3716184085073891E-2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0.17450545653232666</v>
      </c>
      <c r="Y33" s="11">
        <f>IF('OddsRatio_working_3-way'!W33&gt;=0,IF('OddsRatio_working_3-way'!V33+SQRT('OddsRatio_working_3-way'!W33)&gt;0,0,PI()),ACOS('OddsRatio_working_3-way'!V33/(2*'OddsRatio_working_3-way'!X33)))</f>
        <v>0.97735533703421273</v>
      </c>
      <c r="Z33" s="11">
        <f>'OddsRatio_working_3-way'!X33^(1/3)*COS('OddsRatio_working_3-way'!Y33/3)</f>
        <v>0.5294231553998453</v>
      </c>
      <c r="AA33" s="11">
        <f>'OddsRatio_working_3-way'!X33^(1/3)*COS(('OddsRatio_working_3-way'!Y33+2*PI())/3)</f>
        <v>-0.41960101319365983</v>
      </c>
      <c r="AB33" s="11">
        <f>'OddsRatio_working_3-way'!X33^(1/3)*COS(('OddsRatio_working_3-way'!Y33+4*PI())/3)</f>
        <v>-0.10982214220618564</v>
      </c>
      <c r="AC33" s="11">
        <f>'OddsRatio_working_3-way'!X33^(1/3)*SIN('OddsRatio_working_3-way'!Y33/3)</f>
        <v>0.17885091455387669</v>
      </c>
      <c r="AD33" s="11">
        <f>'OddsRatio_working_3-way'!X33^(1/3)*SIN(('OddsRatio_working_3-way'!Y33+2*PI())/3)</f>
        <v>0.36906844465104438</v>
      </c>
      <c r="AE33" s="11">
        <f>'OddsRatio_working_3-way'!X33^(1/3)*SIN(('OddsRatio_working_3-way'!Y33+4*PI())/3)</f>
        <v>-0.54791935920492096</v>
      </c>
      <c r="AF33" s="11">
        <f>-'OddsRatio_working_3-way'!U33/(3*'OddsRatio_working_3-way'!X33^(1/3))*COS(('OddsRatio_working_3-way'!Y33)/3)</f>
        <v>0.5294231553998453</v>
      </c>
      <c r="AG33" s="11">
        <f>-'OddsRatio_working_3-way'!U33/(3*'OddsRatio_working_3-way'!X33^(1/3))*COS(('OddsRatio_working_3-way'!Y33+2*PI())/3)</f>
        <v>-0.41960101319365983</v>
      </c>
      <c r="AH33" s="11">
        <f>-'OddsRatio_working_3-way'!U33/(3*'OddsRatio_working_3-way'!X33^(1/3))*COS(('OddsRatio_working_3-way'!Y33+4*PI())/3)</f>
        <v>-0.10982214220618564</v>
      </c>
      <c r="AI33" s="11">
        <f>'OddsRatio_working_3-way'!U33/(3*'OddsRatio_working_3-way'!X33^(1/3))*SIN(('OddsRatio_working_3-way'!Y33)/3)</f>
        <v>-0.17885091455387669</v>
      </c>
      <c r="AJ33" s="11">
        <f>'OddsRatio_working_3-way'!U33/(3*'OddsRatio_working_3-way'!X33^(1/3))*SIN(('OddsRatio_working_3-way'!Y33+2*PI())/3)</f>
        <v>-0.36906844465104438</v>
      </c>
      <c r="AK33" s="11">
        <f>'OddsRatio_working_3-way'!U33/(3*'OddsRatio_working_3-way'!X33^(1/3))*SIN(('OddsRatio_working_3-way'!Y33+4*PI())/3)</f>
        <v>0.54791935920492096</v>
      </c>
      <c r="AL33" s="11">
        <f>'OddsRatio_working_3-way'!Z33+'OddsRatio_working_3-way'!AF33</f>
        <v>1.0588463107996906</v>
      </c>
      <c r="AM33" s="11">
        <f>'OddsRatio_working_3-way'!AA33+'OddsRatio_working_3-way'!AG33</f>
        <v>-0.83920202638731967</v>
      </c>
      <c r="AN33" s="11">
        <f>'OddsRatio_working_3-way'!AB33+'OddsRatio_working_3-way'!AH33</f>
        <v>-0.21964428441237127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1.0588463107996906</v>
      </c>
      <c r="AS33" s="11">
        <f>IF(('OddsRatio_working_3-way'!X33=0),IF(Q33&gt;0,-Q33^(1/3),(-Q33)^(1/3)),'OddsRatio_working_3-way'!AM33-'OddsRatio_working_3-way'!R33/3)</f>
        <v>-0.83920202638731967</v>
      </c>
      <c r="AT33" s="11">
        <f>IF(('OddsRatio_working_3-way'!X33=0),IF(Q33&gt;0,-Q33^(1/3),(-Q33)^(1/3)),'OddsRatio_working_3-way'!AN33-'OddsRatio_working_3-way'!R33/3)</f>
        <v>-0.21964428441237127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2.63</v>
      </c>
      <c r="B34" s="4">
        <f>IF('True_Odds_Calculator_3-way'!B35="","",'True_Odds_Calculator_3-way'!B35)</f>
        <v>3.4</v>
      </c>
      <c r="C34" s="4">
        <f>IF('True_Odds_Calculator_3-way'!C35="","",'True_Odds_Calculator_3-way'!C35)</f>
        <v>2.83</v>
      </c>
      <c r="D34" s="9">
        <f t="shared" si="13"/>
        <v>0.37049569935305676</v>
      </c>
      <c r="E34" s="9">
        <f t="shared" si="14"/>
        <v>0.28557372708313633</v>
      </c>
      <c r="F34" s="9">
        <f t="shared" si="15"/>
        <v>0.34393057356380691</v>
      </c>
      <c r="G34" s="9">
        <f t="shared" si="16"/>
        <v>1.0423844544659384</v>
      </c>
      <c r="H34" s="9">
        <f t="shared" si="17"/>
        <v>2.6990866607794795</v>
      </c>
      <c r="I34" s="9">
        <f t="shared" si="18"/>
        <v>3.5017226907182524</v>
      </c>
      <c r="J34" s="9">
        <f t="shared" si="19"/>
        <v>2.9075635516726672</v>
      </c>
      <c r="K34" s="11">
        <f t="shared" si="20"/>
        <v>0.38022813688212931</v>
      </c>
      <c r="L34" s="11">
        <f t="shared" si="21"/>
        <v>0.29411764705882354</v>
      </c>
      <c r="M34" s="11">
        <f t="shared" si="22"/>
        <v>0.35335689045936397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-0.28289732101576481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0.23156691770206589</v>
      </c>
      <c r="Q34" s="11">
        <f>2*'OddsRatio_working_3-way'!K34*'OddsRatio_working_3-way'!L34*'OddsRatio_working_3-way'!M34</f>
        <v>7.9033077714015659E-2</v>
      </c>
      <c r="R34" s="11">
        <f t="shared" si="23"/>
        <v>0</v>
      </c>
      <c r="S34" s="11">
        <f t="shared" si="24"/>
        <v>-0.81855465039614683</v>
      </c>
      <c r="T34" s="11">
        <f t="shared" si="25"/>
        <v>-0.27937018784851425</v>
      </c>
      <c r="U34" s="11">
        <f>'OddsRatio_working_3-way'!S34-'OddsRatio_working_3-way'!R34^2/3</f>
        <v>-0.81855465039614683</v>
      </c>
      <c r="V34" s="11">
        <f>'OddsRatio_working_3-way'!S34*'OddsRatio_working_3-way'!R34/3-2*'OddsRatio_working_3-way'!R34^3/27-'OddsRatio_working_3-way'!T34</f>
        <v>0.27937018784851425</v>
      </c>
      <c r="W34" s="11">
        <f>'OddsRatio_working_3-way'!V34^2+4*'OddsRatio_working_3-way'!U34^3/27</f>
        <v>-3.2052724802999477E-3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0.14252453678122767</v>
      </c>
      <c r="Y34" s="11">
        <f>IF('OddsRatio_working_3-way'!W34&gt;=0,IF('OddsRatio_working_3-way'!V34+SQRT('OddsRatio_working_3-way'!W34)&gt;0,0,PI()),ACOS('OddsRatio_working_3-way'!V34/(2*'OddsRatio_working_3-way'!X34)))</f>
        <v>0.19994493729753171</v>
      </c>
      <c r="Z34" s="11">
        <f>'OddsRatio_working_3-way'!X34^(1/3)*COS('OddsRatio_working_3-way'!Y34/3)</f>
        <v>0.52119222723296921</v>
      </c>
      <c r="AA34" s="11">
        <f>'OddsRatio_working_3-way'!X34^(1/3)*COS(('OddsRatio_working_3-way'!Y34+2*PI())/3)</f>
        <v>-0.29072349821902621</v>
      </c>
      <c r="AB34" s="11">
        <f>'OddsRatio_working_3-way'!X34^(1/3)*COS(('OddsRatio_working_3-way'!Y34+4*PI())/3)</f>
        <v>-0.23046872901394305</v>
      </c>
      <c r="AC34" s="11">
        <f>'OddsRatio_working_3-way'!X34^(1/3)*SIN('OddsRatio_working_3-way'!Y34/3)</f>
        <v>3.4788107220513585E-2</v>
      </c>
      <c r="AD34" s="11">
        <f>'OddsRatio_working_3-way'!X34^(1/3)*SIN(('OddsRatio_working_3-way'!Y34+2*PI())/3)</f>
        <v>0.4339716554284862</v>
      </c>
      <c r="AE34" s="11">
        <f>'OddsRatio_working_3-way'!X34^(1/3)*SIN(('OddsRatio_working_3-way'!Y34+4*PI())/3)</f>
        <v>-0.46875976264899977</v>
      </c>
      <c r="AF34" s="11">
        <f>-'OddsRatio_working_3-way'!U34/(3*'OddsRatio_working_3-way'!X34^(1/3))*COS(('OddsRatio_working_3-way'!Y34)/3)</f>
        <v>0.52119222723296932</v>
      </c>
      <c r="AG34" s="11">
        <f>-'OddsRatio_working_3-way'!U34/(3*'OddsRatio_working_3-way'!X34^(1/3))*COS(('OddsRatio_working_3-way'!Y34+2*PI())/3)</f>
        <v>-0.29072349821902627</v>
      </c>
      <c r="AH34" s="11">
        <f>-'OddsRatio_working_3-way'!U34/(3*'OddsRatio_working_3-way'!X34^(1/3))*COS(('OddsRatio_working_3-way'!Y34+4*PI())/3)</f>
        <v>-0.23046872901394311</v>
      </c>
      <c r="AI34" s="11">
        <f>'OddsRatio_working_3-way'!U34/(3*'OddsRatio_working_3-way'!X34^(1/3))*SIN(('OddsRatio_working_3-way'!Y34)/3)</f>
        <v>-3.4788107220513592E-2</v>
      </c>
      <c r="AJ34" s="11">
        <f>'OddsRatio_working_3-way'!U34/(3*'OddsRatio_working_3-way'!X34^(1/3))*SIN(('OddsRatio_working_3-way'!Y34+2*PI())/3)</f>
        <v>-0.43397165542848626</v>
      </c>
      <c r="AK34" s="11">
        <f>'OddsRatio_working_3-way'!U34/(3*'OddsRatio_working_3-way'!X34^(1/3))*SIN(('OddsRatio_working_3-way'!Y34+4*PI())/3)</f>
        <v>0.46875976264899982</v>
      </c>
      <c r="AL34" s="11">
        <f>'OddsRatio_working_3-way'!Z34+'OddsRatio_working_3-way'!AF34</f>
        <v>1.0423844544659384</v>
      </c>
      <c r="AM34" s="11">
        <f>'OddsRatio_working_3-way'!AA34+'OddsRatio_working_3-way'!AG34</f>
        <v>-0.58144699643805242</v>
      </c>
      <c r="AN34" s="11">
        <f>'OddsRatio_working_3-way'!AB34+'OddsRatio_working_3-way'!AH34</f>
        <v>-0.46093745802788616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1.0423844544659384</v>
      </c>
      <c r="AS34" s="11">
        <f>IF(('OddsRatio_working_3-way'!X34=0),IF(Q34&gt;0,-Q34^(1/3),(-Q34)^(1/3)),'OddsRatio_working_3-way'!AM34-'OddsRatio_working_3-way'!R34/3)</f>
        <v>-0.58144699643805242</v>
      </c>
      <c r="AT34" s="11">
        <f>IF(('OddsRatio_working_3-way'!X34=0),IF(Q34&gt;0,-Q34^(1/3),(-Q34)^(1/3)),'OddsRatio_working_3-way'!AN34-'OddsRatio_working_3-way'!R34/3)</f>
        <v>-0.46093745802788616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2.08</v>
      </c>
      <c r="B35" s="4">
        <f>IF('True_Odds_Calculator_3-way'!B36="","",'True_Odds_Calculator_3-way'!B36)</f>
        <v>3.68</v>
      </c>
      <c r="C35" s="4">
        <f>IF('True_Odds_Calculator_3-way'!C36="","",'True_Odds_Calculator_3-way'!C36)</f>
        <v>3.63</v>
      </c>
      <c r="D35" s="9">
        <f t="shared" si="13"/>
        <v>0.46991218984716426</v>
      </c>
      <c r="E35" s="9">
        <f t="shared" si="14"/>
        <v>0.26320963955863774</v>
      </c>
      <c r="F35" s="9">
        <f t="shared" si="15"/>
        <v>0.26687817059419799</v>
      </c>
      <c r="G35" s="9">
        <f t="shared" si="16"/>
        <v>1.0444973700244873</v>
      </c>
      <c r="H35" s="9">
        <f t="shared" si="17"/>
        <v>2.1280571596264468</v>
      </c>
      <c r="I35" s="9">
        <f t="shared" si="18"/>
        <v>3.7992529516656259</v>
      </c>
      <c r="J35" s="9">
        <f t="shared" si="19"/>
        <v>3.7470280831644018</v>
      </c>
      <c r="K35" s="11">
        <f t="shared" si="20"/>
        <v>0.48076923076923073</v>
      </c>
      <c r="L35" s="11">
        <f t="shared" si="21"/>
        <v>0.27173913043478259</v>
      </c>
      <c r="M35" s="11">
        <f t="shared" si="22"/>
        <v>0.27548209366391185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-0.27396590563586631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0.22997629840515216</v>
      </c>
      <c r="Q35" s="11">
        <f>2*'OddsRatio_working_3-way'!K35*'OddsRatio_working_3-way'!L35*'OddsRatio_working_3-way'!M35</f>
        <v>7.1980062098639164E-2</v>
      </c>
      <c r="R35" s="11">
        <f t="shared" si="23"/>
        <v>0</v>
      </c>
      <c r="S35" s="11">
        <f t="shared" si="24"/>
        <v>-0.83943400866390416</v>
      </c>
      <c r="T35" s="11">
        <f t="shared" si="25"/>
        <v>-0.2627336490340858</v>
      </c>
      <c r="U35" s="11">
        <f>'OddsRatio_working_3-way'!S35-'OddsRatio_working_3-way'!R35^2/3</f>
        <v>-0.83943400866390416</v>
      </c>
      <c r="V35" s="11">
        <f>'OddsRatio_working_3-way'!S35*'OddsRatio_working_3-way'!R35/3-2*'OddsRatio_working_3-way'!R35^3/27-'OddsRatio_working_3-way'!T35</f>
        <v>0.2627336490340858</v>
      </c>
      <c r="W35" s="11">
        <f>'OddsRatio_working_3-way'!V35^2+4*'OddsRatio_working_3-way'!U35^3/27</f>
        <v>-1.860165435128483E-2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0.14801235141538949</v>
      </c>
      <c r="Y35" s="11">
        <f>IF('OddsRatio_working_3-way'!W35&gt;=0,IF('OddsRatio_working_3-way'!V35+SQRT('OddsRatio_working_3-way'!W35)&gt;0,0,PI()),ACOS('OddsRatio_working_3-way'!V35/(2*'OddsRatio_working_3-way'!X35)))</f>
        <v>0.47881912195154919</v>
      </c>
      <c r="Z35" s="11">
        <f>'OddsRatio_working_3-way'!X35^(1/3)*COS('OddsRatio_working_3-way'!Y35/3)</f>
        <v>0.52224868501224353</v>
      </c>
      <c r="AA35" s="11">
        <f>'OddsRatio_working_3-way'!X35^(1/3)*COS(('OddsRatio_working_3-way'!Y35+2*PI())/3)</f>
        <v>-0.33393049209674913</v>
      </c>
      <c r="AB35" s="11">
        <f>'OddsRatio_working_3-way'!X35^(1/3)*COS(('OddsRatio_working_3-way'!Y35+4*PI())/3)</f>
        <v>-0.18831819291549437</v>
      </c>
      <c r="AC35" s="11">
        <f>'OddsRatio_working_3-way'!X35^(1/3)*SIN('OddsRatio_working_3-way'!Y35/3)</f>
        <v>8.4069300129617761E-2</v>
      </c>
      <c r="AD35" s="11">
        <f>'OddsRatio_working_3-way'!X35^(1/3)*SIN(('OddsRatio_working_3-way'!Y35+2*PI())/3)</f>
        <v>0.41024597824881154</v>
      </c>
      <c r="AE35" s="11">
        <f>'OddsRatio_working_3-way'!X35^(1/3)*SIN(('OddsRatio_working_3-way'!Y35+4*PI())/3)</f>
        <v>-0.4943152783784292</v>
      </c>
      <c r="AF35" s="11">
        <f>-'OddsRatio_working_3-way'!U35/(3*'OddsRatio_working_3-way'!X35^(1/3))*COS(('OddsRatio_working_3-way'!Y35)/3)</f>
        <v>0.52224868501224364</v>
      </c>
      <c r="AG35" s="11">
        <f>-'OddsRatio_working_3-way'!U35/(3*'OddsRatio_working_3-way'!X35^(1/3))*COS(('OddsRatio_working_3-way'!Y35+2*PI())/3)</f>
        <v>-0.33393049209674919</v>
      </c>
      <c r="AH35" s="11">
        <f>-'OddsRatio_working_3-way'!U35/(3*'OddsRatio_working_3-way'!X35^(1/3))*COS(('OddsRatio_working_3-way'!Y35+4*PI())/3)</f>
        <v>-0.1883181929154944</v>
      </c>
      <c r="AI35" s="11">
        <f>'OddsRatio_working_3-way'!U35/(3*'OddsRatio_working_3-way'!X35^(1/3))*SIN(('OddsRatio_working_3-way'!Y35)/3)</f>
        <v>-8.4069300129617788E-2</v>
      </c>
      <c r="AJ35" s="11">
        <f>'OddsRatio_working_3-way'!U35/(3*'OddsRatio_working_3-way'!X35^(1/3))*SIN(('OddsRatio_working_3-way'!Y35+2*PI())/3)</f>
        <v>-0.41024597824881165</v>
      </c>
      <c r="AK35" s="11">
        <f>'OddsRatio_working_3-way'!U35/(3*'OddsRatio_working_3-way'!X35^(1/3))*SIN(('OddsRatio_working_3-way'!Y35+4*PI())/3)</f>
        <v>0.49431527837842931</v>
      </c>
      <c r="AL35" s="11">
        <f>'OddsRatio_working_3-way'!Z35+'OddsRatio_working_3-way'!AF35</f>
        <v>1.0444973700244873</v>
      </c>
      <c r="AM35" s="11">
        <f>'OddsRatio_working_3-way'!AA35+'OddsRatio_working_3-way'!AG35</f>
        <v>-0.66786098419349837</v>
      </c>
      <c r="AN35" s="11">
        <f>'OddsRatio_working_3-way'!AB35+'OddsRatio_working_3-way'!AH35</f>
        <v>-0.3766363858309888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1.0444973700244873</v>
      </c>
      <c r="AS35" s="11">
        <f>IF(('OddsRatio_working_3-way'!X35=0),IF(Q35&gt;0,-Q35^(1/3),(-Q35)^(1/3)),'OddsRatio_working_3-way'!AM35-'OddsRatio_working_3-way'!R35/3)</f>
        <v>-0.66786098419349837</v>
      </c>
      <c r="AT35" s="11">
        <f>IF(('OddsRatio_working_3-way'!X35=0),IF(Q35&gt;0,-Q35^(1/3),(-Q35)^(1/3)),'OddsRatio_working_3-way'!AN35-'OddsRatio_working_3-way'!R35/3)</f>
        <v>-0.3766363858309888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4.03</v>
      </c>
      <c r="B36" s="4">
        <f>IF('True_Odds_Calculator_3-way'!B37="","",'True_Odds_Calculator_3-way'!B37)</f>
        <v>3.37</v>
      </c>
      <c r="C36" s="4">
        <f>IF('True_Odds_Calculator_3-way'!C37="","",'True_Odds_Calculator_3-way'!C37)</f>
        <v>2.0699999999999998</v>
      </c>
      <c r="D36" s="9">
        <f t="shared" si="13"/>
        <v>0.24008657685505999</v>
      </c>
      <c r="E36" s="9">
        <f t="shared" si="14"/>
        <v>0.28770996990774855</v>
      </c>
      <c r="F36" s="9">
        <f t="shared" si="15"/>
        <v>0.47220345323719143</v>
      </c>
      <c r="G36" s="9">
        <f t="shared" si="16"/>
        <v>1.0446086264962853</v>
      </c>
      <c r="H36" s="9">
        <f t="shared" si="17"/>
        <v>4.1651641382837443</v>
      </c>
      <c r="I36" s="9">
        <f t="shared" si="18"/>
        <v>3.475722444796197</v>
      </c>
      <c r="J36" s="9">
        <f t="shared" si="19"/>
        <v>2.117731230351025</v>
      </c>
      <c r="K36" s="11">
        <f t="shared" si="20"/>
        <v>0.24813895781637715</v>
      </c>
      <c r="L36" s="11">
        <f t="shared" si="21"/>
        <v>0.29673590504451036</v>
      </c>
      <c r="M36" s="11">
        <f t="shared" si="22"/>
        <v>0.48309178743961356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-0.27331877132319105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0.23014364556142725</v>
      </c>
      <c r="Q36" s="11">
        <f>2*'OddsRatio_working_3-way'!K36*'OddsRatio_working_3-way'!L36*'OddsRatio_working_3-way'!M36</f>
        <v>7.1141776062264989E-2</v>
      </c>
      <c r="R36" s="11">
        <f t="shared" si="23"/>
        <v>0</v>
      </c>
      <c r="S36" s="11">
        <f t="shared" si="24"/>
        <v>-0.84203380707170483</v>
      </c>
      <c r="T36" s="11">
        <f t="shared" si="25"/>
        <v>-0.26028865751830133</v>
      </c>
      <c r="U36" s="11">
        <f>'OddsRatio_working_3-way'!S36-'OddsRatio_working_3-way'!R36^2/3</f>
        <v>-0.84203380707170483</v>
      </c>
      <c r="V36" s="11">
        <f>'OddsRatio_working_3-way'!S36*'OddsRatio_working_3-way'!R36/3-2*'OddsRatio_working_3-way'!R36^3/27-'OddsRatio_working_3-way'!T36</f>
        <v>0.26028865751830133</v>
      </c>
      <c r="W36" s="11">
        <f>'OddsRatio_working_3-way'!V36^2+4*'OddsRatio_working_3-way'!U36^3/27</f>
        <v>-2.069716215656521E-2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0.14870049376956082</v>
      </c>
      <c r="Y36" s="11">
        <f>IF('OddsRatio_working_3-way'!W36&gt;=0,IF('OddsRatio_working_3-way'!V36+SQRT('OddsRatio_working_3-way'!W36)&gt;0,0,PI()),ACOS('OddsRatio_working_3-way'!V36/(2*'OddsRatio_working_3-way'!X36)))</f>
        <v>0.50492420810467253</v>
      </c>
      <c r="Z36" s="11">
        <f>'OddsRatio_working_3-way'!X36^(1/3)*COS('OddsRatio_working_3-way'!Y36/3)</f>
        <v>0.52230431324814264</v>
      </c>
      <c r="AA36" s="11">
        <f>'OddsRatio_working_3-way'!X36^(1/3)*COS(('OddsRatio_working_3-way'!Y36+2*PI())/3)</f>
        <v>-0.33800985005625622</v>
      </c>
      <c r="AB36" s="11">
        <f>'OddsRatio_working_3-way'!X36^(1/3)*COS(('OddsRatio_working_3-way'!Y36+4*PI())/3)</f>
        <v>-0.18429446319188633</v>
      </c>
      <c r="AC36" s="11">
        <f>'OddsRatio_working_3-way'!X36^(1/3)*SIN('OddsRatio_working_3-way'!Y36/3)</f>
        <v>8.8747619984731491E-2</v>
      </c>
      <c r="AD36" s="11">
        <f>'OddsRatio_working_3-way'!X36^(1/3)*SIN(('OddsRatio_working_3-way'!Y36+2*PI())/3)</f>
        <v>0.40795499378671102</v>
      </c>
      <c r="AE36" s="11">
        <f>'OddsRatio_working_3-way'!X36^(1/3)*SIN(('OddsRatio_working_3-way'!Y36+4*PI())/3)</f>
        <v>-0.49670261377144237</v>
      </c>
      <c r="AF36" s="11">
        <f>-'OddsRatio_working_3-way'!U36/(3*'OddsRatio_working_3-way'!X36^(1/3))*COS(('OddsRatio_working_3-way'!Y36)/3)</f>
        <v>0.52230431324814264</v>
      </c>
      <c r="AG36" s="11">
        <f>-'OddsRatio_working_3-way'!U36/(3*'OddsRatio_working_3-way'!X36^(1/3))*COS(('OddsRatio_working_3-way'!Y36+2*PI())/3)</f>
        <v>-0.33800985005625622</v>
      </c>
      <c r="AH36" s="11">
        <f>-'OddsRatio_working_3-way'!U36/(3*'OddsRatio_working_3-way'!X36^(1/3))*COS(('OddsRatio_working_3-way'!Y36+4*PI())/3)</f>
        <v>-0.18429446319188633</v>
      </c>
      <c r="AI36" s="11">
        <f>'OddsRatio_working_3-way'!U36/(3*'OddsRatio_working_3-way'!X36^(1/3))*SIN(('OddsRatio_working_3-way'!Y36)/3)</f>
        <v>-8.8747619984731491E-2</v>
      </c>
      <c r="AJ36" s="11">
        <f>'OddsRatio_working_3-way'!U36/(3*'OddsRatio_working_3-way'!X36^(1/3))*SIN(('OddsRatio_working_3-way'!Y36+2*PI())/3)</f>
        <v>-0.40795499378671102</v>
      </c>
      <c r="AK36" s="11">
        <f>'OddsRatio_working_3-way'!U36/(3*'OddsRatio_working_3-way'!X36^(1/3))*SIN(('OddsRatio_working_3-way'!Y36+4*PI())/3)</f>
        <v>0.49670261377144237</v>
      </c>
      <c r="AL36" s="11">
        <f>'OddsRatio_working_3-way'!Z36+'OddsRatio_working_3-way'!AF36</f>
        <v>1.0446086264962853</v>
      </c>
      <c r="AM36" s="11">
        <f>'OddsRatio_working_3-way'!AA36+'OddsRatio_working_3-way'!AG36</f>
        <v>-0.67601970011251244</v>
      </c>
      <c r="AN36" s="11">
        <f>'OddsRatio_working_3-way'!AB36+'OddsRatio_working_3-way'!AH36</f>
        <v>-0.36858892638377266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1.0446086264962853</v>
      </c>
      <c r="AS36" s="11">
        <f>IF(('OddsRatio_working_3-way'!X36=0),IF(Q36&gt;0,-Q36^(1/3),(-Q36)^(1/3)),'OddsRatio_working_3-way'!AM36-'OddsRatio_working_3-way'!R36/3)</f>
        <v>-0.67601970011251244</v>
      </c>
      <c r="AT36" s="11">
        <f>IF(('OddsRatio_working_3-way'!X36=0),IF(Q36&gt;0,-Q36^(1/3),(-Q36)^(1/3)),'OddsRatio_working_3-way'!AN36-'OddsRatio_working_3-way'!R36/3)</f>
        <v>-0.36858892638377266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2.66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3.05</v>
      </c>
      <c r="D37" s="9">
        <f t="shared" si="13"/>
        <v>0.36637619273021116</v>
      </c>
      <c r="E37" s="9">
        <f t="shared" si="14"/>
        <v>0.31472063315409854</v>
      </c>
      <c r="F37" s="9">
        <f t="shared" si="15"/>
        <v>0.31890317411568997</v>
      </c>
      <c r="G37" s="9">
        <f t="shared" si="16"/>
        <v>1.041828307326218</v>
      </c>
      <c r="H37" s="9">
        <f t="shared" si="17"/>
        <v>2.7294349901615225</v>
      </c>
      <c r="I37" s="9">
        <f t="shared" si="18"/>
        <v>3.1774211623117954</v>
      </c>
      <c r="J37" s="9">
        <f t="shared" si="19"/>
        <v>3.1357480300187461</v>
      </c>
      <c r="K37" s="11">
        <f t="shared" si="20"/>
        <v>0.37593984962406013</v>
      </c>
      <c r="L37" s="11">
        <f t="shared" si="21"/>
        <v>0.3236245954692557</v>
      </c>
      <c r="M37" s="11">
        <f t="shared" si="22"/>
        <v>0.32786885245901642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-0.28370584267448795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0.23135987350199472</v>
      </c>
      <c r="Q37" s="11">
        <f>2*'OddsRatio_working_3-way'!K37*'OddsRatio_working_3-way'!L37*'OddsRatio_working_3-way'!M37</f>
        <v>7.9779266724825756E-2</v>
      </c>
      <c r="R37" s="11">
        <f t="shared" si="23"/>
        <v>0</v>
      </c>
      <c r="S37" s="11">
        <f t="shared" si="24"/>
        <v>-0.81549210027178476</v>
      </c>
      <c r="T37" s="11">
        <f t="shared" si="25"/>
        <v>-0.28120417250751195</v>
      </c>
      <c r="U37" s="11">
        <f>'OddsRatio_working_3-way'!S37-'OddsRatio_working_3-way'!R37^2/3</f>
        <v>-0.81549210027178476</v>
      </c>
      <c r="V37" s="11">
        <f>'OddsRatio_working_3-way'!S37*'OddsRatio_working_3-way'!R37/3-2*'OddsRatio_working_3-way'!R37^3/27-'OddsRatio_working_3-way'!T37</f>
        <v>0.28120417250751195</v>
      </c>
      <c r="W37" s="11">
        <f>'OddsRatio_working_3-way'!V37^2+4*'OddsRatio_working_3-way'!U37^3/27</f>
        <v>-1.2685930852533861E-3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0.14172542090331566</v>
      </c>
      <c r="Y37" s="11">
        <f>IF('OddsRatio_working_3-way'!W37&gt;=0,IF('OddsRatio_working_3-way'!V37+SQRT('OddsRatio_working_3-way'!W37)&gt;0,0,PI()),ACOS('OddsRatio_working_3-way'!V37/(2*'OddsRatio_working_3-way'!X37)))</f>
        <v>0.1259890994606645</v>
      </c>
      <c r="Z37" s="11">
        <f>'OddsRatio_working_3-way'!X37^(1/3)*COS('OddsRatio_working_3-way'!Y37/3)</f>
        <v>0.520914153663109</v>
      </c>
      <c r="AA37" s="11">
        <f>'OddsRatio_working_3-way'!X37^(1/3)*COS(('OddsRatio_working_3-way'!Y37+2*PI())/3)</f>
        <v>-0.27941382900673833</v>
      </c>
      <c r="AB37" s="11">
        <f>'OddsRatio_working_3-way'!X37^(1/3)*COS(('OddsRatio_working_3-way'!Y37+4*PI())/3)</f>
        <v>-0.24150032465637072</v>
      </c>
      <c r="AC37" s="11">
        <f>'OddsRatio_working_3-way'!X37^(1/3)*SIN('OddsRatio_working_3-way'!Y37/3)</f>
        <v>2.1889371942607014E-2</v>
      </c>
      <c r="AD37" s="11">
        <f>'OddsRatio_working_3-way'!X37^(1/3)*SIN(('OddsRatio_working_3-way'!Y37+2*PI())/3)</f>
        <v>0.44018020429181964</v>
      </c>
      <c r="AE37" s="11">
        <f>'OddsRatio_working_3-way'!X37^(1/3)*SIN(('OddsRatio_working_3-way'!Y37+4*PI())/3)</f>
        <v>-0.46206957623442646</v>
      </c>
      <c r="AF37" s="11">
        <f>-'OddsRatio_working_3-way'!U37/(3*'OddsRatio_working_3-way'!X37^(1/3))*COS(('OddsRatio_working_3-way'!Y37)/3)</f>
        <v>0.52091415366310911</v>
      </c>
      <c r="AG37" s="11">
        <f>-'OddsRatio_working_3-way'!U37/(3*'OddsRatio_working_3-way'!X37^(1/3))*COS(('OddsRatio_working_3-way'!Y37+2*PI())/3)</f>
        <v>-0.27941382900673839</v>
      </c>
      <c r="AH37" s="11">
        <f>-'OddsRatio_working_3-way'!U37/(3*'OddsRatio_working_3-way'!X37^(1/3))*COS(('OddsRatio_working_3-way'!Y37+4*PI())/3)</f>
        <v>-0.24150032465637078</v>
      </c>
      <c r="AI37" s="11">
        <f>'OddsRatio_working_3-way'!U37/(3*'OddsRatio_working_3-way'!X37^(1/3))*SIN(('OddsRatio_working_3-way'!Y37)/3)</f>
        <v>-2.1889371942607018E-2</v>
      </c>
      <c r="AJ37" s="11">
        <f>'OddsRatio_working_3-way'!U37/(3*'OddsRatio_working_3-way'!X37^(1/3))*SIN(('OddsRatio_working_3-way'!Y37+2*PI())/3)</f>
        <v>-0.44018020429181975</v>
      </c>
      <c r="AK37" s="11">
        <f>'OddsRatio_working_3-way'!U37/(3*'OddsRatio_working_3-way'!X37^(1/3))*SIN(('OddsRatio_working_3-way'!Y37+4*PI())/3)</f>
        <v>0.46206957623442652</v>
      </c>
      <c r="AL37" s="11">
        <f>'OddsRatio_working_3-way'!Z37+'OddsRatio_working_3-way'!AF37</f>
        <v>1.041828307326218</v>
      </c>
      <c r="AM37" s="11">
        <f>'OddsRatio_working_3-way'!AA37+'OddsRatio_working_3-way'!AG37</f>
        <v>-0.55882765801347678</v>
      </c>
      <c r="AN37" s="11">
        <f>'OddsRatio_working_3-way'!AB37+'OddsRatio_working_3-way'!AH37</f>
        <v>-0.4830006493127415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1.041828307326218</v>
      </c>
      <c r="AS37" s="11">
        <f>IF(('OddsRatio_working_3-way'!X37=0),IF(Q37&gt;0,-Q37^(1/3),(-Q37)^(1/3)),'OddsRatio_working_3-way'!AM37-'OddsRatio_working_3-way'!R37/3)</f>
        <v>-0.55882765801347678</v>
      </c>
      <c r="AT37" s="11">
        <f>IF(('OddsRatio_working_3-way'!X37=0),IF(Q37&gt;0,-Q37^(1/3),(-Q37)^(1/3)),'OddsRatio_working_3-way'!AN37-'OddsRatio_working_3-way'!R37/3)</f>
        <v>-0.4830006493127415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1.66</v>
      </c>
      <c r="B38" s="4">
        <f>IF('True_Odds_Calculator_3-way'!B39="","",'True_Odds_Calculator_3-way'!B39)</f>
        <v>3.98</v>
      </c>
      <c r="C38" s="4">
        <f>IF('True_Odds_Calculator_3-way'!C39="","",'True_Odds_Calculator_3-way'!C39)</f>
        <v>5.45</v>
      </c>
      <c r="D38" s="9">
        <f t="shared" si="13"/>
        <v>0.58677800711217987</v>
      </c>
      <c r="E38" s="9">
        <f t="shared" si="14"/>
        <v>0.23925338877269714</v>
      </c>
      <c r="F38" s="9">
        <f t="shared" si="15"/>
        <v>0.17396860411512313</v>
      </c>
      <c r="G38" s="9">
        <f t="shared" si="16"/>
        <v>1.0670030591283106</v>
      </c>
      <c r="H38" s="9">
        <f t="shared" si="17"/>
        <v>1.7042220190246848</v>
      </c>
      <c r="I38" s="9">
        <f t="shared" si="18"/>
        <v>4.1796691162023656</v>
      </c>
      <c r="J38" s="9">
        <f t="shared" si="19"/>
        <v>5.7481636131209823</v>
      </c>
      <c r="K38" s="11">
        <f t="shared" si="20"/>
        <v>0.60240963855421692</v>
      </c>
      <c r="L38" s="11">
        <f t="shared" si="21"/>
        <v>0.25125628140703515</v>
      </c>
      <c r="M38" s="11">
        <f t="shared" si="22"/>
        <v>0.18348623853211007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-0.24307066447524461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0.22467816033855578</v>
      </c>
      <c r="Q38" s="11">
        <f>2*'OddsRatio_working_3-way'!K38*'OddsRatio_working_3-way'!L38*'OddsRatio_working_3-way'!M38</f>
        <v>5.5544662630050874E-2</v>
      </c>
      <c r="R38" s="11">
        <f t="shared" si="23"/>
        <v>0</v>
      </c>
      <c r="S38" s="11">
        <f t="shared" si="24"/>
        <v>-0.92433268664322099</v>
      </c>
      <c r="T38" s="11">
        <f t="shared" si="25"/>
        <v>-0.2285124070811424</v>
      </c>
      <c r="U38" s="11">
        <f>'OddsRatio_working_3-way'!S38-'OddsRatio_working_3-way'!R38^2/3</f>
        <v>-0.92433268664322099</v>
      </c>
      <c r="V38" s="11">
        <f>'OddsRatio_working_3-way'!S38*'OddsRatio_working_3-way'!R38/3-2*'OddsRatio_working_3-way'!R38^3/27-'OddsRatio_working_3-way'!T38</f>
        <v>0.2285124070811424</v>
      </c>
      <c r="W38" s="11">
        <f>'OddsRatio_working_3-way'!V38^2+4*'OddsRatio_working_3-way'!U38^3/27</f>
        <v>-6.478081321107941E-2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0.17102538802842779</v>
      </c>
      <c r="Y38" s="11">
        <f>IF('OddsRatio_working_3-way'!W38&gt;=0,IF('OddsRatio_working_3-way'!V38+SQRT('OddsRatio_working_3-way'!W38)&gt;0,0,PI()),ACOS('OddsRatio_working_3-way'!V38/(2*'OddsRatio_working_3-way'!X38)))</f>
        <v>0.83919002841343626</v>
      </c>
      <c r="Z38" s="11">
        <f>'OddsRatio_working_3-way'!X38^(1/3)*COS('OddsRatio_working_3-way'!Y38/3)</f>
        <v>0.53350152956415531</v>
      </c>
      <c r="AA38" s="11">
        <f>'OddsRatio_working_3-way'!X38^(1/3)*COS(('OddsRatio_working_3-way'!Y38+2*PI())/3)</f>
        <v>-0.39947325769618508</v>
      </c>
      <c r="AB38" s="11">
        <f>'OddsRatio_working_3-way'!X38^(1/3)*COS(('OddsRatio_working_3-way'!Y38+4*PI())/3)</f>
        <v>-0.13402827186797037</v>
      </c>
      <c r="AC38" s="11">
        <f>'OddsRatio_working_3-way'!X38^(1/3)*SIN('OddsRatio_working_3-way'!Y38/3)</f>
        <v>0.15325473402295631</v>
      </c>
      <c r="AD38" s="11">
        <f>'OddsRatio_working_3-way'!X38^(1/3)*SIN(('OddsRatio_working_3-way'!Y38+2*PI())/3)</f>
        <v>0.38539851054893509</v>
      </c>
      <c r="AE38" s="11">
        <f>'OddsRatio_working_3-way'!X38^(1/3)*SIN(('OddsRatio_working_3-way'!Y38+4*PI())/3)</f>
        <v>-0.53865324457189134</v>
      </c>
      <c r="AF38" s="11">
        <f>-'OddsRatio_working_3-way'!U38/(3*'OddsRatio_working_3-way'!X38^(1/3))*COS(('OddsRatio_working_3-way'!Y38)/3)</f>
        <v>0.53350152956415531</v>
      </c>
      <c r="AG38" s="11">
        <f>-'OddsRatio_working_3-way'!U38/(3*'OddsRatio_working_3-way'!X38^(1/3))*COS(('OddsRatio_working_3-way'!Y38+2*PI())/3)</f>
        <v>-0.39947325769618508</v>
      </c>
      <c r="AH38" s="11">
        <f>-'OddsRatio_working_3-way'!U38/(3*'OddsRatio_working_3-way'!X38^(1/3))*COS(('OddsRatio_working_3-way'!Y38+4*PI())/3)</f>
        <v>-0.13402827186797037</v>
      </c>
      <c r="AI38" s="11">
        <f>'OddsRatio_working_3-way'!U38/(3*'OddsRatio_working_3-way'!X38^(1/3))*SIN(('OddsRatio_working_3-way'!Y38)/3)</f>
        <v>-0.15325473402295631</v>
      </c>
      <c r="AJ38" s="11">
        <f>'OddsRatio_working_3-way'!U38/(3*'OddsRatio_working_3-way'!X38^(1/3))*SIN(('OddsRatio_working_3-way'!Y38+2*PI())/3)</f>
        <v>-0.38539851054893509</v>
      </c>
      <c r="AK38" s="11">
        <f>'OddsRatio_working_3-way'!U38/(3*'OddsRatio_working_3-way'!X38^(1/3))*SIN(('OddsRatio_working_3-way'!Y38+4*PI())/3)</f>
        <v>0.53865324457189134</v>
      </c>
      <c r="AL38" s="11">
        <f>'OddsRatio_working_3-way'!Z38+'OddsRatio_working_3-way'!AF38</f>
        <v>1.0670030591283106</v>
      </c>
      <c r="AM38" s="11">
        <f>'OddsRatio_working_3-way'!AA38+'OddsRatio_working_3-way'!AG38</f>
        <v>-0.79894651539237016</v>
      </c>
      <c r="AN38" s="11">
        <f>'OddsRatio_working_3-way'!AB38+'OddsRatio_working_3-way'!AH38</f>
        <v>-0.26805654373594073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1.0670030591283106</v>
      </c>
      <c r="AS38" s="11">
        <f>IF(('OddsRatio_working_3-way'!X38=0),IF(Q38&gt;0,-Q38^(1/3),(-Q38)^(1/3)),'OddsRatio_working_3-way'!AM38-'OddsRatio_working_3-way'!R38/3)</f>
        <v>-0.79894651539237016</v>
      </c>
      <c r="AT38" s="11">
        <f>IF(('OddsRatio_working_3-way'!X38=0),IF(Q38&gt;0,-Q38^(1/3),(-Q38)^(1/3)),'OddsRatio_working_3-way'!AN38-'OddsRatio_working_3-way'!R38/3)</f>
        <v>-0.26805654373594073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1.57</v>
      </c>
      <c r="B39" s="4">
        <f>IF('True_Odds_Calculator_3-way'!B40="","",'True_Odds_Calculator_3-way'!B40)</f>
        <v>4.03</v>
      </c>
      <c r="C39" s="4">
        <f>IF('True_Odds_Calculator_3-way'!C40="","",'True_Odds_Calculator_3-way'!C40)</f>
        <v>6.53</v>
      </c>
      <c r="D39" s="9">
        <f t="shared" si="13"/>
        <v>0.62051975190792819</v>
      </c>
      <c r="E39" s="9">
        <f t="shared" si="14"/>
        <v>0.23524524237763753</v>
      </c>
      <c r="F39" s="9">
        <f t="shared" si="15"/>
        <v>0.14423500571443426</v>
      </c>
      <c r="G39" s="9">
        <f t="shared" si="16"/>
        <v>1.0728986775475675</v>
      </c>
      <c r="H39" s="9">
        <f t="shared" si="17"/>
        <v>1.6115522462021137</v>
      </c>
      <c r="I39" s="9">
        <f t="shared" si="18"/>
        <v>4.250882992969129</v>
      </c>
      <c r="J39" s="9">
        <f t="shared" si="19"/>
        <v>6.9331296868380505</v>
      </c>
      <c r="K39" s="11">
        <f t="shared" si="20"/>
        <v>0.63694267515923564</v>
      </c>
      <c r="L39" s="11">
        <f t="shared" si="21"/>
        <v>0.24813895781637715</v>
      </c>
      <c r="M39" s="11">
        <f t="shared" si="22"/>
        <v>0.15313935681470137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-0.23116641381443781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0.22097996360389807</v>
      </c>
      <c r="Q39" s="11">
        <f>2*'OddsRatio_working_3-way'!K39*'OddsRatio_working_3-way'!L39*'OddsRatio_working_3-way'!M39</f>
        <v>4.8407440000853903E-2</v>
      </c>
      <c r="R39" s="11">
        <f t="shared" si="23"/>
        <v>0</v>
      </c>
      <c r="S39" s="11">
        <f t="shared" si="24"/>
        <v>-0.95593455795565263</v>
      </c>
      <c r="T39" s="11">
        <f t="shared" si="25"/>
        <v>-0.20940516055983627</v>
      </c>
      <c r="U39" s="11">
        <f>'OddsRatio_working_3-way'!S39-'OddsRatio_working_3-way'!R39^2/3</f>
        <v>-0.95593455795565263</v>
      </c>
      <c r="V39" s="11">
        <f>'OddsRatio_working_3-way'!S39*'OddsRatio_working_3-way'!R39/3-2*'OddsRatio_working_3-way'!R39^3/27-'OddsRatio_working_3-way'!T39</f>
        <v>0.20940516055983627</v>
      </c>
      <c r="W39" s="11">
        <f>'OddsRatio_working_3-way'!V39^2+4*'OddsRatio_working_3-way'!U39^3/27</f>
        <v>-8.5563315584489069E-2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0.17987067357797648</v>
      </c>
      <c r="Y39" s="11">
        <f>IF('OddsRatio_working_3-way'!W39&gt;=0,IF('OddsRatio_working_3-way'!V39+SQRT('OddsRatio_working_3-way'!W39)&gt;0,0,PI()),ACOS('OddsRatio_working_3-way'!V39/(2*'OddsRatio_working_3-way'!X39)))</f>
        <v>0.94948831196212913</v>
      </c>
      <c r="Z39" s="11">
        <f>'OddsRatio_working_3-way'!X39^(1/3)*COS('OddsRatio_working_3-way'!Y39/3)</f>
        <v>0.53644933877378387</v>
      </c>
      <c r="AA39" s="11">
        <f>'OddsRatio_working_3-way'!X39^(1/3)*COS(('OddsRatio_working_3-way'!Y39+2*PI())/3)</f>
        <v>-0.42037663186451102</v>
      </c>
      <c r="AB39" s="11">
        <f>'OddsRatio_working_3-way'!X39^(1/3)*COS(('OddsRatio_working_3-way'!Y39+4*PI())/3)</f>
        <v>-0.11607270690927295</v>
      </c>
      <c r="AC39" s="11">
        <f>'OddsRatio_working_3-way'!X39^(1/3)*SIN('OddsRatio_working_3-way'!Y39/3)</f>
        <v>0.17568995298836634</v>
      </c>
      <c r="AD39" s="11">
        <f>'OddsRatio_working_3-way'!X39^(1/3)*SIN(('OddsRatio_working_3-way'!Y39+2*PI())/3)</f>
        <v>0.37673377872727803</v>
      </c>
      <c r="AE39" s="11">
        <f>'OddsRatio_working_3-way'!X39^(1/3)*SIN(('OddsRatio_working_3-way'!Y39+4*PI())/3)</f>
        <v>-0.55242373171564441</v>
      </c>
      <c r="AF39" s="11">
        <f>-'OddsRatio_working_3-way'!U39/(3*'OddsRatio_working_3-way'!X39^(1/3))*COS(('OddsRatio_working_3-way'!Y39)/3)</f>
        <v>0.53644933877378365</v>
      </c>
      <c r="AG39" s="11">
        <f>-'OddsRatio_working_3-way'!U39/(3*'OddsRatio_working_3-way'!X39^(1/3))*COS(('OddsRatio_working_3-way'!Y39+2*PI())/3)</f>
        <v>-0.42037663186451085</v>
      </c>
      <c r="AH39" s="11">
        <f>-'OddsRatio_working_3-way'!U39/(3*'OddsRatio_working_3-way'!X39^(1/3))*COS(('OddsRatio_working_3-way'!Y39+4*PI())/3)</f>
        <v>-0.1160727069092729</v>
      </c>
      <c r="AI39" s="11">
        <f>'OddsRatio_working_3-way'!U39/(3*'OddsRatio_working_3-way'!X39^(1/3))*SIN(('OddsRatio_working_3-way'!Y39)/3)</f>
        <v>-0.17568995298836629</v>
      </c>
      <c r="AJ39" s="11">
        <f>'OddsRatio_working_3-way'!U39/(3*'OddsRatio_working_3-way'!X39^(1/3))*SIN(('OddsRatio_working_3-way'!Y39+2*PI())/3)</f>
        <v>-0.37673377872727787</v>
      </c>
      <c r="AK39" s="11">
        <f>'OddsRatio_working_3-way'!U39/(3*'OddsRatio_working_3-way'!X39^(1/3))*SIN(('OddsRatio_working_3-way'!Y39+4*PI())/3)</f>
        <v>0.55242373171564418</v>
      </c>
      <c r="AL39" s="11">
        <f>'OddsRatio_working_3-way'!Z39+'OddsRatio_working_3-way'!AF39</f>
        <v>1.0728986775475675</v>
      </c>
      <c r="AM39" s="11">
        <f>'OddsRatio_working_3-way'!AA39+'OddsRatio_working_3-way'!AG39</f>
        <v>-0.84075326372902182</v>
      </c>
      <c r="AN39" s="11">
        <f>'OddsRatio_working_3-way'!AB39+'OddsRatio_working_3-way'!AH39</f>
        <v>-0.23214541381854586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1.0728986775475675</v>
      </c>
      <c r="AS39" s="11">
        <f>IF(('OddsRatio_working_3-way'!X39=0),IF(Q39&gt;0,-Q39^(1/3),(-Q39)^(1/3)),'OddsRatio_working_3-way'!AM39-'OddsRatio_working_3-way'!R39/3)</f>
        <v>-0.84075326372902182</v>
      </c>
      <c r="AT39" s="11">
        <f>IF(('OddsRatio_working_3-way'!X39=0),IF(Q39&gt;0,-Q39^(1/3),(-Q39)^(1/3)),'OddsRatio_working_3-way'!AN39-'OddsRatio_working_3-way'!R39/3)</f>
        <v>-0.23214541381854586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1.74</v>
      </c>
      <c r="B40" s="4">
        <f>IF('True_Odds_Calculator_3-way'!B41="","",'True_Odds_Calculator_3-way'!B41)</f>
        <v>4.01</v>
      </c>
      <c r="C40" s="4">
        <f>IF('True_Odds_Calculator_3-way'!C41="","",'True_Odds_Calculator_3-way'!C41)</f>
        <v>4.76</v>
      </c>
      <c r="D40" s="9">
        <f t="shared" si="13"/>
        <v>0.56057178014404241</v>
      </c>
      <c r="E40" s="9">
        <f t="shared" si="14"/>
        <v>0.23874683494067572</v>
      </c>
      <c r="F40" s="9">
        <f t="shared" si="15"/>
        <v>0.20068138491528195</v>
      </c>
      <c r="G40" s="9">
        <f t="shared" si="16"/>
        <v>1.0593146850376249</v>
      </c>
      <c r="H40" s="9">
        <f t="shared" si="17"/>
        <v>1.7838928669278424</v>
      </c>
      <c r="I40" s="9">
        <f t="shared" si="18"/>
        <v>4.1885372019632507</v>
      </c>
      <c r="J40" s="9">
        <f t="shared" si="19"/>
        <v>4.9830232157414702</v>
      </c>
      <c r="K40" s="11">
        <f t="shared" si="20"/>
        <v>0.57471264367816088</v>
      </c>
      <c r="L40" s="11">
        <f t="shared" si="21"/>
        <v>0.24937655860349128</v>
      </c>
      <c r="M40" s="11">
        <f t="shared" si="22"/>
        <v>0.21008403361344538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-0.2521653944921336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0.22612020128371241</v>
      </c>
      <c r="Q40" s="11">
        <f>2*'OddsRatio_working_3-way'!K40*'OddsRatio_working_3-way'!L40*'OddsRatio_working_3-way'!M40</f>
        <v>6.0218429103518614E-2</v>
      </c>
      <c r="R40" s="11">
        <f t="shared" si="23"/>
        <v>0</v>
      </c>
      <c r="S40" s="11">
        <f t="shared" si="24"/>
        <v>-0.8967138482230016</v>
      </c>
      <c r="T40" s="11">
        <f t="shared" si="25"/>
        <v>-0.23880528581171812</v>
      </c>
      <c r="U40" s="11">
        <f>'OddsRatio_working_3-way'!S40-'OddsRatio_working_3-way'!R40^2/3</f>
        <v>-0.8967138482230016</v>
      </c>
      <c r="V40" s="11">
        <f>'OddsRatio_working_3-way'!S40*'OddsRatio_working_3-way'!R40/3-2*'OddsRatio_working_3-way'!R40^3/27-'OddsRatio_working_3-way'!T40</f>
        <v>0.23880528581171812</v>
      </c>
      <c r="W40" s="11">
        <f>'OddsRatio_working_3-way'!V40^2+4*'OddsRatio_working_3-way'!U40^3/27</f>
        <v>-4.9793335088809315E-2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0.16341763951638275</v>
      </c>
      <c r="Y40" s="11">
        <f>IF('OddsRatio_working_3-way'!W40&gt;=0,IF('OddsRatio_working_3-way'!V40+SQRT('OddsRatio_working_3-way'!W40)&gt;0,0,PI()),ACOS('OddsRatio_working_3-way'!V40/(2*'OddsRatio_working_3-way'!X40)))</f>
        <v>0.75150898755542161</v>
      </c>
      <c r="Z40" s="11">
        <f>'OddsRatio_working_3-way'!X40^(1/3)*COS('OddsRatio_working_3-way'!Y40/3)</f>
        <v>0.52965734251881247</v>
      </c>
      <c r="AA40" s="11">
        <f>'OddsRatio_working_3-way'!X40^(1/3)*COS(('OddsRatio_working_3-way'!Y40+2*PI())/3)</f>
        <v>-0.38219896857811658</v>
      </c>
      <c r="AB40" s="11">
        <f>'OddsRatio_working_3-way'!X40^(1/3)*COS(('OddsRatio_working_3-way'!Y40+4*PI())/3)</f>
        <v>-0.14745837394069605</v>
      </c>
      <c r="AC40" s="11">
        <f>'OddsRatio_working_3-way'!X40^(1/3)*SIN('OddsRatio_working_3-way'!Y40/3)</f>
        <v>0.13552754550364771</v>
      </c>
      <c r="AD40" s="11">
        <f>'OddsRatio_working_3-way'!X40^(1/3)*SIN(('OddsRatio_working_3-way'!Y40+2*PI())/3)</f>
        <v>0.39093294117042343</v>
      </c>
      <c r="AE40" s="11">
        <f>'OddsRatio_working_3-way'!X40^(1/3)*SIN(('OddsRatio_working_3-way'!Y40+4*PI())/3)</f>
        <v>-0.52646048667407108</v>
      </c>
      <c r="AF40" s="11">
        <f>-'OddsRatio_working_3-way'!U40/(3*'OddsRatio_working_3-way'!X40^(1/3))*COS(('OddsRatio_working_3-way'!Y40)/3)</f>
        <v>0.52965734251881247</v>
      </c>
      <c r="AG40" s="11">
        <f>-'OddsRatio_working_3-way'!U40/(3*'OddsRatio_working_3-way'!X40^(1/3))*COS(('OddsRatio_working_3-way'!Y40+2*PI())/3)</f>
        <v>-0.38219896857811658</v>
      </c>
      <c r="AH40" s="11">
        <f>-'OddsRatio_working_3-way'!U40/(3*'OddsRatio_working_3-way'!X40^(1/3))*COS(('OddsRatio_working_3-way'!Y40+4*PI())/3)</f>
        <v>-0.14745837394069605</v>
      </c>
      <c r="AI40" s="11">
        <f>'OddsRatio_working_3-way'!U40/(3*'OddsRatio_working_3-way'!X40^(1/3))*SIN(('OddsRatio_working_3-way'!Y40)/3)</f>
        <v>-0.13552754550364771</v>
      </c>
      <c r="AJ40" s="11">
        <f>'OddsRatio_working_3-way'!U40/(3*'OddsRatio_working_3-way'!X40^(1/3))*SIN(('OddsRatio_working_3-way'!Y40+2*PI())/3)</f>
        <v>-0.39093294117042343</v>
      </c>
      <c r="AK40" s="11">
        <f>'OddsRatio_working_3-way'!U40/(3*'OddsRatio_working_3-way'!X40^(1/3))*SIN(('OddsRatio_working_3-way'!Y40+4*PI())/3)</f>
        <v>0.52646048667407108</v>
      </c>
      <c r="AL40" s="11">
        <f>'OddsRatio_working_3-way'!Z40+'OddsRatio_working_3-way'!AF40</f>
        <v>1.0593146850376249</v>
      </c>
      <c r="AM40" s="11">
        <f>'OddsRatio_working_3-way'!AA40+'OddsRatio_working_3-way'!AG40</f>
        <v>-0.76439793715623316</v>
      </c>
      <c r="AN40" s="11">
        <f>'OddsRatio_working_3-way'!AB40+'OddsRatio_working_3-way'!AH40</f>
        <v>-0.29491674788139211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1.0593146850376249</v>
      </c>
      <c r="AS40" s="11">
        <f>IF(('OddsRatio_working_3-way'!X40=0),IF(Q40&gt;0,-Q40^(1/3),(-Q40)^(1/3)),'OddsRatio_working_3-way'!AM40-'OddsRatio_working_3-way'!R40/3)</f>
        <v>-0.76439793715623316</v>
      </c>
      <c r="AT40" s="11">
        <f>IF(('OddsRatio_working_3-way'!X40=0),IF(Q40&gt;0,-Q40^(1/3),(-Q40)^(1/3)),'OddsRatio_working_3-way'!AN40-'OddsRatio_working_3-way'!R40/3)</f>
        <v>-0.29491674788139211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1.78</v>
      </c>
      <c r="B41" s="4">
        <f>IF('True_Odds_Calculator_3-way'!B42="","",'True_Odds_Calculator_3-way'!B42)</f>
        <v>3.62</v>
      </c>
      <c r="C41" s="4">
        <f>IF('True_Odds_Calculator_3-way'!C42="","",'True_Odds_Calculator_3-way'!C42)</f>
        <v>5.09</v>
      </c>
      <c r="D41" s="9">
        <f t="shared" si="13"/>
        <v>0.54758064482595092</v>
      </c>
      <c r="E41" s="9">
        <f t="shared" si="14"/>
        <v>0.26488416730334202</v>
      </c>
      <c r="F41" s="9">
        <f t="shared" si="15"/>
        <v>0.18753518787070705</v>
      </c>
      <c r="G41" s="9">
        <f t="shared" si="16"/>
        <v>1.0592500297560106</v>
      </c>
      <c r="H41" s="9">
        <f t="shared" si="17"/>
        <v>1.8262150232096883</v>
      </c>
      <c r="I41" s="9">
        <f t="shared" si="18"/>
        <v>3.7752350779607471</v>
      </c>
      <c r="J41" s="9">
        <f t="shared" si="19"/>
        <v>5.3323326217020828</v>
      </c>
      <c r="K41" s="11">
        <f t="shared" si="20"/>
        <v>0.5617977528089888</v>
      </c>
      <c r="L41" s="11">
        <f t="shared" si="21"/>
        <v>0.27624309392265195</v>
      </c>
      <c r="M41" s="11">
        <f t="shared" si="22"/>
        <v>0.19646365422396858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-0.25484308092182906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0.22836811256712472</v>
      </c>
      <c r="Q41" s="11">
        <f>2*'OddsRatio_working_3-way'!K41*'OddsRatio_working_3-way'!L41*'OddsRatio_working_3-way'!M41</f>
        <v>6.0979469310313679E-2</v>
      </c>
      <c r="R41" s="11">
        <f t="shared" si="23"/>
        <v>0</v>
      </c>
      <c r="S41" s="11">
        <f t="shared" si="24"/>
        <v>-0.89611266564923808</v>
      </c>
      <c r="T41" s="11">
        <f t="shared" si="25"/>
        <v>-0.23928242073410896</v>
      </c>
      <c r="U41" s="11">
        <f>'OddsRatio_working_3-way'!S41-'OddsRatio_working_3-way'!R41^2/3</f>
        <v>-0.89611266564923808</v>
      </c>
      <c r="V41" s="11">
        <f>'OddsRatio_working_3-way'!S41*'OddsRatio_working_3-way'!R41/3-2*'OddsRatio_working_3-way'!R41^3/27-'OddsRatio_working_3-way'!T41</f>
        <v>0.23928242073410896</v>
      </c>
      <c r="W41" s="11">
        <f>'OddsRatio_working_3-way'!V41^2+4*'OddsRatio_working_3-way'!U41^3/27</f>
        <v>-4.9350518606034434E-2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0.16325332728493588</v>
      </c>
      <c r="Y41" s="11">
        <f>IF('OddsRatio_working_3-way'!W41&gt;=0,IF('OddsRatio_working_3-way'!V41+SQRT('OddsRatio_working_3-way'!W41)&gt;0,0,PI()),ACOS('OddsRatio_working_3-way'!V41/(2*'OddsRatio_working_3-way'!X41)))</f>
        <v>0.74828591023548285</v>
      </c>
      <c r="Z41" s="11">
        <f>'OddsRatio_working_3-way'!X41^(1/3)*COS('OddsRatio_working_3-way'!Y41/3)</f>
        <v>0.52962501487800528</v>
      </c>
      <c r="AA41" s="11">
        <f>'OddsRatio_working_3-way'!X41^(1/3)*COS(('OddsRatio_working_3-way'!Y41+2*PI())/3)</f>
        <v>-0.38165074657291809</v>
      </c>
      <c r="AB41" s="11">
        <f>'OddsRatio_working_3-way'!X41^(1/3)*COS(('OddsRatio_working_3-way'!Y41+4*PI())/3)</f>
        <v>-0.14797426830508711</v>
      </c>
      <c r="AC41" s="11">
        <f>'OddsRatio_working_3-way'!X41^(1/3)*SIN('OddsRatio_working_3-way'!Y41/3)</f>
        <v>0.13491317763121591</v>
      </c>
      <c r="AD41" s="11">
        <f>'OddsRatio_working_3-way'!X41^(1/3)*SIN(('OddsRatio_working_3-way'!Y41+2*PI())/3)</f>
        <v>0.39121212854845588</v>
      </c>
      <c r="AE41" s="11">
        <f>'OddsRatio_working_3-way'!X41^(1/3)*SIN(('OddsRatio_working_3-way'!Y41+4*PI())/3)</f>
        <v>-0.52612530617967179</v>
      </c>
      <c r="AF41" s="11">
        <f>-'OddsRatio_working_3-way'!U41/(3*'OddsRatio_working_3-way'!X41^(1/3))*COS(('OddsRatio_working_3-way'!Y41)/3)</f>
        <v>0.5296250148780054</v>
      </c>
      <c r="AG41" s="11">
        <f>-'OddsRatio_working_3-way'!U41/(3*'OddsRatio_working_3-way'!X41^(1/3))*COS(('OddsRatio_working_3-way'!Y41+2*PI())/3)</f>
        <v>-0.38165074657291814</v>
      </c>
      <c r="AH41" s="11">
        <f>-'OddsRatio_working_3-way'!U41/(3*'OddsRatio_working_3-way'!X41^(1/3))*COS(('OddsRatio_working_3-way'!Y41+4*PI())/3)</f>
        <v>-0.14797426830508717</v>
      </c>
      <c r="AI41" s="11">
        <f>'OddsRatio_working_3-way'!U41/(3*'OddsRatio_working_3-way'!X41^(1/3))*SIN(('OddsRatio_working_3-way'!Y41)/3)</f>
        <v>-0.13491317763121594</v>
      </c>
      <c r="AJ41" s="11">
        <f>'OddsRatio_working_3-way'!U41/(3*'OddsRatio_working_3-way'!X41^(1/3))*SIN(('OddsRatio_working_3-way'!Y41+2*PI())/3)</f>
        <v>-0.391212128548456</v>
      </c>
      <c r="AK41" s="11">
        <f>'OddsRatio_working_3-way'!U41/(3*'OddsRatio_working_3-way'!X41^(1/3))*SIN(('OddsRatio_working_3-way'!Y41+4*PI())/3)</f>
        <v>0.5261253061796719</v>
      </c>
      <c r="AL41" s="11">
        <f>'OddsRatio_working_3-way'!Z41+'OddsRatio_working_3-way'!AF41</f>
        <v>1.0592500297560106</v>
      </c>
      <c r="AM41" s="11">
        <f>'OddsRatio_working_3-way'!AA41+'OddsRatio_working_3-way'!AG41</f>
        <v>-0.76330149314583617</v>
      </c>
      <c r="AN41" s="11">
        <f>'OddsRatio_working_3-way'!AB41+'OddsRatio_working_3-way'!AH41</f>
        <v>-0.29594853661017428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1.0592500297560106</v>
      </c>
      <c r="AS41" s="11">
        <f>IF(('OddsRatio_working_3-way'!X41=0),IF(Q41&gt;0,-Q41^(1/3),(-Q41)^(1/3)),'OddsRatio_working_3-way'!AM41-'OddsRatio_working_3-way'!R41/3)</f>
        <v>-0.76330149314583617</v>
      </c>
      <c r="AT41" s="11">
        <f>IF(('OddsRatio_working_3-way'!X41=0),IF(Q41&gt;0,-Q41^(1/3),(-Q41)^(1/3)),'OddsRatio_working_3-way'!AN41-'OddsRatio_working_3-way'!R41/3)</f>
        <v>-0.29594853661017428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1.46</v>
      </c>
      <c r="B42" s="4">
        <f>IF('True_Odds_Calculator_3-way'!B43="","",'True_Odds_Calculator_3-way'!B43)</f>
        <v>4.63</v>
      </c>
      <c r="C42" s="4">
        <f>IF('True_Odds_Calculator_3-way'!C43="","",'True_Odds_Calculator_3-way'!C43)</f>
        <v>7.22</v>
      </c>
      <c r="D42" s="9">
        <f t="shared" si="13"/>
        <v>0.66768911718259805</v>
      </c>
      <c r="E42" s="9">
        <f t="shared" si="14"/>
        <v>0.20294160115716514</v>
      </c>
      <c r="F42" s="9">
        <f t="shared" si="15"/>
        <v>0.12936928166023673</v>
      </c>
      <c r="G42" s="9">
        <f t="shared" si="16"/>
        <v>1.0819630634311523</v>
      </c>
      <c r="H42" s="9">
        <f t="shared" si="17"/>
        <v>1.4977030091783305</v>
      </c>
      <c r="I42" s="9">
        <f t="shared" si="18"/>
        <v>4.9275259202550821</v>
      </c>
      <c r="J42" s="9">
        <f t="shared" si="19"/>
        <v>7.7298102545417668</v>
      </c>
      <c r="K42" s="11">
        <f t="shared" si="20"/>
        <v>0.68493150684931503</v>
      </c>
      <c r="L42" s="11">
        <f t="shared" si="21"/>
        <v>0.21598272138228941</v>
      </c>
      <c r="M42" s="11">
        <f t="shared" si="22"/>
        <v>0.13850415512465375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-0.21280596493577519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0.21124557521453</v>
      </c>
      <c r="Q42" s="11">
        <f>2*'OddsRatio_working_3-way'!K42*'OddsRatio_working_3-way'!L42*'OddsRatio_working_3-way'!M42</f>
        <v>4.0978773077503396E-2</v>
      </c>
      <c r="R42" s="11">
        <f t="shared" si="23"/>
        <v>0</v>
      </c>
      <c r="S42" s="11">
        <f t="shared" si="24"/>
        <v>-0.9926675470693872</v>
      </c>
      <c r="T42" s="11">
        <f t="shared" si="25"/>
        <v>-0.19256402464973565</v>
      </c>
      <c r="U42" s="11">
        <f>'OddsRatio_working_3-way'!S42-'OddsRatio_working_3-way'!R42^2/3</f>
        <v>-0.9926675470693872</v>
      </c>
      <c r="V42" s="11">
        <f>'OddsRatio_working_3-way'!S42*'OddsRatio_working_3-way'!R42/3-2*'OddsRatio_working_3-way'!R42^3/27-'OddsRatio_working_3-way'!T42</f>
        <v>0.19256402464973565</v>
      </c>
      <c r="W42" s="11">
        <f>'OddsRatio_working_3-way'!V42^2+4*'OddsRatio_working_3-way'!U42^3/27</f>
        <v>-0.107832213681474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0.19033727779311782</v>
      </c>
      <c r="Y42" s="11">
        <f>IF('OddsRatio_working_3-way'!W42&gt;=0,IF('OddsRatio_working_3-way'!V42+SQRT('OddsRatio_working_3-way'!W42)&gt;0,0,PI()),ACOS('OddsRatio_working_3-way'!V42/(2*'OddsRatio_working_3-way'!X42)))</f>
        <v>1.0404298842526725</v>
      </c>
      <c r="Z42" s="11">
        <f>'OddsRatio_working_3-way'!X42^(1/3)*COS('OddsRatio_working_3-way'!Y42/3)</f>
        <v>0.54098153171557617</v>
      </c>
      <c r="AA42" s="11">
        <f>'OddsRatio_working_3-way'!X42^(1/3)*COS(('OddsRatio_working_3-way'!Y42+2*PI())/3)</f>
        <v>-0.43981626164725435</v>
      </c>
      <c r="AB42" s="11">
        <f>'OddsRatio_working_3-way'!X42^(1/3)*COS(('OddsRatio_working_3-way'!Y42+4*PI())/3)</f>
        <v>-0.10116527006832204</v>
      </c>
      <c r="AC42" s="11">
        <f>'OddsRatio_working_3-way'!X42^(1/3)*SIN('OddsRatio_working_3-way'!Y42/3)</f>
        <v>0.19552024114943045</v>
      </c>
      <c r="AD42" s="11">
        <f>'OddsRatio_working_3-way'!X42^(1/3)*SIN(('OddsRatio_working_3-way'!Y42+2*PI())/3)</f>
        <v>0.37074362886919082</v>
      </c>
      <c r="AE42" s="11">
        <f>'OddsRatio_working_3-way'!X42^(1/3)*SIN(('OddsRatio_working_3-way'!Y42+4*PI())/3)</f>
        <v>-0.56626387001862122</v>
      </c>
      <c r="AF42" s="11">
        <f>-'OddsRatio_working_3-way'!U42/(3*'OddsRatio_working_3-way'!X42^(1/3))*COS(('OddsRatio_working_3-way'!Y42)/3)</f>
        <v>0.54098153171557606</v>
      </c>
      <c r="AG42" s="11">
        <f>-'OddsRatio_working_3-way'!U42/(3*'OddsRatio_working_3-way'!X42^(1/3))*COS(('OddsRatio_working_3-way'!Y42+2*PI())/3)</f>
        <v>-0.43981626164725429</v>
      </c>
      <c r="AH42" s="11">
        <f>-'OddsRatio_working_3-way'!U42/(3*'OddsRatio_working_3-way'!X42^(1/3))*COS(('OddsRatio_working_3-way'!Y42+4*PI())/3)</f>
        <v>-0.10116527006832203</v>
      </c>
      <c r="AI42" s="11">
        <f>'OddsRatio_working_3-way'!U42/(3*'OddsRatio_working_3-way'!X42^(1/3))*SIN(('OddsRatio_working_3-way'!Y42)/3)</f>
        <v>-0.19552024114943042</v>
      </c>
      <c r="AJ42" s="11">
        <f>'OddsRatio_working_3-way'!U42/(3*'OddsRatio_working_3-way'!X42^(1/3))*SIN(('OddsRatio_working_3-way'!Y42+2*PI())/3)</f>
        <v>-0.37074362886919077</v>
      </c>
      <c r="AK42" s="11">
        <f>'OddsRatio_working_3-way'!U42/(3*'OddsRatio_working_3-way'!X42^(1/3))*SIN(('OddsRatio_working_3-way'!Y42+4*PI())/3)</f>
        <v>0.56626387001862111</v>
      </c>
      <c r="AL42" s="11">
        <f>'OddsRatio_working_3-way'!Z42+'OddsRatio_working_3-way'!AF42</f>
        <v>1.0819630634311523</v>
      </c>
      <c r="AM42" s="11">
        <f>'OddsRatio_working_3-way'!AA42+'OddsRatio_working_3-way'!AG42</f>
        <v>-0.87963252329450858</v>
      </c>
      <c r="AN42" s="11">
        <f>'OddsRatio_working_3-way'!AB42+'OddsRatio_working_3-way'!AH42</f>
        <v>-0.20233054013664409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1.0819630634311523</v>
      </c>
      <c r="AS42" s="11">
        <f>IF(('OddsRatio_working_3-way'!X42=0),IF(Q42&gt;0,-Q42^(1/3),(-Q42)^(1/3)),'OddsRatio_working_3-way'!AM42-'OddsRatio_working_3-way'!R42/3)</f>
        <v>-0.87963252329450858</v>
      </c>
      <c r="AT42" s="11">
        <f>IF(('OddsRatio_working_3-way'!X42=0),IF(Q42&gt;0,-Q42^(1/3),(-Q42)^(1/3)),'OddsRatio_working_3-way'!AN42-'OddsRatio_working_3-way'!R42/3)</f>
        <v>-0.20233054013664409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2.61</v>
      </c>
      <c r="B43" s="4">
        <f>IF('True_Odds_Calculator_3-way'!B44="","",'True_Odds_Calculator_3-way'!B44)</f>
        <v>3.35</v>
      </c>
      <c r="C43" s="4">
        <f>IF('True_Odds_Calculator_3-way'!C44="","",'True_Odds_Calculator_3-way'!C44)</f>
        <v>2.85</v>
      </c>
      <c r="D43" s="9">
        <f t="shared" si="13"/>
        <v>0.37170721359127368</v>
      </c>
      <c r="E43" s="9">
        <f t="shared" si="14"/>
        <v>0.2884177743149573</v>
      </c>
      <c r="F43" s="9">
        <f t="shared" si="15"/>
        <v>0.33987501209376902</v>
      </c>
      <c r="G43" s="9">
        <f t="shared" si="16"/>
        <v>1.0498692316006646</v>
      </c>
      <c r="H43" s="9">
        <f t="shared" si="17"/>
        <v>2.6902894628770699</v>
      </c>
      <c r="I43" s="9">
        <f t="shared" si="18"/>
        <v>3.4671926942615623</v>
      </c>
      <c r="J43" s="9">
        <f t="shared" si="19"/>
        <v>2.9422580784612293</v>
      </c>
      <c r="K43" s="11">
        <f t="shared" si="20"/>
        <v>0.38314176245210729</v>
      </c>
      <c r="L43" s="11">
        <f t="shared" si="21"/>
        <v>0.29850746268656714</v>
      </c>
      <c r="M43" s="11">
        <f t="shared" si="22"/>
        <v>0.35087719298245612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-0.28088936242361506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0.23315565748591185</v>
      </c>
      <c r="Q43" s="11">
        <f>2*'OddsRatio_working_3-way'!K43*'OddsRatio_working_3-way'!L43*'OddsRatio_working_3-way'!M43</f>
        <v>8.0260123058833677E-2</v>
      </c>
      <c r="R43" s="11">
        <f t="shared" si="23"/>
        <v>0</v>
      </c>
      <c r="S43" s="11">
        <f t="shared" si="24"/>
        <v>-0.83006225466909989</v>
      </c>
      <c r="T43" s="11">
        <f t="shared" si="25"/>
        <v>-0.28573571589297753</v>
      </c>
      <c r="U43" s="11">
        <f>'OddsRatio_working_3-way'!S43-'OddsRatio_working_3-way'!R43^2/3</f>
        <v>-0.83006225466909989</v>
      </c>
      <c r="V43" s="11">
        <f>'OddsRatio_working_3-way'!S43*'OddsRatio_working_3-way'!R43/3-2*'OddsRatio_working_3-way'!R43^3/27-'OddsRatio_working_3-way'!T43</f>
        <v>0.28573571589297753</v>
      </c>
      <c r="W43" s="11">
        <f>'OddsRatio_working_3-way'!V43^2+4*'OddsRatio_working_3-way'!U43^3/27</f>
        <v>-3.0833482742717994E-3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0.14554058507092116</v>
      </c>
      <c r="Y43" s="11">
        <f>IF('OddsRatio_working_3-way'!W43&gt;=0,IF('OddsRatio_working_3-way'!V43+SQRT('OddsRatio_working_3-way'!W43)&gt;0,0,PI()),ACOS('OddsRatio_working_3-way'!V43/(2*'OddsRatio_working_3-way'!X43)))</f>
        <v>0.19194071994250983</v>
      </c>
      <c r="Z43" s="11">
        <f>'OddsRatio_working_3-way'!X43^(1/3)*COS('OddsRatio_working_3-way'!Y43/3)</f>
        <v>0.52493461580033229</v>
      </c>
      <c r="AA43" s="11">
        <f>'OddsRatio_working_3-way'!X43^(1/3)*COS(('OddsRatio_working_3-way'!Y43+2*PI())/3)</f>
        <v>-0.29159290691878131</v>
      </c>
      <c r="AB43" s="11">
        <f>'OddsRatio_working_3-way'!X43^(1/3)*COS(('OddsRatio_working_3-way'!Y43+4*PI())/3)</f>
        <v>-0.23334170888155101</v>
      </c>
      <c r="AC43" s="11">
        <f>'OddsRatio_working_3-way'!X43^(1/3)*SIN('OddsRatio_working_3-way'!Y43/3)</f>
        <v>3.3631344867413177E-2</v>
      </c>
      <c r="AD43" s="11">
        <f>'OddsRatio_working_3-way'!X43^(1/3)*SIN(('OddsRatio_working_3-way'!Y43+2*PI())/3)</f>
        <v>0.43779104017520526</v>
      </c>
      <c r="AE43" s="11">
        <f>'OddsRatio_working_3-way'!X43^(1/3)*SIN(('OddsRatio_working_3-way'!Y43+4*PI())/3)</f>
        <v>-0.47142238504261846</v>
      </c>
      <c r="AF43" s="11">
        <f>-'OddsRatio_working_3-way'!U43/(3*'OddsRatio_working_3-way'!X43^(1/3))*COS(('OddsRatio_working_3-way'!Y43)/3)</f>
        <v>0.52493461580033229</v>
      </c>
      <c r="AG43" s="11">
        <f>-'OddsRatio_working_3-way'!U43/(3*'OddsRatio_working_3-way'!X43^(1/3))*COS(('OddsRatio_working_3-way'!Y43+2*PI())/3)</f>
        <v>-0.29159290691878131</v>
      </c>
      <c r="AH43" s="11">
        <f>-'OddsRatio_working_3-way'!U43/(3*'OddsRatio_working_3-way'!X43^(1/3))*COS(('OddsRatio_working_3-way'!Y43+4*PI())/3)</f>
        <v>-0.23334170888155101</v>
      </c>
      <c r="AI43" s="11">
        <f>'OddsRatio_working_3-way'!U43/(3*'OddsRatio_working_3-way'!X43^(1/3))*SIN(('OddsRatio_working_3-way'!Y43)/3)</f>
        <v>-3.3631344867413177E-2</v>
      </c>
      <c r="AJ43" s="11">
        <f>'OddsRatio_working_3-way'!U43/(3*'OddsRatio_working_3-way'!X43^(1/3))*SIN(('OddsRatio_working_3-way'!Y43+2*PI())/3)</f>
        <v>-0.43779104017520526</v>
      </c>
      <c r="AK43" s="11">
        <f>'OddsRatio_working_3-way'!U43/(3*'OddsRatio_working_3-way'!X43^(1/3))*SIN(('OddsRatio_working_3-way'!Y43+4*PI())/3)</f>
        <v>0.47142238504261846</v>
      </c>
      <c r="AL43" s="11">
        <f>'OddsRatio_working_3-way'!Z43+'OddsRatio_working_3-way'!AF43</f>
        <v>1.0498692316006646</v>
      </c>
      <c r="AM43" s="11">
        <f>'OddsRatio_working_3-way'!AA43+'OddsRatio_working_3-way'!AG43</f>
        <v>-0.58318581383756263</v>
      </c>
      <c r="AN43" s="11">
        <f>'OddsRatio_working_3-way'!AB43+'OddsRatio_working_3-way'!AH43</f>
        <v>-0.46668341776310202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1.0498692316006646</v>
      </c>
      <c r="AS43" s="11">
        <f>IF(('OddsRatio_working_3-way'!X43=0),IF(Q43&gt;0,-Q43^(1/3),(-Q43)^(1/3)),'OddsRatio_working_3-way'!AM43-'OddsRatio_working_3-way'!R43/3)</f>
        <v>-0.58318581383756263</v>
      </c>
      <c r="AT43" s="11">
        <f>IF(('OddsRatio_working_3-way'!X43=0),IF(Q43&gt;0,-Q43^(1/3),(-Q43)^(1/3)),'OddsRatio_working_3-way'!AN43-'OddsRatio_working_3-way'!R43/3)</f>
        <v>-0.46668341776310202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4.03</v>
      </c>
      <c r="B44" s="4">
        <f>IF('True_Odds_Calculator_3-way'!B45="","",'True_Odds_Calculator_3-way'!B45)</f>
        <v>3.55</v>
      </c>
      <c r="C44" s="4">
        <f>IF('True_Odds_Calculator_3-way'!C45="","",'True_Odds_Calculator_3-way'!C45)</f>
        <v>1.98</v>
      </c>
      <c r="D44" s="9">
        <f t="shared" si="13"/>
        <v>0.23801527138255091</v>
      </c>
      <c r="E44" s="9">
        <f t="shared" si="14"/>
        <v>0.27069043631837614</v>
      </c>
      <c r="F44" s="9">
        <f t="shared" si="15"/>
        <v>0.49129429229907323</v>
      </c>
      <c r="G44" s="9">
        <f t="shared" si="16"/>
        <v>1.0565713157556658</v>
      </c>
      <c r="H44" s="9">
        <f t="shared" si="17"/>
        <v>4.2014110867396672</v>
      </c>
      <c r="I44" s="9">
        <f t="shared" si="18"/>
        <v>3.6942568551769477</v>
      </c>
      <c r="J44" s="9">
        <f t="shared" si="19"/>
        <v>2.0354398894405521</v>
      </c>
      <c r="K44" s="11">
        <f t="shared" si="20"/>
        <v>0.24813895781637715</v>
      </c>
      <c r="L44" s="11">
        <f t="shared" si="21"/>
        <v>0.28169014084507044</v>
      </c>
      <c r="M44" s="11">
        <f t="shared" si="22"/>
        <v>0.50505050505050508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-0.26730697743873599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0.23158223976034062</v>
      </c>
      <c r="Q44" s="11">
        <f>2*'OddsRatio_working_3-way'!K44*'OddsRatio_working_3-way'!L44*'OddsRatio_working_3-way'!M44</f>
        <v>7.0604341390347755E-2</v>
      </c>
      <c r="R44" s="11">
        <f t="shared" si="23"/>
        <v>0</v>
      </c>
      <c r="S44" s="11">
        <f t="shared" si="24"/>
        <v>-0.86635314191683188</v>
      </c>
      <c r="T44" s="11">
        <f t="shared" si="25"/>
        <v>-0.26413205546244878</v>
      </c>
      <c r="U44" s="11">
        <f>'OddsRatio_working_3-way'!S44-'OddsRatio_working_3-way'!R44^2/3</f>
        <v>-0.86635314191683188</v>
      </c>
      <c r="V44" s="11">
        <f>'OddsRatio_working_3-way'!S44*'OddsRatio_working_3-way'!R44/3-2*'OddsRatio_working_3-way'!R44^3/27-'OddsRatio_working_3-way'!T44</f>
        <v>0.26413205546244878</v>
      </c>
      <c r="W44" s="11">
        <f>'OddsRatio_working_3-way'!V44^2+4*'OddsRatio_working_3-way'!U44^3/27</f>
        <v>-2.6568589534473025E-2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0.15518886256533612</v>
      </c>
      <c r="Y44" s="11">
        <f>IF('OddsRatio_working_3-way'!W44&gt;=0,IF('OddsRatio_working_3-way'!V44+SQRT('OddsRatio_working_3-way'!W44)&gt;0,0,PI()),ACOS('OddsRatio_working_3-way'!V44/(2*'OddsRatio_working_3-way'!X44)))</f>
        <v>0.55290604877805527</v>
      </c>
      <c r="Z44" s="11">
        <f>'OddsRatio_working_3-way'!X44^(1/3)*COS('OddsRatio_working_3-way'!Y44/3)</f>
        <v>0.52828565787783288</v>
      </c>
      <c r="AA44" s="11">
        <f>'OddsRatio_working_3-way'!X44^(1/3)*COS(('OddsRatio_working_3-way'!Y44+2*PI())/3)</f>
        <v>-0.34943047892205864</v>
      </c>
      <c r="AB44" s="11">
        <f>'OddsRatio_working_3-way'!X44^(1/3)*COS(('OddsRatio_working_3-way'!Y44+4*PI())/3)</f>
        <v>-0.17885517895577435</v>
      </c>
      <c r="AC44" s="11">
        <f>'OddsRatio_working_3-way'!X44^(1/3)*SIN('OddsRatio_working_3-way'!Y44/3)</f>
        <v>9.848169535263554E-2</v>
      </c>
      <c r="AD44" s="11">
        <f>'OddsRatio_working_3-way'!X44^(1/3)*SIN(('OddsRatio_working_3-way'!Y44+2*PI())/3)</f>
        <v>0.40826795250086029</v>
      </c>
      <c r="AE44" s="11">
        <f>'OddsRatio_working_3-way'!X44^(1/3)*SIN(('OddsRatio_working_3-way'!Y44+4*PI())/3)</f>
        <v>-0.50674964785349574</v>
      </c>
      <c r="AF44" s="11">
        <f>-'OddsRatio_working_3-way'!U44/(3*'OddsRatio_working_3-way'!X44^(1/3))*COS(('OddsRatio_working_3-way'!Y44)/3)</f>
        <v>0.52828565787783288</v>
      </c>
      <c r="AG44" s="11">
        <f>-'OddsRatio_working_3-way'!U44/(3*'OddsRatio_working_3-way'!X44^(1/3))*COS(('OddsRatio_working_3-way'!Y44+2*PI())/3)</f>
        <v>-0.34943047892205864</v>
      </c>
      <c r="AH44" s="11">
        <f>-'OddsRatio_working_3-way'!U44/(3*'OddsRatio_working_3-way'!X44^(1/3))*COS(('OddsRatio_working_3-way'!Y44+4*PI())/3)</f>
        <v>-0.17885517895577435</v>
      </c>
      <c r="AI44" s="11">
        <f>'OddsRatio_working_3-way'!U44/(3*'OddsRatio_working_3-way'!X44^(1/3))*SIN(('OddsRatio_working_3-way'!Y44)/3)</f>
        <v>-9.848169535263554E-2</v>
      </c>
      <c r="AJ44" s="11">
        <f>'OddsRatio_working_3-way'!U44/(3*'OddsRatio_working_3-way'!X44^(1/3))*SIN(('OddsRatio_working_3-way'!Y44+2*PI())/3)</f>
        <v>-0.40826795250086029</v>
      </c>
      <c r="AK44" s="11">
        <f>'OddsRatio_working_3-way'!U44/(3*'OddsRatio_working_3-way'!X44^(1/3))*SIN(('OddsRatio_working_3-way'!Y44+4*PI())/3)</f>
        <v>0.50674964785349574</v>
      </c>
      <c r="AL44" s="11">
        <f>'OddsRatio_working_3-way'!Z44+'OddsRatio_working_3-way'!AF44</f>
        <v>1.0565713157556658</v>
      </c>
      <c r="AM44" s="11">
        <f>'OddsRatio_working_3-way'!AA44+'OddsRatio_working_3-way'!AG44</f>
        <v>-0.69886095784411728</v>
      </c>
      <c r="AN44" s="11">
        <f>'OddsRatio_working_3-way'!AB44+'OddsRatio_working_3-way'!AH44</f>
        <v>-0.3577103579115487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1.0565713157556658</v>
      </c>
      <c r="AS44" s="11">
        <f>IF(('OddsRatio_working_3-way'!X44=0),IF(Q44&gt;0,-Q44^(1/3),(-Q44)^(1/3)),'OddsRatio_working_3-way'!AM44-'OddsRatio_working_3-way'!R44/3)</f>
        <v>-0.69886095784411728</v>
      </c>
      <c r="AT44" s="11">
        <f>IF(('OddsRatio_working_3-way'!X44=0),IF(Q44&gt;0,-Q44^(1/3),(-Q44)^(1/3)),'OddsRatio_working_3-way'!AN44-'OddsRatio_working_3-way'!R44/3)</f>
        <v>-0.3577103579115487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1.69</v>
      </c>
      <c r="B45" s="4">
        <f>IF('True_Odds_Calculator_3-way'!B46="","",'True_Odds_Calculator_3-way'!B46)</f>
        <v>3.93</v>
      </c>
      <c r="C45" s="4">
        <f>IF('True_Odds_Calculator_3-way'!C46="","",'True_Odds_Calculator_3-way'!C46)</f>
        <v>5.23</v>
      </c>
      <c r="D45" s="9">
        <f t="shared" si="13"/>
        <v>0.57609454339131394</v>
      </c>
      <c r="E45" s="9">
        <f t="shared" si="14"/>
        <v>0.24244802892123177</v>
      </c>
      <c r="F45" s="9">
        <f t="shared" si="15"/>
        <v>0.18145742768745421</v>
      </c>
      <c r="G45" s="9">
        <f t="shared" si="16"/>
        <v>1.066414777336615</v>
      </c>
      <c r="H45" s="9">
        <f t="shared" si="17"/>
        <v>1.7358261963622645</v>
      </c>
      <c r="I45" s="9">
        <f t="shared" si="18"/>
        <v>4.1245952975962821</v>
      </c>
      <c r="J45" s="9">
        <f t="shared" si="19"/>
        <v>5.5109345081338823</v>
      </c>
      <c r="K45" s="11">
        <f t="shared" si="20"/>
        <v>0.59171597633136097</v>
      </c>
      <c r="L45" s="11">
        <f t="shared" si="21"/>
        <v>0.2544529262086514</v>
      </c>
      <c r="M45" s="11">
        <f t="shared" si="22"/>
        <v>0.19120458891013384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-0.24619324609668947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0.22598973499925484</v>
      </c>
      <c r="Q45" s="11">
        <f>2*'OddsRatio_working_3-way'!K45*'OddsRatio_working_3-way'!L45*'OddsRatio_working_3-way'!M45</f>
        <v>5.7577002547580837E-2</v>
      </c>
      <c r="R45" s="11">
        <f t="shared" si="23"/>
        <v>0</v>
      </c>
      <c r="S45" s="11">
        <f t="shared" si="24"/>
        <v>-0.91793637145716034</v>
      </c>
      <c r="T45" s="11">
        <f t="shared" si="25"/>
        <v>-0.23386913922475419</v>
      </c>
      <c r="U45" s="11">
        <f>'OddsRatio_working_3-way'!S45-'OddsRatio_working_3-way'!R45^2/3</f>
        <v>-0.91793637145716034</v>
      </c>
      <c r="V45" s="11">
        <f>'OddsRatio_working_3-way'!S45*'OddsRatio_working_3-way'!R45/3-2*'OddsRatio_working_3-way'!R45^3/27-'OddsRatio_working_3-way'!T45</f>
        <v>0.23386913922475419</v>
      </c>
      <c r="W45" s="11">
        <f>'OddsRatio_working_3-way'!V45^2+4*'OddsRatio_working_3-way'!U45^3/27</f>
        <v>-5.989185968111034E-2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0.16925323775546938</v>
      </c>
      <c r="Y45" s="11">
        <f>IF('OddsRatio_working_3-way'!W45&gt;=0,IF('OddsRatio_working_3-way'!V45+SQRT('OddsRatio_working_3-way'!W45)&gt;0,0,PI()),ACOS('OddsRatio_working_3-way'!V45/(2*'OddsRatio_working_3-way'!X45)))</f>
        <v>0.80808348312835521</v>
      </c>
      <c r="Z45" s="11">
        <f>'OddsRatio_working_3-way'!X45^(1/3)*COS('OddsRatio_working_3-way'!Y45/3)</f>
        <v>0.53320738866830752</v>
      </c>
      <c r="AA45" s="11">
        <f>'OddsRatio_working_3-way'!X45^(1/3)*COS(('OddsRatio_working_3-way'!Y45+2*PI())/3)</f>
        <v>-0.39408507872588922</v>
      </c>
      <c r="AB45" s="11">
        <f>'OddsRatio_working_3-way'!X45^(1/3)*COS(('OddsRatio_working_3-way'!Y45+4*PI())/3)</f>
        <v>-0.13912230994241845</v>
      </c>
      <c r="AC45" s="11">
        <f>'OddsRatio_working_3-way'!X45^(1/3)*SIN('OddsRatio_working_3-way'!Y45/3)</f>
        <v>0.14720282319046921</v>
      </c>
      <c r="AD45" s="11">
        <f>'OddsRatio_working_3-way'!X45^(1/3)*SIN(('OddsRatio_working_3-way'!Y45+2*PI())/3)</f>
        <v>0.38816973247708253</v>
      </c>
      <c r="AE45" s="11">
        <f>'OddsRatio_working_3-way'!X45^(1/3)*SIN(('OddsRatio_working_3-way'!Y45+4*PI())/3)</f>
        <v>-0.53537255566755171</v>
      </c>
      <c r="AF45" s="11">
        <f>-'OddsRatio_working_3-way'!U45/(3*'OddsRatio_working_3-way'!X45^(1/3))*COS(('OddsRatio_working_3-way'!Y45)/3)</f>
        <v>0.53320738866830764</v>
      </c>
      <c r="AG45" s="11">
        <f>-'OddsRatio_working_3-way'!U45/(3*'OddsRatio_working_3-way'!X45^(1/3))*COS(('OddsRatio_working_3-way'!Y45+2*PI())/3)</f>
        <v>-0.39408507872588927</v>
      </c>
      <c r="AH45" s="11">
        <f>-'OddsRatio_working_3-way'!U45/(3*'OddsRatio_working_3-way'!X45^(1/3))*COS(('OddsRatio_working_3-way'!Y45+4*PI())/3)</f>
        <v>-0.13912230994241848</v>
      </c>
      <c r="AI45" s="11">
        <f>'OddsRatio_working_3-way'!U45/(3*'OddsRatio_working_3-way'!X45^(1/3))*SIN(('OddsRatio_working_3-way'!Y45)/3)</f>
        <v>-0.14720282319046923</v>
      </c>
      <c r="AJ45" s="11">
        <f>'OddsRatio_working_3-way'!U45/(3*'OddsRatio_working_3-way'!X45^(1/3))*SIN(('OddsRatio_working_3-way'!Y45+2*PI())/3)</f>
        <v>-0.38816973247708259</v>
      </c>
      <c r="AK45" s="11">
        <f>'OddsRatio_working_3-way'!U45/(3*'OddsRatio_working_3-way'!X45^(1/3))*SIN(('OddsRatio_working_3-way'!Y45+4*PI())/3)</f>
        <v>0.53537255566755182</v>
      </c>
      <c r="AL45" s="11">
        <f>'OddsRatio_working_3-way'!Z45+'OddsRatio_working_3-way'!AF45</f>
        <v>1.066414777336615</v>
      </c>
      <c r="AM45" s="11">
        <f>'OddsRatio_working_3-way'!AA45+'OddsRatio_working_3-way'!AG45</f>
        <v>-0.78817015745177854</v>
      </c>
      <c r="AN45" s="11">
        <f>'OddsRatio_working_3-way'!AB45+'OddsRatio_working_3-way'!AH45</f>
        <v>-0.27824461988483695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1.066414777336615</v>
      </c>
      <c r="AS45" s="11">
        <f>IF(('OddsRatio_working_3-way'!X45=0),IF(Q45&gt;0,-Q45^(1/3),(-Q45)^(1/3)),'OddsRatio_working_3-way'!AM45-'OddsRatio_working_3-way'!R45/3)</f>
        <v>-0.78817015745177854</v>
      </c>
      <c r="AT45" s="11">
        <f>IF(('OddsRatio_working_3-way'!X45=0),IF(Q45&gt;0,-Q45^(1/3),(-Q45)^(1/3)),'OddsRatio_working_3-way'!AN45-'OddsRatio_working_3-way'!R45/3)</f>
        <v>-0.27824461988483695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2.2200000000000002</v>
      </c>
      <c r="B46" s="4">
        <f>IF('True_Odds_Calculator_3-way'!B47="","",'True_Odds_Calculator_3-way'!B47)</f>
        <v>3.45</v>
      </c>
      <c r="C46" s="4">
        <f>IF('True_Odds_Calculator_3-way'!C47="","",'True_Odds_Calculator_3-way'!C47)</f>
        <v>3.41</v>
      </c>
      <c r="D46" s="9">
        <f t="shared" si="13"/>
        <v>0.43781153156586716</v>
      </c>
      <c r="E46" s="9">
        <f t="shared" si="14"/>
        <v>0.27943099938532079</v>
      </c>
      <c r="F46" s="9">
        <f t="shared" si="15"/>
        <v>0.28275746904881194</v>
      </c>
      <c r="G46" s="9">
        <f t="shared" si="16"/>
        <v>1.0525310248906736</v>
      </c>
      <c r="H46" s="9">
        <f t="shared" si="17"/>
        <v>2.284087850366622</v>
      </c>
      <c r="I46" s="9">
        <f t="shared" si="18"/>
        <v>3.57870101098215</v>
      </c>
      <c r="J46" s="9">
        <f t="shared" si="19"/>
        <v>3.5365997699865241</v>
      </c>
      <c r="K46" s="11">
        <f t="shared" si="20"/>
        <v>0.4504504504504504</v>
      </c>
      <c r="L46" s="11">
        <f t="shared" si="21"/>
        <v>0.28985507246376813</v>
      </c>
      <c r="M46" s="11">
        <f t="shared" si="22"/>
        <v>0.29325513196480935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-0.27581412854905141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0.23279686673796068</v>
      </c>
      <c r="Q46" s="11">
        <f>2*'OddsRatio_working_3-way'!K46*'OddsRatio_working_3-way'!L46*'OddsRatio_working_3-way'!M46</f>
        <v>7.6577916690118625E-2</v>
      </c>
      <c r="R46" s="11">
        <f t="shared" si="23"/>
        <v>0</v>
      </c>
      <c r="S46" s="11">
        <f t="shared" si="24"/>
        <v>-0.84403532176764307</v>
      </c>
      <c r="T46" s="11">
        <f t="shared" si="25"/>
        <v>-0.27764319794988251</v>
      </c>
      <c r="U46" s="11">
        <f>'OddsRatio_working_3-way'!S46-'OddsRatio_working_3-way'!R46^2/3</f>
        <v>-0.84403532176764307</v>
      </c>
      <c r="V46" s="11">
        <f>'OddsRatio_working_3-way'!S46*'OddsRatio_working_3-way'!R46/3-2*'OddsRatio_working_3-way'!R46^3/27-'OddsRatio_working_3-way'!T46</f>
        <v>0.27764319794988251</v>
      </c>
      <c r="W46" s="11">
        <f>'OddsRatio_working_3-way'!V46^2+4*'OddsRatio_working_3-way'!U46^3/27</f>
        <v>-1.1993820566838453E-2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0.14923100041100382</v>
      </c>
      <c r="Y46" s="11">
        <f>IF('OddsRatio_working_3-way'!W46&gt;=0,IF('OddsRatio_working_3-way'!V46+SQRT('OddsRatio_working_3-way'!W46)&gt;0,0,PI()),ACOS('OddsRatio_working_3-way'!V46/(2*'OddsRatio_working_3-way'!X46)))</f>
        <v>0.37571258032259447</v>
      </c>
      <c r="Z46" s="11">
        <f>'OddsRatio_working_3-way'!X46^(1/3)*COS('OddsRatio_working_3-way'!Y46/3)</f>
        <v>0.52626551244533681</v>
      </c>
      <c r="AA46" s="11">
        <f>'OddsRatio_working_3-way'!X46^(1/3)*COS(('OddsRatio_working_3-way'!Y46+2*PI())/3)</f>
        <v>-0.32051122125874376</v>
      </c>
      <c r="AB46" s="11">
        <f>'OddsRatio_working_3-way'!X46^(1/3)*COS(('OddsRatio_working_3-way'!Y46+4*PI())/3)</f>
        <v>-0.20575429118659294</v>
      </c>
      <c r="AC46" s="11">
        <f>'OddsRatio_working_3-way'!X46^(1/3)*SIN('OddsRatio_working_3-way'!Y46/3)</f>
        <v>6.6254944468531321E-2</v>
      </c>
      <c r="AD46" s="11">
        <f>'OddsRatio_working_3-way'!X46^(1/3)*SIN(('OddsRatio_working_3-way'!Y46+2*PI())/3)</f>
        <v>0.42263183067903165</v>
      </c>
      <c r="AE46" s="11">
        <f>'OddsRatio_working_3-way'!X46^(1/3)*SIN(('OddsRatio_working_3-way'!Y46+4*PI())/3)</f>
        <v>-0.48888677514756296</v>
      </c>
      <c r="AF46" s="11">
        <f>-'OddsRatio_working_3-way'!U46/(3*'OddsRatio_working_3-way'!X46^(1/3))*COS(('OddsRatio_working_3-way'!Y46)/3)</f>
        <v>0.52626551244533681</v>
      </c>
      <c r="AG46" s="11">
        <f>-'OddsRatio_working_3-way'!U46/(3*'OddsRatio_working_3-way'!X46^(1/3))*COS(('OddsRatio_working_3-way'!Y46+2*PI())/3)</f>
        <v>-0.32051122125874376</v>
      </c>
      <c r="AH46" s="11">
        <f>-'OddsRatio_working_3-way'!U46/(3*'OddsRatio_working_3-way'!X46^(1/3))*COS(('OddsRatio_working_3-way'!Y46+4*PI())/3)</f>
        <v>-0.20575429118659294</v>
      </c>
      <c r="AI46" s="11">
        <f>'OddsRatio_working_3-way'!U46/(3*'OddsRatio_working_3-way'!X46^(1/3))*SIN(('OddsRatio_working_3-way'!Y46)/3)</f>
        <v>-6.6254944468531321E-2</v>
      </c>
      <c r="AJ46" s="11">
        <f>'OddsRatio_working_3-way'!U46/(3*'OddsRatio_working_3-way'!X46^(1/3))*SIN(('OddsRatio_working_3-way'!Y46+2*PI())/3)</f>
        <v>-0.42263183067903165</v>
      </c>
      <c r="AK46" s="11">
        <f>'OddsRatio_working_3-way'!U46/(3*'OddsRatio_working_3-way'!X46^(1/3))*SIN(('OddsRatio_working_3-way'!Y46+4*PI())/3)</f>
        <v>0.48888677514756296</v>
      </c>
      <c r="AL46" s="11">
        <f>'OddsRatio_working_3-way'!Z46+'OddsRatio_working_3-way'!AF46</f>
        <v>1.0525310248906736</v>
      </c>
      <c r="AM46" s="11">
        <f>'OddsRatio_working_3-way'!AA46+'OddsRatio_working_3-way'!AG46</f>
        <v>-0.64102244251748752</v>
      </c>
      <c r="AN46" s="11">
        <f>'OddsRatio_working_3-way'!AB46+'OddsRatio_working_3-way'!AH46</f>
        <v>-0.41150858237318588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1.0525310248906736</v>
      </c>
      <c r="AS46" s="11">
        <f>IF(('OddsRatio_working_3-way'!X46=0),IF(Q46&gt;0,-Q46^(1/3),(-Q46)^(1/3)),'OddsRatio_working_3-way'!AM46-'OddsRatio_working_3-way'!R46/3)</f>
        <v>-0.64102244251748752</v>
      </c>
      <c r="AT46" s="11">
        <f>IF(('OddsRatio_working_3-way'!X46=0),IF(Q46&gt;0,-Q46^(1/3),(-Q46)^(1/3)),'OddsRatio_working_3-way'!AN46-'OddsRatio_working_3-way'!R46/3)</f>
        <v>-0.41150858237318588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1.67</v>
      </c>
      <c r="B47" s="4">
        <f>IF('True_Odds_Calculator_3-way'!B48="","",'True_Odds_Calculator_3-way'!B48)</f>
        <v>3.92</v>
      </c>
      <c r="C47" s="4">
        <f>IF('True_Odds_Calculator_3-way'!C48="","",'True_Odds_Calculator_3-way'!C48)</f>
        <v>5.51</v>
      </c>
      <c r="D47" s="9">
        <f t="shared" si="13"/>
        <v>0.58391431731179488</v>
      </c>
      <c r="E47" s="9">
        <f t="shared" si="14"/>
        <v>0.24357137947393237</v>
      </c>
      <c r="F47" s="9">
        <f t="shared" si="15"/>
        <v>0.1725143032142725</v>
      </c>
      <c r="G47" s="9">
        <f t="shared" si="16"/>
        <v>1.0635522859866975</v>
      </c>
      <c r="H47" s="9">
        <f t="shared" si="17"/>
        <v>1.7125800316110871</v>
      </c>
      <c r="I47" s="9">
        <f t="shared" si="18"/>
        <v>4.1055726750811568</v>
      </c>
      <c r="J47" s="9">
        <f t="shared" si="19"/>
        <v>5.7966208098000056</v>
      </c>
      <c r="K47" s="11">
        <f t="shared" si="20"/>
        <v>0.5988023952095809</v>
      </c>
      <c r="L47" s="11">
        <f t="shared" si="21"/>
        <v>0.25510204081632654</v>
      </c>
      <c r="M47" s="11">
        <f t="shared" si="22"/>
        <v>0.18148820326678766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-0.24461329572419277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0.22455921521156366</v>
      </c>
      <c r="Q47" s="11">
        <f>2*'OddsRatio_working_3-way'!K47*'OddsRatio_working_3-way'!L47*'OddsRatio_working_3-way'!M47</f>
        <v>5.5446719805324354E-2</v>
      </c>
      <c r="R47" s="11">
        <f t="shared" si="23"/>
        <v>0</v>
      </c>
      <c r="S47" s="11">
        <f t="shared" si="24"/>
        <v>-0.91801720976262646</v>
      </c>
      <c r="T47" s="11">
        <f t="shared" si="25"/>
        <v>-0.22667091599077194</v>
      </c>
      <c r="U47" s="11">
        <f>'OddsRatio_working_3-way'!S47-'OddsRatio_working_3-way'!R47^2/3</f>
        <v>-0.91801720976262646</v>
      </c>
      <c r="V47" s="11">
        <f>'OddsRatio_working_3-way'!S47*'OddsRatio_working_3-way'!R47/3-2*'OddsRatio_working_3-way'!R47^3/27-'OddsRatio_working_3-way'!T47</f>
        <v>0.22667091599077194</v>
      </c>
      <c r="W47" s="11">
        <f>'OddsRatio_working_3-way'!V47^2+4*'OddsRatio_working_3-way'!U47^3/27</f>
        <v>-6.323720577807812E-2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0.16927559624335525</v>
      </c>
      <c r="Y47" s="11">
        <f>IF('OddsRatio_working_3-way'!W47&gt;=0,IF('OddsRatio_working_3-way'!V47+SQRT('OddsRatio_working_3-way'!W47)&gt;0,0,PI()),ACOS('OddsRatio_working_3-way'!V47/(2*'OddsRatio_working_3-way'!X47)))</f>
        <v>0.83721754655297254</v>
      </c>
      <c r="Z47" s="11">
        <f>'OddsRatio_working_3-way'!X47^(1/3)*COS('OddsRatio_working_3-way'!Y47/3)</f>
        <v>0.53177614299334874</v>
      </c>
      <c r="AA47" s="11">
        <f>'OddsRatio_working_3-way'!X47^(1/3)*COS(('OddsRatio_working_3-way'!Y47+2*PI())/3)</f>
        <v>-0.39785360770971312</v>
      </c>
      <c r="AB47" s="11">
        <f>'OddsRatio_working_3-way'!X47^(1/3)*COS(('OddsRatio_working_3-way'!Y47+4*PI())/3)</f>
        <v>-0.13392253528363549</v>
      </c>
      <c r="AC47" s="11">
        <f>'OddsRatio_working_3-way'!X47^(1/3)*SIN('OddsRatio_working_3-way'!Y47/3)</f>
        <v>0.1523806757127025</v>
      </c>
      <c r="AD47" s="11">
        <f>'OddsRatio_working_3-way'!X47^(1/3)*SIN(('OddsRatio_working_3-way'!Y47+2*PI())/3)</f>
        <v>0.38434131110239494</v>
      </c>
      <c r="AE47" s="11">
        <f>'OddsRatio_working_3-way'!X47^(1/3)*SIN(('OddsRatio_working_3-way'!Y47+4*PI())/3)</f>
        <v>-0.53672198681509742</v>
      </c>
      <c r="AF47" s="11">
        <f>-'OddsRatio_working_3-way'!U47/(3*'OddsRatio_working_3-way'!X47^(1/3))*COS(('OddsRatio_working_3-way'!Y47)/3)</f>
        <v>0.53177614299334863</v>
      </c>
      <c r="AG47" s="11">
        <f>-'OddsRatio_working_3-way'!U47/(3*'OddsRatio_working_3-way'!X47^(1/3))*COS(('OddsRatio_working_3-way'!Y47+2*PI())/3)</f>
        <v>-0.39785360770971306</v>
      </c>
      <c r="AH47" s="11">
        <f>-'OddsRatio_working_3-way'!U47/(3*'OddsRatio_working_3-way'!X47^(1/3))*COS(('OddsRatio_working_3-way'!Y47+4*PI())/3)</f>
        <v>-0.13392253528363546</v>
      </c>
      <c r="AI47" s="11">
        <f>'OddsRatio_working_3-way'!U47/(3*'OddsRatio_working_3-way'!X47^(1/3))*SIN(('OddsRatio_working_3-way'!Y47)/3)</f>
        <v>-0.15238067571270247</v>
      </c>
      <c r="AJ47" s="11">
        <f>'OddsRatio_working_3-way'!U47/(3*'OddsRatio_working_3-way'!X47^(1/3))*SIN(('OddsRatio_working_3-way'!Y47+2*PI())/3)</f>
        <v>-0.38434131110239489</v>
      </c>
      <c r="AK47" s="11">
        <f>'OddsRatio_working_3-way'!U47/(3*'OddsRatio_working_3-way'!X47^(1/3))*SIN(('OddsRatio_working_3-way'!Y47+4*PI())/3)</f>
        <v>0.53672198681509731</v>
      </c>
      <c r="AL47" s="11">
        <f>'OddsRatio_working_3-way'!Z47+'OddsRatio_working_3-way'!AF47</f>
        <v>1.0635522859866975</v>
      </c>
      <c r="AM47" s="11">
        <f>'OddsRatio_working_3-way'!AA47+'OddsRatio_working_3-way'!AG47</f>
        <v>-0.79570721541942624</v>
      </c>
      <c r="AN47" s="11">
        <f>'OddsRatio_working_3-way'!AB47+'OddsRatio_working_3-way'!AH47</f>
        <v>-0.26784507056727092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1.0635522859866975</v>
      </c>
      <c r="AS47" s="11">
        <f>IF(('OddsRatio_working_3-way'!X47=0),IF(Q47&gt;0,-Q47^(1/3),(-Q47)^(1/3)),'OddsRatio_working_3-way'!AM47-'OddsRatio_working_3-way'!R47/3)</f>
        <v>-0.79570721541942624</v>
      </c>
      <c r="AT47" s="11">
        <f>IF(('OddsRatio_working_3-way'!X47=0),IF(Q47&gt;0,-Q47^(1/3),(-Q47)^(1/3)),'OddsRatio_working_3-way'!AN47-'OddsRatio_working_3-way'!R47/3)</f>
        <v>-0.26784507056727092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1.36</v>
      </c>
      <c r="B48" s="4">
        <f>IF('True_Odds_Calculator_3-way'!B49="","",'True_Odds_Calculator_3-way'!B49)</f>
        <v>4.97</v>
      </c>
      <c r="C48" s="4">
        <f>IF('True_Odds_Calculator_3-way'!C49="","",'True_Odds_Calculator_3-way'!C49)</f>
        <v>9.7100000000000009</v>
      </c>
      <c r="D48" s="9">
        <f t="shared" si="13"/>
        <v>0.71763782995285874</v>
      </c>
      <c r="E48" s="9">
        <f t="shared" si="14"/>
        <v>0.18730115303959419</v>
      </c>
      <c r="F48" s="9">
        <f t="shared" si="15"/>
        <v>9.5061017007547086E-2</v>
      </c>
      <c r="G48" s="9">
        <f t="shared" si="16"/>
        <v>1.09294595199027</v>
      </c>
      <c r="H48" s="9">
        <f t="shared" si="17"/>
        <v>1.3934605427164974</v>
      </c>
      <c r="I48" s="9">
        <f t="shared" si="18"/>
        <v>5.3389954294013702</v>
      </c>
      <c r="J48" s="9">
        <f t="shared" si="19"/>
        <v>10.519559241835251</v>
      </c>
      <c r="K48" s="11">
        <f t="shared" si="20"/>
        <v>0.73529411764705876</v>
      </c>
      <c r="L48" s="11">
        <f t="shared" si="21"/>
        <v>0.2012072434607646</v>
      </c>
      <c r="M48" s="11">
        <f t="shared" si="22"/>
        <v>0.10298661174047373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-0.18966912275128933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0.19868407756772655</v>
      </c>
      <c r="Q48" s="11">
        <f>2*'OddsRatio_working_3-way'!K48*'OddsRatio_working_3-way'!L48*'OddsRatio_working_3-way'!M48</f>
        <v>3.0473018031859901E-2</v>
      </c>
      <c r="R48" s="11">
        <f t="shared" si="23"/>
        <v>0</v>
      </c>
      <c r="S48" s="11">
        <f t="shared" si="24"/>
        <v>-1.047529901998115</v>
      </c>
      <c r="T48" s="11">
        <f t="shared" si="25"/>
        <v>-0.16066409539848389</v>
      </c>
      <c r="U48" s="11">
        <f>'OddsRatio_working_3-way'!S48-'OddsRatio_working_3-way'!R48^2/3</f>
        <v>-1.047529901998115</v>
      </c>
      <c r="V48" s="11">
        <f>'OddsRatio_working_3-way'!S48*'OddsRatio_working_3-way'!R48/3-2*'OddsRatio_working_3-way'!R48^3/27-'OddsRatio_working_3-way'!T48</f>
        <v>0.16066409539848389</v>
      </c>
      <c r="W48" s="11">
        <f>'OddsRatio_working_3-way'!V48^2+4*'OddsRatio_working_3-way'!U48^3/27</f>
        <v>-0.14447954550871817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0.20633255745212103</v>
      </c>
      <c r="Y48" s="11">
        <f>IF('OddsRatio_working_3-way'!W48&gt;=0,IF('OddsRatio_working_3-way'!V48+SQRT('OddsRatio_working_3-way'!W48)&gt;0,0,PI()),ACOS('OddsRatio_working_3-way'!V48/(2*'OddsRatio_working_3-way'!X48)))</f>
        <v>1.1708891177349421</v>
      </c>
      <c r="Z48" s="11">
        <f>'OddsRatio_working_3-way'!X48^(1/3)*COS('OddsRatio_working_3-way'!Y48/3)</f>
        <v>0.546472975995135</v>
      </c>
      <c r="AA48" s="11">
        <f>'OddsRatio_working_3-way'!X48^(1/3)*COS(('OddsRatio_working_3-way'!Y48+2*PI())/3)</f>
        <v>-0.46793610376450778</v>
      </c>
      <c r="AB48" s="11">
        <f>'OddsRatio_working_3-way'!X48^(1/3)*COS(('OddsRatio_working_3-way'!Y48+4*PI())/3)</f>
        <v>-7.8536872230627455E-2</v>
      </c>
      <c r="AC48" s="11">
        <f>'OddsRatio_working_3-way'!X48^(1/3)*SIN('OddsRatio_working_3-way'!Y48/3)</f>
        <v>0.22481975114831929</v>
      </c>
      <c r="AD48" s="11">
        <f>'OddsRatio_working_3-way'!X48^(1/3)*SIN(('OddsRatio_working_3-way'!Y48+2*PI())/3)</f>
        <v>0.36084960411931111</v>
      </c>
      <c r="AE48" s="11">
        <f>'OddsRatio_working_3-way'!X48^(1/3)*SIN(('OddsRatio_working_3-way'!Y48+4*PI())/3)</f>
        <v>-0.58566935526763031</v>
      </c>
      <c r="AF48" s="11">
        <f>-'OddsRatio_working_3-way'!U48/(3*'OddsRatio_working_3-way'!X48^(1/3))*COS(('OddsRatio_working_3-way'!Y48)/3)</f>
        <v>0.546472975995135</v>
      </c>
      <c r="AG48" s="11">
        <f>-'OddsRatio_working_3-way'!U48/(3*'OddsRatio_working_3-way'!X48^(1/3))*COS(('OddsRatio_working_3-way'!Y48+2*PI())/3)</f>
        <v>-0.46793610376450778</v>
      </c>
      <c r="AH48" s="11">
        <f>-'OddsRatio_working_3-way'!U48/(3*'OddsRatio_working_3-way'!X48^(1/3))*COS(('OddsRatio_working_3-way'!Y48+4*PI())/3)</f>
        <v>-7.8536872230627455E-2</v>
      </c>
      <c r="AI48" s="11">
        <f>'OddsRatio_working_3-way'!U48/(3*'OddsRatio_working_3-way'!X48^(1/3))*SIN(('OddsRatio_working_3-way'!Y48)/3)</f>
        <v>-0.22481975114831929</v>
      </c>
      <c r="AJ48" s="11">
        <f>'OddsRatio_working_3-way'!U48/(3*'OddsRatio_working_3-way'!X48^(1/3))*SIN(('OddsRatio_working_3-way'!Y48+2*PI())/3)</f>
        <v>-0.36084960411931111</v>
      </c>
      <c r="AK48" s="11">
        <f>'OddsRatio_working_3-way'!U48/(3*'OddsRatio_working_3-way'!X48^(1/3))*SIN(('OddsRatio_working_3-way'!Y48+4*PI())/3)</f>
        <v>0.58566935526763031</v>
      </c>
      <c r="AL48" s="11">
        <f>'OddsRatio_working_3-way'!Z48+'OddsRatio_working_3-way'!AF48</f>
        <v>1.09294595199027</v>
      </c>
      <c r="AM48" s="11">
        <f>'OddsRatio_working_3-way'!AA48+'OddsRatio_working_3-way'!AG48</f>
        <v>-0.93587220752901557</v>
      </c>
      <c r="AN48" s="11">
        <f>'OddsRatio_working_3-way'!AB48+'OddsRatio_working_3-way'!AH48</f>
        <v>-0.15707374446125491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1.09294595199027</v>
      </c>
      <c r="AS48" s="11">
        <f>IF(('OddsRatio_working_3-way'!X48=0),IF(Q48&gt;0,-Q48^(1/3),(-Q48)^(1/3)),'OddsRatio_working_3-way'!AM48-'OddsRatio_working_3-way'!R48/3)</f>
        <v>-0.93587220752901557</v>
      </c>
      <c r="AT48" s="11">
        <f>IF(('OddsRatio_working_3-way'!X48=0),IF(Q48&gt;0,-Q48^(1/3),(-Q48)^(1/3)),'OddsRatio_working_3-way'!AN48-'OddsRatio_working_3-way'!R48/3)</f>
        <v>-0.15707374446125491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1.72</v>
      </c>
      <c r="B49" s="4">
        <f>IF('True_Odds_Calculator_3-way'!B50="","",'True_Odds_Calculator_3-way'!B50)</f>
        <v>3.82</v>
      </c>
      <c r="C49" s="4">
        <f>IF('True_Odds_Calculator_3-way'!C50="","",'True_Odds_Calculator_3-way'!C50)</f>
        <v>5.14</v>
      </c>
      <c r="D49" s="9">
        <f t="shared" si="13"/>
        <v>0.56571613385112374</v>
      </c>
      <c r="E49" s="9">
        <f t="shared" si="14"/>
        <v>0.24958124082071584</v>
      </c>
      <c r="F49" s="9">
        <f t="shared" si="15"/>
        <v>0.18470262532816026</v>
      </c>
      <c r="G49" s="9">
        <f t="shared" si="16"/>
        <v>1.0662097123017826</v>
      </c>
      <c r="H49" s="9">
        <f t="shared" si="17"/>
        <v>1.7676709928572838</v>
      </c>
      <c r="I49" s="9">
        <f t="shared" si="18"/>
        <v>4.0067113886910271</v>
      </c>
      <c r="J49" s="9">
        <f t="shared" si="19"/>
        <v>5.4141082089293793</v>
      </c>
      <c r="K49" s="11">
        <f t="shared" si="20"/>
        <v>0.58139534883720934</v>
      </c>
      <c r="L49" s="11">
        <f t="shared" si="21"/>
        <v>0.26178010471204188</v>
      </c>
      <c r="M49" s="11">
        <f t="shared" si="22"/>
        <v>0.19455252918287938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-0.24890121526042264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0.22740828931640594</v>
      </c>
      <c r="Q49" s="11">
        <f>2*'OddsRatio_working_3-way'!K49*'OddsRatio_working_3-way'!L49*'OddsRatio_working_3-way'!M49</f>
        <v>5.9220908676147384E-2</v>
      </c>
      <c r="R49" s="11">
        <f t="shared" si="23"/>
        <v>0</v>
      </c>
      <c r="S49" s="11">
        <f t="shared" si="24"/>
        <v>-0.9136487705713735</v>
      </c>
      <c r="T49" s="11">
        <f t="shared" si="25"/>
        <v>-0.23792936733629522</v>
      </c>
      <c r="U49" s="11">
        <f>'OddsRatio_working_3-way'!S49-'OddsRatio_working_3-way'!R49^2/3</f>
        <v>-0.9136487705713735</v>
      </c>
      <c r="V49" s="11">
        <f>'OddsRatio_working_3-way'!S49*'OddsRatio_working_3-way'!R49/3-2*'OddsRatio_working_3-way'!R49^3/27-'OddsRatio_working_3-way'!T49</f>
        <v>0.23792936733629522</v>
      </c>
      <c r="W49" s="11">
        <f>'OddsRatio_working_3-way'!V49^2+4*'OddsRatio_working_3-way'!U49^3/27</f>
        <v>-5.6378065823588924E-2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0.16806877287634267</v>
      </c>
      <c r="Y49" s="11">
        <f>IF('OddsRatio_working_3-way'!W49&gt;=0,IF('OddsRatio_working_3-way'!V49+SQRT('OddsRatio_working_3-way'!W49)&gt;0,0,PI()),ACOS('OddsRatio_working_3-way'!V49/(2*'OddsRatio_working_3-way'!X49)))</f>
        <v>0.7843701017599829</v>
      </c>
      <c r="Z49" s="11">
        <f>'OddsRatio_working_3-way'!X49^(1/3)*COS('OddsRatio_working_3-way'!Y49/3)</f>
        <v>0.53310485615089143</v>
      </c>
      <c r="AA49" s="11">
        <f>'OddsRatio_working_3-way'!X49^(1/3)*COS(('OddsRatio_working_3-way'!Y49+2*PI())/3)</f>
        <v>-0.39009028423337172</v>
      </c>
      <c r="AB49" s="11">
        <f>'OddsRatio_working_3-way'!X49^(1/3)*COS(('OddsRatio_working_3-way'!Y49+4*PI())/3)</f>
        <v>-0.1430145719175196</v>
      </c>
      <c r="AC49" s="11">
        <f>'OddsRatio_working_3-way'!X49^(1/3)*SIN('OddsRatio_working_3-way'!Y49/3)</f>
        <v>0.14264922901577576</v>
      </c>
      <c r="AD49" s="11">
        <f>'OddsRatio_working_3-way'!X49^(1/3)*SIN(('OddsRatio_working_3-way'!Y49+2*PI())/3)</f>
        <v>0.39035773379963301</v>
      </c>
      <c r="AE49" s="11">
        <f>'OddsRatio_working_3-way'!X49^(1/3)*SIN(('OddsRatio_working_3-way'!Y49+4*PI())/3)</f>
        <v>-0.53300696281540871</v>
      </c>
      <c r="AF49" s="11">
        <f>-'OddsRatio_working_3-way'!U49/(3*'OddsRatio_working_3-way'!X49^(1/3))*COS(('OddsRatio_working_3-way'!Y49)/3)</f>
        <v>0.53310485615089132</v>
      </c>
      <c r="AG49" s="11">
        <f>-'OddsRatio_working_3-way'!U49/(3*'OddsRatio_working_3-way'!X49^(1/3))*COS(('OddsRatio_working_3-way'!Y49+2*PI())/3)</f>
        <v>-0.39009028423337161</v>
      </c>
      <c r="AH49" s="11">
        <f>-'OddsRatio_working_3-way'!U49/(3*'OddsRatio_working_3-way'!X49^(1/3))*COS(('OddsRatio_working_3-way'!Y49+4*PI())/3)</f>
        <v>-0.14301457191751957</v>
      </c>
      <c r="AI49" s="11">
        <f>'OddsRatio_working_3-way'!U49/(3*'OddsRatio_working_3-way'!X49^(1/3))*SIN(('OddsRatio_working_3-way'!Y49)/3)</f>
        <v>-0.14264922901577573</v>
      </c>
      <c r="AJ49" s="11">
        <f>'OddsRatio_working_3-way'!U49/(3*'OddsRatio_working_3-way'!X49^(1/3))*SIN(('OddsRatio_working_3-way'!Y49+2*PI())/3)</f>
        <v>-0.39035773379963296</v>
      </c>
      <c r="AK49" s="11">
        <f>'OddsRatio_working_3-way'!U49/(3*'OddsRatio_working_3-way'!X49^(1/3))*SIN(('OddsRatio_working_3-way'!Y49+4*PI())/3)</f>
        <v>0.5330069628154086</v>
      </c>
      <c r="AL49" s="11">
        <f>'OddsRatio_working_3-way'!Z49+'OddsRatio_working_3-way'!AF49</f>
        <v>1.0662097123017826</v>
      </c>
      <c r="AM49" s="11">
        <f>'OddsRatio_working_3-way'!AA49+'OddsRatio_working_3-way'!AG49</f>
        <v>-0.78018056846674333</v>
      </c>
      <c r="AN49" s="11">
        <f>'OddsRatio_working_3-way'!AB49+'OddsRatio_working_3-way'!AH49</f>
        <v>-0.28602914383503919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1.0662097123017826</v>
      </c>
      <c r="AS49" s="11">
        <f>IF(('OddsRatio_working_3-way'!X49=0),IF(Q49&gt;0,-Q49^(1/3),(-Q49)^(1/3)),'OddsRatio_working_3-way'!AM49-'OddsRatio_working_3-way'!R49/3)</f>
        <v>-0.78018056846674333</v>
      </c>
      <c r="AT49" s="11">
        <f>IF(('OddsRatio_working_3-way'!X49=0),IF(Q49&gt;0,-Q49^(1/3),(-Q49)^(1/3)),'OddsRatio_working_3-way'!AN49-'OddsRatio_working_3-way'!R49/3)</f>
        <v>-0.28602914383503919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2.52</v>
      </c>
      <c r="B50" s="4">
        <f>IF('True_Odds_Calculator_3-way'!B51="","",'True_Odds_Calculator_3-way'!B51)</f>
        <v>3.2</v>
      </c>
      <c r="C50" s="4">
        <f>IF('True_Odds_Calculator_3-way'!C51="","",'True_Odds_Calculator_3-way'!C51)</f>
        <v>3.09</v>
      </c>
      <c r="D50" s="9">
        <f t="shared" si="13"/>
        <v>0.38507905710863172</v>
      </c>
      <c r="E50" s="9">
        <f t="shared" si="14"/>
        <v>0.3020000010179566</v>
      </c>
      <c r="F50" s="9">
        <f t="shared" si="15"/>
        <v>0.31292094187341174</v>
      </c>
      <c r="G50" s="9">
        <f t="shared" si="16"/>
        <v>1.0505719395383546</v>
      </c>
      <c r="H50" s="9">
        <f t="shared" si="17"/>
        <v>2.5968693480982989</v>
      </c>
      <c r="I50" s="9">
        <f t="shared" si="18"/>
        <v>3.31125826698438</v>
      </c>
      <c r="J50" s="9">
        <f t="shared" si="19"/>
        <v>3.1956953536351604</v>
      </c>
      <c r="K50" s="11">
        <f t="shared" si="20"/>
        <v>0.3968253968253968</v>
      </c>
      <c r="L50" s="11">
        <f t="shared" si="21"/>
        <v>0.3125</v>
      </c>
      <c r="M50" s="11">
        <f t="shared" si="22"/>
        <v>0.3236245954692557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-0.28048107052961413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0.23316702624955052</v>
      </c>
      <c r="Q50" s="11">
        <f>2*'OddsRatio_working_3-way'!K50*'OddsRatio_working_3-way'!L50*'OddsRatio_working_3-way'!M50</f>
        <v>8.0264036574716188E-2</v>
      </c>
      <c r="R50" s="11">
        <f t="shared" si="23"/>
        <v>0</v>
      </c>
      <c r="S50" s="11">
        <f t="shared" si="24"/>
        <v>-0.83131109635768441</v>
      </c>
      <c r="T50" s="11">
        <f t="shared" si="25"/>
        <v>-0.28616560976168137</v>
      </c>
      <c r="U50" s="11">
        <f>'OddsRatio_working_3-way'!S50-'OddsRatio_working_3-way'!R50^2/3</f>
        <v>-0.83131109635768441</v>
      </c>
      <c r="V50" s="11">
        <f>'OddsRatio_working_3-way'!S50*'OddsRatio_working_3-way'!R50/3-2*'OddsRatio_working_3-way'!R50^3/27-'OddsRatio_working_3-way'!T50</f>
        <v>0.28616560976168137</v>
      </c>
      <c r="W50" s="11">
        <f>'OddsRatio_working_3-way'!V50^2+4*'OddsRatio_working_3-way'!U50^3/27</f>
        <v>-3.2204919883292021E-3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0.14586916072169273</v>
      </c>
      <c r="Y50" s="11">
        <f>IF('OddsRatio_working_3-way'!W50&gt;=0,IF('OddsRatio_working_3-way'!V50+SQRT('OddsRatio_working_3-way'!W50)&gt;0,0,PI()),ACOS('OddsRatio_working_3-way'!V50/(2*'OddsRatio_working_3-way'!X50)))</f>
        <v>0.19576961834025552</v>
      </c>
      <c r="Z50" s="11">
        <f>'OddsRatio_working_3-way'!X50^(1/3)*COS('OddsRatio_working_3-way'!Y50/3)</f>
        <v>0.5252859697691773</v>
      </c>
      <c r="AA50" s="11">
        <f>'OddsRatio_working_3-way'!X50^(1/3)*COS(('OddsRatio_working_3-way'!Y50+2*PI())/3)</f>
        <v>-0.29237111234264229</v>
      </c>
      <c r="AB50" s="11">
        <f>'OddsRatio_working_3-way'!X50^(1/3)*COS(('OddsRatio_working_3-way'!Y50+4*PI())/3)</f>
        <v>-0.23291485742653517</v>
      </c>
      <c r="AC50" s="11">
        <f>'OddsRatio_working_3-way'!X50^(1/3)*SIN('OddsRatio_working_3-way'!Y50/3)</f>
        <v>3.4327084780821603E-2</v>
      </c>
      <c r="AD50" s="11">
        <f>'OddsRatio_working_3-way'!X50^(1/3)*SIN(('OddsRatio_working_3-way'!Y50+2*PI())/3)</f>
        <v>0.43774745168124146</v>
      </c>
      <c r="AE50" s="11">
        <f>'OddsRatio_working_3-way'!X50^(1/3)*SIN(('OddsRatio_working_3-way'!Y50+4*PI())/3)</f>
        <v>-0.47207453646206293</v>
      </c>
      <c r="AF50" s="11">
        <f>-'OddsRatio_working_3-way'!U50/(3*'OddsRatio_working_3-way'!X50^(1/3))*COS(('OddsRatio_working_3-way'!Y50)/3)</f>
        <v>0.5252859697691773</v>
      </c>
      <c r="AG50" s="11">
        <f>-'OddsRatio_working_3-way'!U50/(3*'OddsRatio_working_3-way'!X50^(1/3))*COS(('OddsRatio_working_3-way'!Y50+2*PI())/3)</f>
        <v>-0.29237111234264229</v>
      </c>
      <c r="AH50" s="11">
        <f>-'OddsRatio_working_3-way'!U50/(3*'OddsRatio_working_3-way'!X50^(1/3))*COS(('OddsRatio_working_3-way'!Y50+4*PI())/3)</f>
        <v>-0.23291485742653517</v>
      </c>
      <c r="AI50" s="11">
        <f>'OddsRatio_working_3-way'!U50/(3*'OddsRatio_working_3-way'!X50^(1/3))*SIN(('OddsRatio_working_3-way'!Y50)/3)</f>
        <v>-3.4327084780821603E-2</v>
      </c>
      <c r="AJ50" s="11">
        <f>'OddsRatio_working_3-way'!U50/(3*'OddsRatio_working_3-way'!X50^(1/3))*SIN(('OddsRatio_working_3-way'!Y50+2*PI())/3)</f>
        <v>-0.43774745168124146</v>
      </c>
      <c r="AK50" s="11">
        <f>'OddsRatio_working_3-way'!U50/(3*'OddsRatio_working_3-way'!X50^(1/3))*SIN(('OddsRatio_working_3-way'!Y50+4*PI())/3)</f>
        <v>0.47207453646206293</v>
      </c>
      <c r="AL50" s="11">
        <f>'OddsRatio_working_3-way'!Z50+'OddsRatio_working_3-way'!AF50</f>
        <v>1.0505719395383546</v>
      </c>
      <c r="AM50" s="11">
        <f>'OddsRatio_working_3-way'!AA50+'OddsRatio_working_3-way'!AG50</f>
        <v>-0.58474222468528458</v>
      </c>
      <c r="AN50" s="11">
        <f>'OddsRatio_working_3-way'!AB50+'OddsRatio_working_3-way'!AH50</f>
        <v>-0.46582971485307034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1.0505719395383546</v>
      </c>
      <c r="AS50" s="11">
        <f>IF(('OddsRatio_working_3-way'!X50=0),IF(Q50&gt;0,-Q50^(1/3),(-Q50)^(1/3)),'OddsRatio_working_3-way'!AM50-'OddsRatio_working_3-way'!R50/3)</f>
        <v>-0.58474222468528458</v>
      </c>
      <c r="AT50" s="11">
        <f>IF(('OddsRatio_working_3-way'!X50=0),IF(Q50&gt;0,-Q50^(1/3),(-Q50)^(1/3)),'OddsRatio_working_3-way'!AN50-'OddsRatio_working_3-way'!R50/3)</f>
        <v>-0.46582971485307034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2.96</v>
      </c>
      <c r="B51" s="4">
        <f>IF('True_Odds_Calculator_3-way'!B52="","",'True_Odds_Calculator_3-way'!B52)</f>
        <v>3.08</v>
      </c>
      <c r="C51" s="4">
        <f>IF('True_Odds_Calculator_3-way'!C52="","",'True_Odds_Calculator_3-way'!C52)</f>
        <v>2.7</v>
      </c>
      <c r="D51" s="9">
        <f t="shared" si="13"/>
        <v>0.32696222059624508</v>
      </c>
      <c r="E51" s="9">
        <f t="shared" si="14"/>
        <v>0.31402248610261141</v>
      </c>
      <c r="F51" s="9">
        <f t="shared" si="15"/>
        <v>0.35901529330114368</v>
      </c>
      <c r="G51" s="9">
        <f t="shared" si="16"/>
        <v>1.0502333312961252</v>
      </c>
      <c r="H51" s="9">
        <f t="shared" si="17"/>
        <v>3.0584573293404049</v>
      </c>
      <c r="I51" s="9">
        <f t="shared" si="18"/>
        <v>3.1844853290959407</v>
      </c>
      <c r="J51" s="9">
        <f t="shared" si="19"/>
        <v>2.7853966632034122</v>
      </c>
      <c r="K51" s="11">
        <f t="shared" si="20"/>
        <v>0.33783783783783783</v>
      </c>
      <c r="L51" s="11">
        <f t="shared" si="21"/>
        <v>0.32467532467532467</v>
      </c>
      <c r="M51" s="11">
        <f t="shared" si="22"/>
        <v>0.37037037037037035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-0.28155428155428164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0.2331877331877332</v>
      </c>
      <c r="Q51" s="11">
        <f>2*'OddsRatio_working_3-way'!K51*'OddsRatio_working_3-way'!L51*'OddsRatio_working_3-way'!M51</f>
        <v>8.1250081250081235E-2</v>
      </c>
      <c r="R51" s="11">
        <f t="shared" si="23"/>
        <v>0</v>
      </c>
      <c r="S51" s="11">
        <f t="shared" si="24"/>
        <v>-0.82821590174531334</v>
      </c>
      <c r="T51" s="11">
        <f t="shared" si="25"/>
        <v>-0.28857696924923804</v>
      </c>
      <c r="U51" s="11">
        <f>'OddsRatio_working_3-way'!S51-'OddsRatio_working_3-way'!R51^2/3</f>
        <v>-0.82821590174531334</v>
      </c>
      <c r="V51" s="11">
        <f>'OddsRatio_working_3-way'!S51*'OddsRatio_working_3-way'!R51/3-2*'OddsRatio_working_3-way'!R51^3/27-'OddsRatio_working_3-way'!T51</f>
        <v>0.28857696924923804</v>
      </c>
      <c r="W51" s="11">
        <f>'OddsRatio_working_3-way'!V51^2+4*'OddsRatio_working_3-way'!U51^3/27</f>
        <v>-8.8744009961065629E-4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0.14505525436940084</v>
      </c>
      <c r="Y51" s="11">
        <f>IF('OddsRatio_working_3-way'!W51&gt;=0,IF('OddsRatio_working_3-way'!V51+SQRT('OddsRatio_working_3-way'!W51)&gt;0,0,PI()),ACOS('OddsRatio_working_3-way'!V51/(2*'OddsRatio_working_3-way'!X51)))</f>
        <v>0.1028660926902647</v>
      </c>
      <c r="Z51" s="11">
        <f>'OddsRatio_working_3-way'!X51^(1/3)*COS('OddsRatio_working_3-way'!Y51/3)</f>
        <v>0.52511666564806259</v>
      </c>
      <c r="AA51" s="11">
        <f>'OddsRatio_working_3-way'!X51^(1/3)*COS(('OddsRatio_working_3-way'!Y51+2*PI())/3)</f>
        <v>-0.27815772480974532</v>
      </c>
      <c r="AB51" s="11">
        <f>'OddsRatio_working_3-way'!X51^(1/3)*COS(('OddsRatio_working_3-way'!Y51+4*PI())/3)</f>
        <v>-0.24695894083831718</v>
      </c>
      <c r="AC51" s="11">
        <f>'OddsRatio_working_3-way'!X51^(1/3)*SIN('OddsRatio_working_3-way'!Y51/3)</f>
        <v>1.8012626324292971E-2</v>
      </c>
      <c r="AD51" s="11">
        <f>'OddsRatio_working_3-way'!X51^(1/3)*SIN(('OddsRatio_working_3-way'!Y51+2*PI())/3)</f>
        <v>0.44575805923965495</v>
      </c>
      <c r="AE51" s="11">
        <f>'OddsRatio_working_3-way'!X51^(1/3)*SIN(('OddsRatio_working_3-way'!Y51+4*PI())/3)</f>
        <v>-0.46377068556394802</v>
      </c>
      <c r="AF51" s="11">
        <f>-'OddsRatio_working_3-way'!U51/(3*'OddsRatio_working_3-way'!X51^(1/3))*COS(('OddsRatio_working_3-way'!Y51)/3)</f>
        <v>0.52511666564806259</v>
      </c>
      <c r="AG51" s="11">
        <f>-'OddsRatio_working_3-way'!U51/(3*'OddsRatio_working_3-way'!X51^(1/3))*COS(('OddsRatio_working_3-way'!Y51+2*PI())/3)</f>
        <v>-0.27815772480974532</v>
      </c>
      <c r="AH51" s="11">
        <f>-'OddsRatio_working_3-way'!U51/(3*'OddsRatio_working_3-way'!X51^(1/3))*COS(('OddsRatio_working_3-way'!Y51+4*PI())/3)</f>
        <v>-0.24695894083831718</v>
      </c>
      <c r="AI51" s="11">
        <f>'OddsRatio_working_3-way'!U51/(3*'OddsRatio_working_3-way'!X51^(1/3))*SIN(('OddsRatio_working_3-way'!Y51)/3)</f>
        <v>-1.8012626324292971E-2</v>
      </c>
      <c r="AJ51" s="11">
        <f>'OddsRatio_working_3-way'!U51/(3*'OddsRatio_working_3-way'!X51^(1/3))*SIN(('OddsRatio_working_3-way'!Y51+2*PI())/3)</f>
        <v>-0.44575805923965495</v>
      </c>
      <c r="AK51" s="11">
        <f>'OddsRatio_working_3-way'!U51/(3*'OddsRatio_working_3-way'!X51^(1/3))*SIN(('OddsRatio_working_3-way'!Y51+4*PI())/3)</f>
        <v>0.46377068556394802</v>
      </c>
      <c r="AL51" s="11">
        <f>'OddsRatio_working_3-way'!Z51+'OddsRatio_working_3-way'!AF51</f>
        <v>1.0502333312961252</v>
      </c>
      <c r="AM51" s="11">
        <f>'OddsRatio_working_3-way'!AA51+'OddsRatio_working_3-way'!AG51</f>
        <v>-0.55631544961949064</v>
      </c>
      <c r="AN51" s="11">
        <f>'OddsRatio_working_3-way'!AB51+'OddsRatio_working_3-way'!AH51</f>
        <v>-0.49391788167663436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1.0502333312961252</v>
      </c>
      <c r="AS51" s="11">
        <f>IF(('OddsRatio_working_3-way'!X51=0),IF(Q51&gt;0,-Q51^(1/3),(-Q51)^(1/3)),'OddsRatio_working_3-way'!AM51-'OddsRatio_working_3-way'!R51/3)</f>
        <v>-0.55631544961949064</v>
      </c>
      <c r="AT51" s="11">
        <f>IF(('OddsRatio_working_3-way'!X51=0),IF(Q51&gt;0,-Q51^(1/3),(-Q51)^(1/3)),'OddsRatio_working_3-way'!AN51-'OddsRatio_working_3-way'!R51/3)</f>
        <v>-0.49391788167663436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1.75</v>
      </c>
      <c r="B52" s="4">
        <f>IF('True_Odds_Calculator_3-way'!B53="","",'True_Odds_Calculator_3-way'!B53)</f>
        <v>3.36</v>
      </c>
      <c r="C52" s="4">
        <f>IF('True_Odds_Calculator_3-way'!C53="","",'True_Odds_Calculator_3-way'!C53)</f>
        <v>6.05</v>
      </c>
      <c r="D52" s="9">
        <f t="shared" si="13"/>
        <v>0.55706383666355996</v>
      </c>
      <c r="E52" s="9">
        <f t="shared" si="14"/>
        <v>0.28555129788994438</v>
      </c>
      <c r="F52" s="9">
        <f t="shared" si="15"/>
        <v>0.15738486544649566</v>
      </c>
      <c r="G52" s="9">
        <f t="shared" si="16"/>
        <v>1.0601685340991476</v>
      </c>
      <c r="H52" s="9">
        <f t="shared" si="17"/>
        <v>1.7951264005743608</v>
      </c>
      <c r="I52" s="9">
        <f t="shared" si="18"/>
        <v>3.5019977404739886</v>
      </c>
      <c r="J52" s="9">
        <f t="shared" si="19"/>
        <v>6.3538510972006934</v>
      </c>
      <c r="K52" s="11">
        <f t="shared" si="20"/>
        <v>0.5714285714285714</v>
      </c>
      <c r="L52" s="11">
        <f t="shared" si="21"/>
        <v>0.29761904761904762</v>
      </c>
      <c r="M52" s="11">
        <f t="shared" si="22"/>
        <v>0.16528925619834711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-0.25126496879743632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0.22938100860178778</v>
      </c>
      <c r="Q52" s="11">
        <f>2*'OddsRatio_working_3-way'!K52*'OddsRatio_working_3-way'!L52*'OddsRatio_working_3-way'!M52</f>
        <v>5.6220835441614665E-2</v>
      </c>
      <c r="R52" s="11">
        <f t="shared" si="23"/>
        <v>0</v>
      </c>
      <c r="S52" s="11">
        <f t="shared" si="24"/>
        <v>-0.91290484980701447</v>
      </c>
      <c r="T52" s="11">
        <f t="shared" si="25"/>
        <v>-0.22375118867818988</v>
      </c>
      <c r="U52" s="11">
        <f>'OddsRatio_working_3-way'!S52-'OddsRatio_working_3-way'!R52^2/3</f>
        <v>-0.91290484980701447</v>
      </c>
      <c r="V52" s="11">
        <f>'OddsRatio_working_3-way'!S52*'OddsRatio_working_3-way'!R52/3-2*'OddsRatio_working_3-way'!R52^3/27-'OddsRatio_working_3-way'!T52</f>
        <v>0.22375118867818988</v>
      </c>
      <c r="W52" s="11">
        <f>'OddsRatio_working_3-way'!V52^2+4*'OddsRatio_working_3-way'!U52^3/27</f>
        <v>-6.2648083941865523E-2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0.16786354456579342</v>
      </c>
      <c r="Y52" s="11">
        <f>IF('OddsRatio_working_3-way'!W52&gt;=0,IF('OddsRatio_working_3-way'!V52+SQRT('OddsRatio_working_3-way'!W52)&gt;0,0,PI()),ACOS('OddsRatio_working_3-way'!V52/(2*'OddsRatio_working_3-way'!X52)))</f>
        <v>0.84133586913679004</v>
      </c>
      <c r="Z52" s="11">
        <f>'OddsRatio_working_3-way'!X52^(1/3)*COS('OddsRatio_working_3-way'!Y52/3)</f>
        <v>0.5300842670495739</v>
      </c>
      <c r="AA52" s="11">
        <f>'OddsRatio_working_3-way'!X52^(1/3)*COS(('OddsRatio_working_3-way'!Y52+2*PI())/3)</f>
        <v>-0.39727002325173039</v>
      </c>
      <c r="AB52" s="11">
        <f>'OddsRatio_working_3-way'!X52^(1/3)*COS(('OddsRatio_working_3-way'!Y52+4*PI())/3)</f>
        <v>-0.1328142437978436</v>
      </c>
      <c r="AC52" s="11">
        <f>'OddsRatio_working_3-way'!X52^(1/3)*SIN('OddsRatio_working_3-way'!Y52/3)</f>
        <v>0.15268361545645404</v>
      </c>
      <c r="AD52" s="11">
        <f>'OddsRatio_working_3-way'!X52^(1/3)*SIN(('OddsRatio_working_3-way'!Y52+2*PI())/3)</f>
        <v>0.38272463368315845</v>
      </c>
      <c r="AE52" s="11">
        <f>'OddsRatio_working_3-way'!X52^(1/3)*SIN(('OddsRatio_working_3-way'!Y52+4*PI())/3)</f>
        <v>-0.53540824913961238</v>
      </c>
      <c r="AF52" s="11">
        <f>-'OddsRatio_working_3-way'!U52/(3*'OddsRatio_working_3-way'!X52^(1/3))*COS(('OddsRatio_working_3-way'!Y52)/3)</f>
        <v>0.53008426704957368</v>
      </c>
      <c r="AG52" s="11">
        <f>-'OddsRatio_working_3-way'!U52/(3*'OddsRatio_working_3-way'!X52^(1/3))*COS(('OddsRatio_working_3-way'!Y52+2*PI())/3)</f>
        <v>-0.39727002325173022</v>
      </c>
      <c r="AH52" s="11">
        <f>-'OddsRatio_working_3-way'!U52/(3*'OddsRatio_working_3-way'!X52^(1/3))*COS(('OddsRatio_working_3-way'!Y52+4*PI())/3)</f>
        <v>-0.13281424379784354</v>
      </c>
      <c r="AI52" s="11">
        <f>'OddsRatio_working_3-way'!U52/(3*'OddsRatio_working_3-way'!X52^(1/3))*SIN(('OddsRatio_working_3-way'!Y52)/3)</f>
        <v>-0.15268361545645398</v>
      </c>
      <c r="AJ52" s="11">
        <f>'OddsRatio_working_3-way'!U52/(3*'OddsRatio_working_3-way'!X52^(1/3))*SIN(('OddsRatio_working_3-way'!Y52+2*PI())/3)</f>
        <v>-0.38272463368315829</v>
      </c>
      <c r="AK52" s="11">
        <f>'OddsRatio_working_3-way'!U52/(3*'OddsRatio_working_3-way'!X52^(1/3))*SIN(('OddsRatio_working_3-way'!Y52+4*PI())/3)</f>
        <v>0.53540824913961216</v>
      </c>
      <c r="AL52" s="11">
        <f>'OddsRatio_working_3-way'!Z52+'OddsRatio_working_3-way'!AF52</f>
        <v>1.0601685340991476</v>
      </c>
      <c r="AM52" s="11">
        <f>'OddsRatio_working_3-way'!AA52+'OddsRatio_working_3-way'!AG52</f>
        <v>-0.79454004650346066</v>
      </c>
      <c r="AN52" s="11">
        <f>'OddsRatio_working_3-way'!AB52+'OddsRatio_working_3-way'!AH52</f>
        <v>-0.26562848759568713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1.0601685340991476</v>
      </c>
      <c r="AS52" s="11">
        <f>IF(('OddsRatio_working_3-way'!X52=0),IF(Q52&gt;0,-Q52^(1/3),(-Q52)^(1/3)),'OddsRatio_working_3-way'!AM52-'OddsRatio_working_3-way'!R52/3)</f>
        <v>-0.79454004650346066</v>
      </c>
      <c r="AT52" s="11">
        <f>IF(('OddsRatio_working_3-way'!X52=0),IF(Q52&gt;0,-Q52^(1/3),(-Q52)^(1/3)),'OddsRatio_working_3-way'!AN52-'OddsRatio_working_3-way'!R52/3)</f>
        <v>-0.26562848759568713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2.2000000000000002</v>
      </c>
      <c r="B53" s="4">
        <f>IF('True_Odds_Calculator_3-way'!B54="","",'True_Odds_Calculator_3-way'!B54)</f>
        <v>3.26</v>
      </c>
      <c r="C53" s="4">
        <f>IF('True_Odds_Calculator_3-way'!C54="","",'True_Odds_Calculator_3-way'!C54)</f>
        <v>3.66</v>
      </c>
      <c r="D53" s="9">
        <f t="shared" si="13"/>
        <v>0.44149231160255215</v>
      </c>
      <c r="E53" s="9">
        <f t="shared" si="14"/>
        <v>0.29563917866086992</v>
      </c>
      <c r="F53" s="9">
        <f t="shared" si="15"/>
        <v>0.26286850973657805</v>
      </c>
      <c r="G53" s="9">
        <f t="shared" si="16"/>
        <v>1.054204255505883</v>
      </c>
      <c r="H53" s="9">
        <f t="shared" si="17"/>
        <v>2.2650451066070598</v>
      </c>
      <c r="I53" s="9">
        <f t="shared" si="18"/>
        <v>3.382501617443296</v>
      </c>
      <c r="J53" s="9">
        <f t="shared" si="19"/>
        <v>3.8041833196456487</v>
      </c>
      <c r="K53" s="11">
        <f t="shared" si="20"/>
        <v>0.45454545454545453</v>
      </c>
      <c r="L53" s="11">
        <f t="shared" si="21"/>
        <v>0.30674846625766872</v>
      </c>
      <c r="M53" s="11">
        <f t="shared" si="22"/>
        <v>0.27322404371584696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-0.27482102529874841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0.23314712040448737</v>
      </c>
      <c r="Q53" s="11">
        <f>2*'OddsRatio_working_3-way'!K53*'OddsRatio_working_3-way'!L53*'OddsRatio_working_3-way'!M53</f>
        <v>7.6191869413231167E-2</v>
      </c>
      <c r="R53" s="11">
        <f t="shared" si="23"/>
        <v>0</v>
      </c>
      <c r="S53" s="11">
        <f t="shared" si="24"/>
        <v>-0.84835983764721501</v>
      </c>
      <c r="T53" s="11">
        <f t="shared" si="25"/>
        <v>-0.2772417770088938</v>
      </c>
      <c r="U53" s="11">
        <f>'OddsRatio_working_3-way'!S53-'OddsRatio_working_3-way'!R53^2/3</f>
        <v>-0.84835983764721501</v>
      </c>
      <c r="V53" s="11">
        <f>'OddsRatio_working_3-way'!S53*'OddsRatio_working_3-way'!R53/3-2*'OddsRatio_working_3-way'!R53^3/27-'OddsRatio_working_3-way'!T53</f>
        <v>0.2772417770088938</v>
      </c>
      <c r="W53" s="11">
        <f>'OddsRatio_working_3-way'!V53^2+4*'OddsRatio_working_3-way'!U53^3/27</f>
        <v>-1.3592819825553812E-2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0.15037937254208356</v>
      </c>
      <c r="Y53" s="11">
        <f>IF('OddsRatio_working_3-way'!W53&gt;=0,IF('OddsRatio_working_3-way'!V53+SQRT('OddsRatio_working_3-way'!W53)&gt;0,0,PI()),ACOS('OddsRatio_working_3-way'!V53/(2*'OddsRatio_working_3-way'!X53)))</f>
        <v>0.39807771181260065</v>
      </c>
      <c r="Z53" s="11">
        <f>'OddsRatio_working_3-way'!X53^(1/3)*COS('OddsRatio_working_3-way'!Y53/3)</f>
        <v>0.52710212775294152</v>
      </c>
      <c r="AA53" s="11">
        <f>'OddsRatio_working_3-way'!X53^(1/3)*COS(('OddsRatio_working_3-way'!Y53+2*PI())/3)</f>
        <v>-0.32448110244978062</v>
      </c>
      <c r="AB53" s="11">
        <f>'OddsRatio_working_3-way'!X53^(1/3)*COS(('OddsRatio_working_3-way'!Y53+4*PI())/3)</f>
        <v>-0.20262102530316081</v>
      </c>
      <c r="AC53" s="11">
        <f>'OddsRatio_working_3-way'!X53^(1/3)*SIN('OddsRatio_working_3-way'!Y53/3)</f>
        <v>7.0355948344069497E-2</v>
      </c>
      <c r="AD53" s="11">
        <f>'OddsRatio_working_3-way'!X53^(1/3)*SIN(('OddsRatio_working_3-way'!Y53+2*PI())/3)</f>
        <v>0.42130585885084326</v>
      </c>
      <c r="AE53" s="11">
        <f>'OddsRatio_working_3-way'!X53^(1/3)*SIN(('OddsRatio_working_3-way'!Y53+4*PI())/3)</f>
        <v>-0.4916618071949127</v>
      </c>
      <c r="AF53" s="11">
        <f>-'OddsRatio_working_3-way'!U53/(3*'OddsRatio_working_3-way'!X53^(1/3))*COS(('OddsRatio_working_3-way'!Y53)/3)</f>
        <v>0.52710212775294152</v>
      </c>
      <c r="AG53" s="11">
        <f>-'OddsRatio_working_3-way'!U53/(3*'OddsRatio_working_3-way'!X53^(1/3))*COS(('OddsRatio_working_3-way'!Y53+2*PI())/3)</f>
        <v>-0.32448110244978062</v>
      </c>
      <c r="AH53" s="11">
        <f>-'OddsRatio_working_3-way'!U53/(3*'OddsRatio_working_3-way'!X53^(1/3))*COS(('OddsRatio_working_3-way'!Y53+4*PI())/3)</f>
        <v>-0.20262102530316081</v>
      </c>
      <c r="AI53" s="11">
        <f>'OddsRatio_working_3-way'!U53/(3*'OddsRatio_working_3-way'!X53^(1/3))*SIN(('OddsRatio_working_3-way'!Y53)/3)</f>
        <v>-7.0355948344069497E-2</v>
      </c>
      <c r="AJ53" s="11">
        <f>'OddsRatio_working_3-way'!U53/(3*'OddsRatio_working_3-way'!X53^(1/3))*SIN(('OddsRatio_working_3-way'!Y53+2*PI())/3)</f>
        <v>-0.42130585885084326</v>
      </c>
      <c r="AK53" s="11">
        <f>'OddsRatio_working_3-way'!U53/(3*'OddsRatio_working_3-way'!X53^(1/3))*SIN(('OddsRatio_working_3-way'!Y53+4*PI())/3)</f>
        <v>0.4916618071949127</v>
      </c>
      <c r="AL53" s="11">
        <f>'OddsRatio_working_3-way'!Z53+'OddsRatio_working_3-way'!AF53</f>
        <v>1.054204255505883</v>
      </c>
      <c r="AM53" s="11">
        <f>'OddsRatio_working_3-way'!AA53+'OddsRatio_working_3-way'!AG53</f>
        <v>-0.64896220489956125</v>
      </c>
      <c r="AN53" s="11">
        <f>'OddsRatio_working_3-way'!AB53+'OddsRatio_working_3-way'!AH53</f>
        <v>-0.40524205060632162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1.054204255505883</v>
      </c>
      <c r="AS53" s="11">
        <f>IF(('OddsRatio_working_3-way'!X53=0),IF(Q53&gt;0,-Q53^(1/3),(-Q53)^(1/3)),'OddsRatio_working_3-way'!AM53-'OddsRatio_working_3-way'!R53/3)</f>
        <v>-0.64896220489956125</v>
      </c>
      <c r="AT53" s="11">
        <f>IF(('OddsRatio_working_3-way'!X53=0),IF(Q53&gt;0,-Q53^(1/3),(-Q53)^(1/3)),'OddsRatio_working_3-way'!AN53-'OddsRatio_working_3-way'!R53/3)</f>
        <v>-0.40524205060632162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3.48</v>
      </c>
      <c r="B54" s="4">
        <f>IF('True_Odds_Calculator_3-way'!B55="","",'True_Odds_Calculator_3-way'!B55)</f>
        <v>3.27</v>
      </c>
      <c r="C54" s="4">
        <f>IF('True_Odds_Calculator_3-way'!C55="","",'True_Odds_Calculator_3-way'!C55)</f>
        <v>2.2799999999999998</v>
      </c>
      <c r="D54" s="9">
        <f t="shared" si="13"/>
        <v>0.27757916455480136</v>
      </c>
      <c r="E54" s="9">
        <f t="shared" si="14"/>
        <v>0.29566585252267641</v>
      </c>
      <c r="F54" s="9">
        <f t="shared" si="15"/>
        <v>0.4267549829225224</v>
      </c>
      <c r="G54" s="9">
        <f t="shared" si="16"/>
        <v>1.0494257536837863</v>
      </c>
      <c r="H54" s="9">
        <f t="shared" si="17"/>
        <v>3.6025758691357899</v>
      </c>
      <c r="I54" s="9">
        <f t="shared" si="18"/>
        <v>3.3821964608621955</v>
      </c>
      <c r="J54" s="9">
        <f t="shared" si="19"/>
        <v>2.3432649647152464</v>
      </c>
      <c r="K54" s="11">
        <f t="shared" si="20"/>
        <v>0.28735632183908044</v>
      </c>
      <c r="L54" s="11">
        <f t="shared" si="21"/>
        <v>0.3058103975535168</v>
      </c>
      <c r="M54" s="11">
        <f t="shared" si="22"/>
        <v>0.43859649122807021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-0.27773183530022649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0.23241035204271354</v>
      </c>
      <c r="Q54" s="11">
        <f>2*'OddsRatio_working_3-way'!K54*'OddsRatio_working_3-way'!L54*'OddsRatio_working_3-way'!M54</f>
        <v>7.7084693878180288E-2</v>
      </c>
      <c r="R54" s="11">
        <f t="shared" si="23"/>
        <v>0</v>
      </c>
      <c r="S54" s="11">
        <f t="shared" si="24"/>
        <v>-0.83681567074037189</v>
      </c>
      <c r="T54" s="11">
        <f t="shared" si="25"/>
        <v>-0.27755080289896256</v>
      </c>
      <c r="U54" s="11">
        <f>'OddsRatio_working_3-way'!S54-'OddsRatio_working_3-way'!R54^2/3</f>
        <v>-0.83681567074037189</v>
      </c>
      <c r="V54" s="11">
        <f>'OddsRatio_working_3-way'!S54*'OddsRatio_working_3-way'!R54/3-2*'OddsRatio_working_3-way'!R54^3/27-'OddsRatio_working_3-way'!T54</f>
        <v>0.27755080289896256</v>
      </c>
      <c r="W54" s="11">
        <f>'OddsRatio_working_3-way'!V54^2+4*'OddsRatio_working_3-way'!U54^3/27</f>
        <v>-9.778726953165201E-3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0.14732037803968598</v>
      </c>
      <c r="Y54" s="11">
        <f>IF('OddsRatio_working_3-way'!W54&gt;=0,IF('OddsRatio_working_3-way'!V54+SQRT('OddsRatio_working_3-way'!W54)&gt;0,0,PI()),ACOS('OddsRatio_working_3-way'!V54/(2*'OddsRatio_working_3-way'!X54)))</f>
        <v>0.34226374438599416</v>
      </c>
      <c r="Z54" s="11">
        <f>'OddsRatio_working_3-way'!X54^(1/3)*COS('OddsRatio_working_3-way'!Y54/3)</f>
        <v>0.52471287684189327</v>
      </c>
      <c r="AA54" s="11">
        <f>'OddsRatio_working_3-way'!X54^(1/3)*COS(('OddsRatio_working_3-way'!Y54+2*PI())/3)</f>
        <v>-0.3144257704919568</v>
      </c>
      <c r="AB54" s="11">
        <f>'OddsRatio_working_3-way'!X54^(1/3)*COS(('OddsRatio_working_3-way'!Y54+4*PI())/3)</f>
        <v>-0.21028710634993655</v>
      </c>
      <c r="AC54" s="11">
        <f>'OddsRatio_working_3-way'!X54^(1/3)*SIN('OddsRatio_working_3-way'!Y54/3)</f>
        <v>6.0124485775443541E-2</v>
      </c>
      <c r="AD54" s="11">
        <f>'OddsRatio_working_3-way'!X54^(1/3)*SIN(('OddsRatio_working_3-way'!Y54+2*PI())/3)</f>
        <v>0.42435243815017326</v>
      </c>
      <c r="AE54" s="11">
        <f>'OddsRatio_working_3-way'!X54^(1/3)*SIN(('OddsRatio_working_3-way'!Y54+4*PI())/3)</f>
        <v>-0.48447692392561675</v>
      </c>
      <c r="AF54" s="11">
        <f>-'OddsRatio_working_3-way'!U54/(3*'OddsRatio_working_3-way'!X54^(1/3))*COS(('OddsRatio_working_3-way'!Y54)/3)</f>
        <v>0.52471287684189316</v>
      </c>
      <c r="AG54" s="11">
        <f>-'OddsRatio_working_3-way'!U54/(3*'OddsRatio_working_3-way'!X54^(1/3))*COS(('OddsRatio_working_3-way'!Y54+2*PI())/3)</f>
        <v>-0.31442577049195675</v>
      </c>
      <c r="AH54" s="11">
        <f>-'OddsRatio_working_3-way'!U54/(3*'OddsRatio_working_3-way'!X54^(1/3))*COS(('OddsRatio_working_3-way'!Y54+4*PI())/3)</f>
        <v>-0.2102871063499365</v>
      </c>
      <c r="AI54" s="11">
        <f>'OddsRatio_working_3-way'!U54/(3*'OddsRatio_working_3-way'!X54^(1/3))*SIN(('OddsRatio_working_3-way'!Y54)/3)</f>
        <v>-6.0124485775443527E-2</v>
      </c>
      <c r="AJ54" s="11">
        <f>'OddsRatio_working_3-way'!U54/(3*'OddsRatio_working_3-way'!X54^(1/3))*SIN(('OddsRatio_working_3-way'!Y54+2*PI())/3)</f>
        <v>-0.42435243815017321</v>
      </c>
      <c r="AK54" s="11">
        <f>'OddsRatio_working_3-way'!U54/(3*'OddsRatio_working_3-way'!X54^(1/3))*SIN(('OddsRatio_working_3-way'!Y54+4*PI())/3)</f>
        <v>0.48447692392561664</v>
      </c>
      <c r="AL54" s="11">
        <f>'OddsRatio_working_3-way'!Z54+'OddsRatio_working_3-way'!AF54</f>
        <v>1.0494257536837863</v>
      </c>
      <c r="AM54" s="11">
        <f>'OddsRatio_working_3-way'!AA54+'OddsRatio_working_3-way'!AG54</f>
        <v>-0.62885154098391349</v>
      </c>
      <c r="AN54" s="11">
        <f>'OddsRatio_working_3-way'!AB54+'OddsRatio_working_3-way'!AH54</f>
        <v>-0.42057421269987305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1.0494257536837863</v>
      </c>
      <c r="AS54" s="11">
        <f>IF(('OddsRatio_working_3-way'!X54=0),IF(Q54&gt;0,-Q54^(1/3),(-Q54)^(1/3)),'OddsRatio_working_3-way'!AM54-'OddsRatio_working_3-way'!R54/3)</f>
        <v>-0.62885154098391349</v>
      </c>
      <c r="AT54" s="11">
        <f>IF(('OddsRatio_working_3-way'!X54=0),IF(Q54&gt;0,-Q54^(1/3),(-Q54)^(1/3)),'OddsRatio_working_3-way'!AN54-'OddsRatio_working_3-way'!R54/3)</f>
        <v>-0.42057421269987305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2.35</v>
      </c>
      <c r="B55" s="4">
        <f>IF('True_Odds_Calculator_3-way'!B56="","",'True_Odds_Calculator_3-way'!B56)</f>
        <v>3.32</v>
      </c>
      <c r="C55" s="4">
        <f>IF('True_Odds_Calculator_3-way'!C56="","",'True_Odds_Calculator_3-way'!C56)</f>
        <v>3.25</v>
      </c>
      <c r="D55" s="9">
        <f t="shared" si="13"/>
        <v>0.41288178614675219</v>
      </c>
      <c r="E55" s="9">
        <f t="shared" si="14"/>
        <v>0.2903824203992047</v>
      </c>
      <c r="F55" s="9">
        <f t="shared" si="15"/>
        <v>0.29673579345404288</v>
      </c>
      <c r="G55" s="9">
        <f t="shared" si="16"/>
        <v>1.0533338965876697</v>
      </c>
      <c r="H55" s="9">
        <f t="shared" si="17"/>
        <v>2.4220007603933542</v>
      </c>
      <c r="I55" s="9">
        <f t="shared" si="18"/>
        <v>3.4437346400833939</v>
      </c>
      <c r="J55" s="9">
        <f t="shared" si="19"/>
        <v>3.370001267322257</v>
      </c>
      <c r="K55" s="11">
        <f t="shared" si="20"/>
        <v>0.42553191489361702</v>
      </c>
      <c r="L55" s="11">
        <f t="shared" si="21"/>
        <v>0.30120481927710846</v>
      </c>
      <c r="M55" s="11">
        <f t="shared" si="22"/>
        <v>0.30769230769230771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-0.27791690493561794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0.23347070770808273</v>
      </c>
      <c r="Q55" s="11">
        <f>2*'OddsRatio_working_3-way'!K55*'OddsRatio_working_3-way'!L55*'OddsRatio_working_3-way'!M55</f>
        <v>7.8875239090568511E-2</v>
      </c>
      <c r="R55" s="11">
        <f t="shared" si="23"/>
        <v>0</v>
      </c>
      <c r="S55" s="11">
        <f t="shared" si="24"/>
        <v>-0.84007379026536155</v>
      </c>
      <c r="T55" s="11">
        <f t="shared" si="25"/>
        <v>-0.28380871292748711</v>
      </c>
      <c r="U55" s="11">
        <f>'OddsRatio_working_3-way'!S55-'OddsRatio_working_3-way'!R55^2/3</f>
        <v>-0.84007379026536155</v>
      </c>
      <c r="V55" s="11">
        <f>'OddsRatio_working_3-way'!S55*'OddsRatio_working_3-way'!R55/3-2*'OddsRatio_working_3-way'!R55^3/27-'OddsRatio_working_3-way'!T55</f>
        <v>0.28380871292748711</v>
      </c>
      <c r="W55" s="11">
        <f>'OddsRatio_working_3-way'!V55^2+4*'OddsRatio_working_3-way'!U55^3/27</f>
        <v>-7.2837571265213508E-3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0.14818159691749691</v>
      </c>
      <c r="Y55" s="11">
        <f>IF('OddsRatio_working_3-way'!W55&gt;=0,IF('OddsRatio_working_3-way'!V55+SQRT('OddsRatio_working_3-way'!W55)&gt;0,0,PI()),ACOS('OddsRatio_working_3-way'!V55/(2*'OddsRatio_working_3-way'!X55)))</f>
        <v>0.29211066782221162</v>
      </c>
      <c r="Z55" s="11">
        <f>'OddsRatio_working_3-way'!X55^(1/3)*COS('OddsRatio_working_3-way'!Y55/3)</f>
        <v>0.52666694829383487</v>
      </c>
      <c r="AA55" s="11">
        <f>'OddsRatio_working_3-way'!X55^(1/3)*COS(('OddsRatio_working_3-way'!Y55+2*PI())/3)</f>
        <v>-0.30788559808601518</v>
      </c>
      <c r="AB55" s="11">
        <f>'OddsRatio_working_3-way'!X55^(1/3)*COS(('OddsRatio_working_3-way'!Y55+4*PI())/3)</f>
        <v>-0.21878135020781975</v>
      </c>
      <c r="AC55" s="11">
        <f>'OddsRatio_working_3-way'!X55^(1/3)*SIN('OddsRatio_working_3-way'!Y55/3)</f>
        <v>5.1444361498415248E-2</v>
      </c>
      <c r="AD55" s="11">
        <f>'OddsRatio_working_3-way'!X55^(1/3)*SIN(('OddsRatio_working_3-way'!Y55+2*PI())/3)</f>
        <v>0.43038477580687873</v>
      </c>
      <c r="AE55" s="11">
        <f>'OddsRatio_working_3-way'!X55^(1/3)*SIN(('OddsRatio_working_3-way'!Y55+4*PI())/3)</f>
        <v>-0.48182913730529398</v>
      </c>
      <c r="AF55" s="11">
        <f>-'OddsRatio_working_3-way'!U55/(3*'OddsRatio_working_3-way'!X55^(1/3))*COS(('OddsRatio_working_3-way'!Y55)/3)</f>
        <v>0.52666694829383487</v>
      </c>
      <c r="AG55" s="11">
        <f>-'OddsRatio_working_3-way'!U55/(3*'OddsRatio_working_3-way'!X55^(1/3))*COS(('OddsRatio_working_3-way'!Y55+2*PI())/3)</f>
        <v>-0.30788559808601518</v>
      </c>
      <c r="AH55" s="11">
        <f>-'OddsRatio_working_3-way'!U55/(3*'OddsRatio_working_3-way'!X55^(1/3))*COS(('OddsRatio_working_3-way'!Y55+4*PI())/3)</f>
        <v>-0.21878135020781975</v>
      </c>
      <c r="AI55" s="11">
        <f>'OddsRatio_working_3-way'!U55/(3*'OddsRatio_working_3-way'!X55^(1/3))*SIN(('OddsRatio_working_3-way'!Y55)/3)</f>
        <v>-5.1444361498415248E-2</v>
      </c>
      <c r="AJ55" s="11">
        <f>'OddsRatio_working_3-way'!U55/(3*'OddsRatio_working_3-way'!X55^(1/3))*SIN(('OddsRatio_working_3-way'!Y55+2*PI())/3)</f>
        <v>-0.43038477580687873</v>
      </c>
      <c r="AK55" s="11">
        <f>'OddsRatio_working_3-way'!U55/(3*'OddsRatio_working_3-way'!X55^(1/3))*SIN(('OddsRatio_working_3-way'!Y55+4*PI())/3)</f>
        <v>0.48182913730529398</v>
      </c>
      <c r="AL55" s="11">
        <f>'OddsRatio_working_3-way'!Z55+'OddsRatio_working_3-way'!AF55</f>
        <v>1.0533338965876697</v>
      </c>
      <c r="AM55" s="11">
        <f>'OddsRatio_working_3-way'!AA55+'OddsRatio_working_3-way'!AG55</f>
        <v>-0.61577119617203036</v>
      </c>
      <c r="AN55" s="11">
        <f>'OddsRatio_working_3-way'!AB55+'OddsRatio_working_3-way'!AH55</f>
        <v>-0.43756270041563949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1.0533338965876697</v>
      </c>
      <c r="AS55" s="11">
        <f>IF(('OddsRatio_working_3-way'!X55=0),IF(Q55&gt;0,-Q55^(1/3),(-Q55)^(1/3)),'OddsRatio_working_3-way'!AM55-'OddsRatio_working_3-way'!R55/3)</f>
        <v>-0.61577119617203036</v>
      </c>
      <c r="AT55" s="11">
        <f>IF(('OddsRatio_working_3-way'!X55=0),IF(Q55&gt;0,-Q55^(1/3),(-Q55)^(1/3)),'OddsRatio_working_3-way'!AN55-'OddsRatio_working_3-way'!R55/3)</f>
        <v>-0.43756270041563949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1.44</v>
      </c>
      <c r="B56" s="4">
        <f>IF('True_Odds_Calculator_3-way'!B57="","",'True_Odds_Calculator_3-way'!B57)</f>
        <v>4.54</v>
      </c>
      <c r="C56" s="4">
        <f>IF('True_Odds_Calculator_3-way'!C57="","",'True_Odds_Calculator_3-way'!C57)</f>
        <v>8.1999999999999993</v>
      </c>
      <c r="D56" s="9">
        <f t="shared" si="13"/>
        <v>0.67825659768806879</v>
      </c>
      <c r="E56" s="9">
        <f t="shared" si="14"/>
        <v>0.20761928405676636</v>
      </c>
      <c r="F56" s="9">
        <f t="shared" si="15"/>
        <v>0.1141241182551649</v>
      </c>
      <c r="G56" s="9">
        <f t="shared" si="16"/>
        <v>1.0781096825993357</v>
      </c>
      <c r="H56" s="9">
        <f t="shared" si="17"/>
        <v>1.4743682603437076</v>
      </c>
      <c r="I56" s="9">
        <f t="shared" si="18"/>
        <v>4.8165082764016489</v>
      </c>
      <c r="J56" s="9">
        <f t="shared" si="19"/>
        <v>8.7623897147152157</v>
      </c>
      <c r="K56" s="11">
        <f t="shared" si="20"/>
        <v>0.69444444444444442</v>
      </c>
      <c r="L56" s="11">
        <f t="shared" si="21"/>
        <v>0.22026431718061673</v>
      </c>
      <c r="M56" s="11">
        <f t="shared" si="22"/>
        <v>0.12195121951219513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-0.20919737831739549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0.20854971765576685</v>
      </c>
      <c r="Q56" s="11">
        <f>2*'OddsRatio_working_3-way'!K56*'OddsRatio_working_3-way'!L56*'OddsRatio_working_3-way'!M56</f>
        <v>3.7307641798884947E-2</v>
      </c>
      <c r="R56" s="11">
        <f t="shared" si="23"/>
        <v>0</v>
      </c>
      <c r="S56" s="11">
        <f t="shared" si="24"/>
        <v>-0.99690406893796724</v>
      </c>
      <c r="T56" s="11">
        <f t="shared" si="25"/>
        <v>-0.17833704274382242</v>
      </c>
      <c r="U56" s="11">
        <f>'OddsRatio_working_3-way'!S56-'OddsRatio_working_3-way'!R56^2/3</f>
        <v>-0.99690406893796724</v>
      </c>
      <c r="V56" s="11">
        <f>'OddsRatio_working_3-way'!S56*'OddsRatio_working_3-way'!R56/3-2*'OddsRatio_working_3-way'!R56^3/27-'OddsRatio_working_3-way'!T56</f>
        <v>0.17833704274382242</v>
      </c>
      <c r="W56" s="11">
        <f>'OddsRatio_working_3-way'!V56^2+4*'OddsRatio_working_3-way'!U56^3/27</f>
        <v>-0.11497233348279218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0.19155706349375642</v>
      </c>
      <c r="Y56" s="11">
        <f>IF('OddsRatio_working_3-way'!W56&gt;=0,IF('OddsRatio_working_3-way'!V56+SQRT('OddsRatio_working_3-way'!W56)&gt;0,0,PI()),ACOS('OddsRatio_working_3-way'!V56/(2*'OddsRatio_working_3-way'!X56)))</f>
        <v>1.086604477137985</v>
      </c>
      <c r="Z56" s="11">
        <f>'OddsRatio_working_3-way'!X56^(1/3)*COS('OddsRatio_working_3-way'!Y56/3)</f>
        <v>0.53905484129966796</v>
      </c>
      <c r="AA56" s="11">
        <f>'OddsRatio_working_3-way'!X56^(1/3)*COS(('OddsRatio_working_3-way'!Y56+2*PI())/3)</f>
        <v>-0.44641983368112886</v>
      </c>
      <c r="AB56" s="11">
        <f>'OddsRatio_working_3-way'!X56^(1/3)*COS(('OddsRatio_working_3-way'!Y56+4*PI())/3)</f>
        <v>-9.2635007618538948E-2</v>
      </c>
      <c r="AC56" s="11">
        <f>'OddsRatio_working_3-way'!X56^(1/3)*SIN('OddsRatio_working_3-way'!Y56/3)</f>
        <v>0.2042577645624411</v>
      </c>
      <c r="AD56" s="11">
        <f>'OddsRatio_working_3-way'!X56^(1/3)*SIN(('OddsRatio_working_3-way'!Y56+2*PI())/3)</f>
        <v>0.36470630431728085</v>
      </c>
      <c r="AE56" s="11">
        <f>'OddsRatio_working_3-way'!X56^(1/3)*SIN(('OddsRatio_working_3-way'!Y56+4*PI())/3)</f>
        <v>-0.56896406887972195</v>
      </c>
      <c r="AF56" s="11">
        <f>-'OddsRatio_working_3-way'!U56/(3*'OddsRatio_working_3-way'!X56^(1/3))*COS(('OddsRatio_working_3-way'!Y56)/3)</f>
        <v>0.53905484129966785</v>
      </c>
      <c r="AG56" s="11">
        <f>-'OddsRatio_working_3-way'!U56/(3*'OddsRatio_working_3-way'!X56^(1/3))*COS(('OddsRatio_working_3-way'!Y56+2*PI())/3)</f>
        <v>-0.44641983368112875</v>
      </c>
      <c r="AH56" s="11">
        <f>-'OddsRatio_working_3-way'!U56/(3*'OddsRatio_working_3-way'!X56^(1/3))*COS(('OddsRatio_working_3-way'!Y56+4*PI())/3)</f>
        <v>-9.2635007618538934E-2</v>
      </c>
      <c r="AI56" s="11">
        <f>'OddsRatio_working_3-way'!U56/(3*'OddsRatio_working_3-way'!X56^(1/3))*SIN(('OddsRatio_working_3-way'!Y56)/3)</f>
        <v>-0.20425776456244107</v>
      </c>
      <c r="AJ56" s="11">
        <f>'OddsRatio_working_3-way'!U56/(3*'OddsRatio_working_3-way'!X56^(1/3))*SIN(('OddsRatio_working_3-way'!Y56+2*PI())/3)</f>
        <v>-0.36470630431728074</v>
      </c>
      <c r="AK56" s="11">
        <f>'OddsRatio_working_3-way'!U56/(3*'OddsRatio_working_3-way'!X56^(1/3))*SIN(('OddsRatio_working_3-way'!Y56+4*PI())/3)</f>
        <v>0.56896406887972184</v>
      </c>
      <c r="AL56" s="11">
        <f>'OddsRatio_working_3-way'!Z56+'OddsRatio_working_3-way'!AF56</f>
        <v>1.0781096825993357</v>
      </c>
      <c r="AM56" s="11">
        <f>'OddsRatio_working_3-way'!AA56+'OddsRatio_working_3-way'!AG56</f>
        <v>-0.89283966736225762</v>
      </c>
      <c r="AN56" s="11">
        <f>'OddsRatio_working_3-way'!AB56+'OddsRatio_working_3-way'!AH56</f>
        <v>-0.18527001523707787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1.0781096825993357</v>
      </c>
      <c r="AS56" s="11">
        <f>IF(('OddsRatio_working_3-way'!X56=0),IF(Q56&gt;0,-Q56^(1/3),(-Q56)^(1/3)),'OddsRatio_working_3-way'!AM56-'OddsRatio_working_3-way'!R56/3)</f>
        <v>-0.89283966736225762</v>
      </c>
      <c r="AT56" s="11">
        <f>IF(('OddsRatio_working_3-way'!X56=0),IF(Q56&gt;0,-Q56^(1/3),(-Q56)^(1/3)),'OddsRatio_working_3-way'!AN56-'OddsRatio_working_3-way'!R56/3)</f>
        <v>-0.18527001523707787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2.73</v>
      </c>
      <c r="B57" s="4">
        <f>IF('True_Odds_Calculator_3-way'!B58="","",'True_Odds_Calculator_3-way'!B58)</f>
        <v>3.11</v>
      </c>
      <c r="C57" s="4">
        <f>IF('True_Odds_Calculator_3-way'!C58="","",'True_Odds_Calculator_3-way'!C58)</f>
        <v>2.9</v>
      </c>
      <c r="D57" s="9">
        <f t="shared" si="13"/>
        <v>0.3550732861755283</v>
      </c>
      <c r="E57" s="9">
        <f t="shared" si="14"/>
        <v>0.31101485821359459</v>
      </c>
      <c r="F57" s="9">
        <f t="shared" si="15"/>
        <v>0.33391185561087733</v>
      </c>
      <c r="G57" s="9">
        <f t="shared" si="16"/>
        <v>1.0498959581170451</v>
      </c>
      <c r="H57" s="9">
        <f t="shared" si="17"/>
        <v>2.8163200075424886</v>
      </c>
      <c r="I57" s="9">
        <f t="shared" si="18"/>
        <v>3.215280471626965</v>
      </c>
      <c r="J57" s="9">
        <f t="shared" si="19"/>
        <v>2.9948023204223855</v>
      </c>
      <c r="K57" s="11">
        <f t="shared" si="20"/>
        <v>0.36630036630036628</v>
      </c>
      <c r="L57" s="11">
        <f t="shared" si="21"/>
        <v>0.32154340836012862</v>
      </c>
      <c r="M57" s="11">
        <f t="shared" si="22"/>
        <v>0.34482758620689657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-0.28168331649870637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0.23312607856348846</v>
      </c>
      <c r="Q57" s="11">
        <f>2*'OddsRatio_working_3-way'!K57*'OddsRatio_working_3-way'!L57*'OddsRatio_working_3-way'!M57</f>
        <v>8.1228598802609228E-2</v>
      </c>
      <c r="R57" s="11">
        <f t="shared" si="23"/>
        <v>0</v>
      </c>
      <c r="S57" s="11">
        <f t="shared" si="24"/>
        <v>-0.82761762912060532</v>
      </c>
      <c r="T57" s="11">
        <f t="shared" si="25"/>
        <v>-0.28836851188871271</v>
      </c>
      <c r="U57" s="11">
        <f>'OddsRatio_working_3-way'!S57-'OddsRatio_working_3-way'!R57^2/3</f>
        <v>-0.82761762912060532</v>
      </c>
      <c r="V57" s="11">
        <f>'OddsRatio_working_3-way'!S57*'OddsRatio_working_3-way'!R57/3-2*'OddsRatio_working_3-way'!R57^3/27-'OddsRatio_working_3-way'!T57</f>
        <v>0.28836851188871271</v>
      </c>
      <c r="W57" s="11">
        <f>'OddsRatio_working_3-way'!V57^2+4*'OddsRatio_working_3-way'!U57^3/27</f>
        <v>-8.2544921072809363E-4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0.14489810890729279</v>
      </c>
      <c r="Y57" s="11">
        <f>IF('OddsRatio_working_3-way'!W57&gt;=0,IF('OddsRatio_working_3-way'!V57+SQRT('OddsRatio_working_3-way'!W57)&gt;0,0,PI()),ACOS('OddsRatio_working_3-way'!V57/(2*'OddsRatio_working_3-way'!X57)))</f>
        <v>9.9303940617334385E-2</v>
      </c>
      <c r="Z57" s="11">
        <f>'OddsRatio_working_3-way'!X57^(1/3)*COS('OddsRatio_working_3-way'!Y57/3)</f>
        <v>0.52494797905852264</v>
      </c>
      <c r="AA57" s="11">
        <f>'OddsRatio_working_3-way'!X57^(1/3)*COS(('OddsRatio_working_3-way'!Y57+2*PI())/3)</f>
        <v>-0.27752795053396084</v>
      </c>
      <c r="AB57" s="11">
        <f>'OddsRatio_working_3-way'!X57^(1/3)*COS(('OddsRatio_working_3-way'!Y57+4*PI())/3)</f>
        <v>-0.24742002852456188</v>
      </c>
      <c r="AC57" s="11">
        <f>'OddsRatio_working_3-way'!X57^(1/3)*SIN('OddsRatio_working_3-way'!Y57/3)</f>
        <v>1.7382816876866991E-2</v>
      </c>
      <c r="AD57" s="11">
        <f>'OddsRatio_working_3-way'!X57^(1/3)*SIN(('OddsRatio_working_3-way'!Y57+2*PI())/3)</f>
        <v>0.44592687709154871</v>
      </c>
      <c r="AE57" s="11">
        <f>'OddsRatio_working_3-way'!X57^(1/3)*SIN(('OddsRatio_working_3-way'!Y57+4*PI())/3)</f>
        <v>-0.46330969396841548</v>
      </c>
      <c r="AF57" s="11">
        <f>-'OddsRatio_working_3-way'!U57/(3*'OddsRatio_working_3-way'!X57^(1/3))*COS(('OddsRatio_working_3-way'!Y57)/3)</f>
        <v>0.52494797905852253</v>
      </c>
      <c r="AG57" s="11">
        <f>-'OddsRatio_working_3-way'!U57/(3*'OddsRatio_working_3-way'!X57^(1/3))*COS(('OddsRatio_working_3-way'!Y57+2*PI())/3)</f>
        <v>-0.27752795053396079</v>
      </c>
      <c r="AH57" s="11">
        <f>-'OddsRatio_working_3-way'!U57/(3*'OddsRatio_working_3-way'!X57^(1/3))*COS(('OddsRatio_working_3-way'!Y57+4*PI())/3)</f>
        <v>-0.24742002852456182</v>
      </c>
      <c r="AI57" s="11">
        <f>'OddsRatio_working_3-way'!U57/(3*'OddsRatio_working_3-way'!X57^(1/3))*SIN(('OddsRatio_working_3-way'!Y57)/3)</f>
        <v>-1.7382816876866988E-2</v>
      </c>
      <c r="AJ57" s="11">
        <f>'OddsRatio_working_3-way'!U57/(3*'OddsRatio_working_3-way'!X57^(1/3))*SIN(('OddsRatio_working_3-way'!Y57+2*PI())/3)</f>
        <v>-0.4459268770915486</v>
      </c>
      <c r="AK57" s="11">
        <f>'OddsRatio_working_3-way'!U57/(3*'OddsRatio_working_3-way'!X57^(1/3))*SIN(('OddsRatio_working_3-way'!Y57+4*PI())/3)</f>
        <v>0.46330969396841543</v>
      </c>
      <c r="AL57" s="11">
        <f>'OddsRatio_working_3-way'!Z57+'OddsRatio_working_3-way'!AF57</f>
        <v>1.0498959581170451</v>
      </c>
      <c r="AM57" s="11">
        <f>'OddsRatio_working_3-way'!AA57+'OddsRatio_working_3-way'!AG57</f>
        <v>-0.55505590106792169</v>
      </c>
      <c r="AN57" s="11">
        <f>'OddsRatio_working_3-way'!AB57+'OddsRatio_working_3-way'!AH57</f>
        <v>-0.4948400570491237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1.0498959581170451</v>
      </c>
      <c r="AS57" s="11">
        <f>IF(('OddsRatio_working_3-way'!X57=0),IF(Q57&gt;0,-Q57^(1/3),(-Q57)^(1/3)),'OddsRatio_working_3-way'!AM57-'OddsRatio_working_3-way'!R57/3)</f>
        <v>-0.55505590106792169</v>
      </c>
      <c r="AT57" s="11">
        <f>IF(('OddsRatio_working_3-way'!X57=0),IF(Q57&gt;0,-Q57^(1/3),(-Q57)^(1/3)),'OddsRatio_working_3-way'!AN57-'OddsRatio_working_3-way'!R57/3)</f>
        <v>-0.4948400570491237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1.78</v>
      </c>
      <c r="B58" s="4">
        <f>IF('True_Odds_Calculator_3-way'!B59="","",'True_Odds_Calculator_3-way'!B59)</f>
        <v>3.69</v>
      </c>
      <c r="C58" s="4">
        <f>IF('True_Odds_Calculator_3-way'!C59="","",'True_Odds_Calculator_3-way'!C59)</f>
        <v>4.7699999999999996</v>
      </c>
      <c r="D58" s="9">
        <f t="shared" si="13"/>
        <v>0.54442468472397998</v>
      </c>
      <c r="E58" s="9">
        <f t="shared" si="14"/>
        <v>0.25734118078161344</v>
      </c>
      <c r="F58" s="9">
        <f t="shared" si="15"/>
        <v>0.19823413449440661</v>
      </c>
      <c r="G58" s="9">
        <f t="shared" si="16"/>
        <v>1.0728222533051732</v>
      </c>
      <c r="H58" s="9">
        <f t="shared" si="17"/>
        <v>1.8368013575780349</v>
      </c>
      <c r="I58" s="9">
        <f t="shared" si="18"/>
        <v>3.8858918613909155</v>
      </c>
      <c r="J58" s="9">
        <f t="shared" si="19"/>
        <v>5.0445398949605025</v>
      </c>
      <c r="K58" s="11">
        <f t="shared" si="20"/>
        <v>0.5617977528089888</v>
      </c>
      <c r="L58" s="11">
        <f t="shared" si="21"/>
        <v>0.2710027100271003</v>
      </c>
      <c r="M58" s="11">
        <f t="shared" si="22"/>
        <v>0.20964360587002098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-0.25247796750457085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0.23108609763694038</v>
      </c>
      <c r="Q58" s="11">
        <f>2*'OddsRatio_working_3-way'!K58*'OddsRatio_working_3-way'!L58*'OddsRatio_working_3-way'!M58</f>
        <v>6.3835938573740453E-2</v>
      </c>
      <c r="R58" s="11">
        <f t="shared" si="23"/>
        <v>0</v>
      </c>
      <c r="S58" s="11">
        <f t="shared" si="24"/>
        <v>-0.91527233017968901</v>
      </c>
      <c r="T58" s="11">
        <f t="shared" si="25"/>
        <v>-0.25283766027063242</v>
      </c>
      <c r="U58" s="11">
        <f>'OddsRatio_working_3-way'!S58-'OddsRatio_working_3-way'!R58^2/3</f>
        <v>-0.91527233017968901</v>
      </c>
      <c r="V58" s="11">
        <f>'OddsRatio_working_3-way'!S58*'OddsRatio_working_3-way'!R58/3-2*'OddsRatio_working_3-way'!R58^3/27-'OddsRatio_working_3-way'!T58</f>
        <v>0.25283766027063242</v>
      </c>
      <c r="W58" s="11">
        <f>'OddsRatio_working_3-way'!V58^2+4*'OddsRatio_working_3-way'!U58^3/27</f>
        <v>-4.9664981771642247E-2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0.16851696073598199</v>
      </c>
      <c r="Y58" s="11">
        <f>IF('OddsRatio_working_3-way'!W58&gt;=0,IF('OddsRatio_working_3-way'!V58+SQRT('OddsRatio_working_3-way'!W58)&gt;0,0,PI()),ACOS('OddsRatio_working_3-way'!V58/(2*'OddsRatio_working_3-way'!X58)))</f>
        <v>0.72245510253232725</v>
      </c>
      <c r="Z58" s="11">
        <f>'OddsRatio_working_3-way'!X58^(1/3)*COS('OddsRatio_working_3-way'!Y58/3)</f>
        <v>0.53641112665258661</v>
      </c>
      <c r="AA58" s="11">
        <f>'OddsRatio_working_3-way'!X58^(1/3)*COS(('OddsRatio_working_3-way'!Y58+2*PI())/3)</f>
        <v>-0.38229066291164393</v>
      </c>
      <c r="AB58" s="11">
        <f>'OddsRatio_working_3-way'!X58^(1/3)*COS(('OddsRatio_working_3-way'!Y58+4*PI())/3)</f>
        <v>-0.15412046374094249</v>
      </c>
      <c r="AC58" s="11">
        <f>'OddsRatio_working_3-way'!X58^(1/3)*SIN('OddsRatio_working_3-way'!Y58/3)</f>
        <v>0.13173412591225495</v>
      </c>
      <c r="AD58" s="11">
        <f>'OddsRatio_working_3-way'!X58^(1/3)*SIN(('OddsRatio_working_3-way'!Y58+2*PI())/3)</f>
        <v>0.39867859959764446</v>
      </c>
      <c r="AE58" s="11">
        <f>'OddsRatio_working_3-way'!X58^(1/3)*SIN(('OddsRatio_working_3-way'!Y58+4*PI())/3)</f>
        <v>-0.53041272550989949</v>
      </c>
      <c r="AF58" s="11">
        <f>-'OddsRatio_working_3-way'!U58/(3*'OddsRatio_working_3-way'!X58^(1/3))*COS(('OddsRatio_working_3-way'!Y58)/3)</f>
        <v>0.5364111266525865</v>
      </c>
      <c r="AG58" s="11">
        <f>-'OddsRatio_working_3-way'!U58/(3*'OddsRatio_working_3-way'!X58^(1/3))*COS(('OddsRatio_working_3-way'!Y58+2*PI())/3)</f>
        <v>-0.38229066291164382</v>
      </c>
      <c r="AH58" s="11">
        <f>-'OddsRatio_working_3-way'!U58/(3*'OddsRatio_working_3-way'!X58^(1/3))*COS(('OddsRatio_working_3-way'!Y58+4*PI())/3)</f>
        <v>-0.15412046374094246</v>
      </c>
      <c r="AI58" s="11">
        <f>'OddsRatio_working_3-way'!U58/(3*'OddsRatio_working_3-way'!X58^(1/3))*SIN(('OddsRatio_working_3-way'!Y58)/3)</f>
        <v>-0.13173412591225492</v>
      </c>
      <c r="AJ58" s="11">
        <f>'OddsRatio_working_3-way'!U58/(3*'OddsRatio_working_3-way'!X58^(1/3))*SIN(('OddsRatio_working_3-way'!Y58+2*PI())/3)</f>
        <v>-0.3986785995976444</v>
      </c>
      <c r="AK58" s="11">
        <f>'OddsRatio_working_3-way'!U58/(3*'OddsRatio_working_3-way'!X58^(1/3))*SIN(('OddsRatio_working_3-way'!Y58+4*PI())/3)</f>
        <v>0.53041272550989937</v>
      </c>
      <c r="AL58" s="11">
        <f>'OddsRatio_working_3-way'!Z58+'OddsRatio_working_3-way'!AF58</f>
        <v>1.0728222533051732</v>
      </c>
      <c r="AM58" s="11">
        <f>'OddsRatio_working_3-way'!AA58+'OddsRatio_working_3-way'!AG58</f>
        <v>-0.76458132582328775</v>
      </c>
      <c r="AN58" s="11">
        <f>'OddsRatio_working_3-way'!AB58+'OddsRatio_working_3-way'!AH58</f>
        <v>-0.30824092748188492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1.0728222533051732</v>
      </c>
      <c r="AS58" s="11">
        <f>IF(('OddsRatio_working_3-way'!X58=0),IF(Q58&gt;0,-Q58^(1/3),(-Q58)^(1/3)),'OddsRatio_working_3-way'!AM58-'OddsRatio_working_3-way'!R58/3)</f>
        <v>-0.76458132582328775</v>
      </c>
      <c r="AT58" s="11">
        <f>IF(('OddsRatio_working_3-way'!X58=0),IF(Q58&gt;0,-Q58^(1/3),(-Q58)^(1/3)),'OddsRatio_working_3-way'!AN58-'OddsRatio_working_3-way'!R58/3)</f>
        <v>-0.30824092748188492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1.34</v>
      </c>
      <c r="B59" s="4">
        <f>IF('True_Odds_Calculator_3-way'!B60="","",'True_Odds_Calculator_3-way'!B60)</f>
        <v>5.09</v>
      </c>
      <c r="C59" s="4">
        <f>IF('True_Odds_Calculator_3-way'!C60="","",'True_Odds_Calculator_3-way'!C60)</f>
        <v>10.56</v>
      </c>
      <c r="D59" s="9">
        <f t="shared" si="13"/>
        <v>0.72942992578293131</v>
      </c>
      <c r="E59" s="9">
        <f t="shared" si="14"/>
        <v>0.18307932846437158</v>
      </c>
      <c r="F59" s="9">
        <f t="shared" si="15"/>
        <v>8.7490745752696816E-2</v>
      </c>
      <c r="G59" s="9">
        <f t="shared" si="16"/>
        <v>1.0909812002549679</v>
      </c>
      <c r="H59" s="9">
        <f t="shared" si="17"/>
        <v>1.3709336080866892</v>
      </c>
      <c r="I59" s="9">
        <f t="shared" si="18"/>
        <v>5.4621131090428179</v>
      </c>
      <c r="J59" s="9">
        <f t="shared" si="19"/>
        <v>11.429780274437494</v>
      </c>
      <c r="K59" s="11">
        <f t="shared" si="20"/>
        <v>0.74626865671641784</v>
      </c>
      <c r="L59" s="11">
        <f t="shared" si="21"/>
        <v>0.19646365422396858</v>
      </c>
      <c r="M59" s="11">
        <f t="shared" si="22"/>
        <v>9.4696969696969696E-2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-0.1845753150660342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0.19423666628457997</v>
      </c>
      <c r="Q59" s="11">
        <f>2*'OddsRatio_working_3-way'!K59*'OddsRatio_working_3-way'!L59*'OddsRatio_working_3-way'!M59</f>
        <v>2.7767929418810573E-2</v>
      </c>
      <c r="R59" s="11">
        <f t="shared" si="23"/>
        <v>0</v>
      </c>
      <c r="S59" s="11">
        <f t="shared" si="24"/>
        <v>-1.052343679950319</v>
      </c>
      <c r="T59" s="11">
        <f t="shared" si="25"/>
        <v>-0.15044227018589262</v>
      </c>
      <c r="U59" s="11">
        <f>'OddsRatio_working_3-way'!S59-'OddsRatio_working_3-way'!R59^2/3</f>
        <v>-1.052343679950319</v>
      </c>
      <c r="V59" s="11">
        <f>'OddsRatio_working_3-way'!S59*'OddsRatio_working_3-way'!R59/3-2*'OddsRatio_working_3-way'!R59^3/27-'OddsRatio_working_3-way'!T59</f>
        <v>0.15044227018589262</v>
      </c>
      <c r="W59" s="11">
        <f>'OddsRatio_working_3-way'!V59^2+4*'OddsRatio_working_3-way'!U59^3/27</f>
        <v>-0.15001809174747988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0.20775644900108697</v>
      </c>
      <c r="Y59" s="11">
        <f>IF('OddsRatio_working_3-way'!W59&gt;=0,IF('OddsRatio_working_3-way'!V59+SQRT('OddsRatio_working_3-way'!W59)&gt;0,0,PI()),ACOS('OddsRatio_working_3-way'!V59/(2*'OddsRatio_working_3-way'!X59)))</f>
        <v>1.2003151333000308</v>
      </c>
      <c r="Z59" s="11">
        <f>'OddsRatio_working_3-way'!X59^(1/3)*COS('OddsRatio_working_3-way'!Y59/3)</f>
        <v>0.54549060012748396</v>
      </c>
      <c r="AA59" s="11">
        <f>'OddsRatio_working_3-way'!X59^(1/3)*COS(('OddsRatio_working_3-way'!Y59+2*PI())/3)</f>
        <v>-0.47253499916506642</v>
      </c>
      <c r="AB59" s="11">
        <f>'OddsRatio_working_3-way'!X59^(1/3)*COS(('OddsRatio_working_3-way'!Y59+4*PI())/3)</f>
        <v>-7.2955600962417474E-2</v>
      </c>
      <c r="AC59" s="11">
        <f>'OddsRatio_working_3-way'!X59^(1/3)*SIN('OddsRatio_working_3-way'!Y59/3)</f>
        <v>0.2306972731149281</v>
      </c>
      <c r="AD59" s="11">
        <f>'OddsRatio_working_3-way'!X59^(1/3)*SIN(('OddsRatio_working_3-way'!Y59+2*PI())/3)</f>
        <v>0.3570600806785561</v>
      </c>
      <c r="AE59" s="11">
        <f>'OddsRatio_working_3-way'!X59^(1/3)*SIN(('OddsRatio_working_3-way'!Y59+4*PI())/3)</f>
        <v>-0.58775735379348415</v>
      </c>
      <c r="AF59" s="11">
        <f>-'OddsRatio_working_3-way'!U59/(3*'OddsRatio_working_3-way'!X59^(1/3))*COS(('OddsRatio_working_3-way'!Y59)/3)</f>
        <v>0.54549060012748385</v>
      </c>
      <c r="AG59" s="11">
        <f>-'OddsRatio_working_3-way'!U59/(3*'OddsRatio_working_3-way'!X59^(1/3))*COS(('OddsRatio_working_3-way'!Y59+2*PI())/3)</f>
        <v>-0.47253499916506636</v>
      </c>
      <c r="AH59" s="11">
        <f>-'OddsRatio_working_3-way'!U59/(3*'OddsRatio_working_3-way'!X59^(1/3))*COS(('OddsRatio_working_3-way'!Y59+4*PI())/3)</f>
        <v>-7.2955600962417461E-2</v>
      </c>
      <c r="AI59" s="11">
        <f>'OddsRatio_working_3-way'!U59/(3*'OddsRatio_working_3-way'!X59^(1/3))*SIN(('OddsRatio_working_3-way'!Y59)/3)</f>
        <v>-0.23069727311492808</v>
      </c>
      <c r="AJ59" s="11">
        <f>'OddsRatio_working_3-way'!U59/(3*'OddsRatio_working_3-way'!X59^(1/3))*SIN(('OddsRatio_working_3-way'!Y59+2*PI())/3)</f>
        <v>-0.35706008067855605</v>
      </c>
      <c r="AK59" s="11">
        <f>'OddsRatio_working_3-way'!U59/(3*'OddsRatio_working_3-way'!X59^(1/3))*SIN(('OddsRatio_working_3-way'!Y59+4*PI())/3)</f>
        <v>0.58775735379348404</v>
      </c>
      <c r="AL59" s="11">
        <f>'OddsRatio_working_3-way'!Z59+'OddsRatio_working_3-way'!AF59</f>
        <v>1.0909812002549679</v>
      </c>
      <c r="AM59" s="11">
        <f>'OddsRatio_working_3-way'!AA59+'OddsRatio_working_3-way'!AG59</f>
        <v>-0.94506999833013272</v>
      </c>
      <c r="AN59" s="11">
        <f>'OddsRatio_working_3-way'!AB59+'OddsRatio_working_3-way'!AH59</f>
        <v>-0.14591120192483492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1.0909812002549679</v>
      </c>
      <c r="AS59" s="11">
        <f>IF(('OddsRatio_working_3-way'!X59=0),IF(Q59&gt;0,-Q59^(1/3),(-Q59)^(1/3)),'OddsRatio_working_3-way'!AM59-'OddsRatio_working_3-way'!R59/3)</f>
        <v>-0.94506999833013272</v>
      </c>
      <c r="AT59" s="11">
        <f>IF(('OddsRatio_working_3-way'!X59=0),IF(Q59&gt;0,-Q59^(1/3),(-Q59)^(1/3)),'OddsRatio_working_3-way'!AN59-'OddsRatio_working_3-way'!R59/3)</f>
        <v>-0.14591120192483492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2.91</v>
      </c>
      <c r="B60" s="4">
        <f>IF('True_Odds_Calculator_3-way'!B61="","",'True_Odds_Calculator_3-way'!B61)</f>
        <v>3.23</v>
      </c>
      <c r="C60" s="4">
        <f>IF('True_Odds_Calculator_3-way'!C61="","",'True_Odds_Calculator_3-way'!C61)</f>
        <v>2.63</v>
      </c>
      <c r="D60" s="9">
        <f t="shared" si="13"/>
        <v>0.33245949796539509</v>
      </c>
      <c r="E60" s="9">
        <f t="shared" si="14"/>
        <v>0.29901759542813411</v>
      </c>
      <c r="F60" s="9">
        <f t="shared" si="15"/>
        <v>0.36852290660647041</v>
      </c>
      <c r="G60" s="9">
        <f t="shared" si="16"/>
        <v>1.0512487902531635</v>
      </c>
      <c r="H60" s="9">
        <f t="shared" si="17"/>
        <v>3.007885189383543</v>
      </c>
      <c r="I60" s="9">
        <f t="shared" si="18"/>
        <v>3.3442848022645544</v>
      </c>
      <c r="J60" s="9">
        <f t="shared" si="19"/>
        <v>2.713535528112657</v>
      </c>
      <c r="K60" s="11">
        <f t="shared" si="20"/>
        <v>0.3436426116838488</v>
      </c>
      <c r="L60" s="11">
        <f t="shared" si="21"/>
        <v>0.30959752321981426</v>
      </c>
      <c r="M60" s="11">
        <f t="shared" si="22"/>
        <v>0.38022813688212931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-0.28085009485578138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0.23341273816240424</v>
      </c>
      <c r="Q60" s="11">
        <f>2*'OddsRatio_working_3-way'!K60*'OddsRatio_working_3-way'!L60*'OddsRatio_working_3-way'!M60</f>
        <v>8.0905628479169586E-2</v>
      </c>
      <c r="R60" s="11">
        <f t="shared" si="23"/>
        <v>0</v>
      </c>
      <c r="S60" s="11">
        <f t="shared" si="24"/>
        <v>-0.83109367750886254</v>
      </c>
      <c r="T60" s="11">
        <f t="shared" si="25"/>
        <v>-0.28807406499440646</v>
      </c>
      <c r="U60" s="11">
        <f>'OddsRatio_working_3-way'!S60-'OddsRatio_working_3-way'!R60^2/3</f>
        <v>-0.83109367750886254</v>
      </c>
      <c r="V60" s="11">
        <f>'OddsRatio_working_3-way'!S60*'OddsRatio_working_3-way'!R60/3-2*'OddsRatio_working_3-way'!R60^3/27-'OddsRatio_working_3-way'!T60</f>
        <v>0.28807406499440646</v>
      </c>
      <c r="W60" s="11">
        <f>'OddsRatio_working_3-way'!V60^2+4*'OddsRatio_working_3-way'!U60^3/27</f>
        <v>-2.0578194451059961E-3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0.14581193912666027</v>
      </c>
      <c r="Y60" s="11">
        <f>IF('OddsRatio_working_3-way'!W60&gt;=0,IF('OddsRatio_working_3-way'!V60+SQRT('OddsRatio_working_3-way'!W60)&gt;0,0,PI()),ACOS('OddsRatio_working_3-way'!V60/(2*'OddsRatio_working_3-way'!X60)))</f>
        <v>0.15618802647601093</v>
      </c>
      <c r="Z60" s="11">
        <f>'OddsRatio_working_3-way'!X60^(1/3)*COS('OddsRatio_working_3-way'!Y60/3)</f>
        <v>0.52562439512658166</v>
      </c>
      <c r="AA60" s="11">
        <f>'OddsRatio_working_3-way'!X60^(1/3)*COS(('OddsRatio_working_3-way'!Y60+2*PI())/3)</f>
        <v>-0.28653277540357636</v>
      </c>
      <c r="AB60" s="11">
        <f>'OddsRatio_working_3-way'!X60^(1/3)*COS(('OddsRatio_working_3-way'!Y60+4*PI())/3)</f>
        <v>-0.23909161972300533</v>
      </c>
      <c r="AC60" s="11">
        <f>'OddsRatio_working_3-way'!X60^(1/3)*SIN('OddsRatio_working_3-way'!Y60/3)</f>
        <v>2.7390164002844657E-2</v>
      </c>
      <c r="AD60" s="11">
        <f>'OddsRatio_working_3-way'!X60^(1/3)*SIN(('OddsRatio_working_3-way'!Y60+2*PI())/3)</f>
        <v>0.44150899702702678</v>
      </c>
      <c r="AE60" s="11">
        <f>'OddsRatio_working_3-way'!X60^(1/3)*SIN(('OddsRatio_working_3-way'!Y60+4*PI())/3)</f>
        <v>-0.46889916102987145</v>
      </c>
      <c r="AF60" s="11">
        <f>-'OddsRatio_working_3-way'!U60/(3*'OddsRatio_working_3-way'!X60^(1/3))*COS(('OddsRatio_working_3-way'!Y60)/3)</f>
        <v>0.52562439512658177</v>
      </c>
      <c r="AG60" s="11">
        <f>-'OddsRatio_working_3-way'!U60/(3*'OddsRatio_working_3-way'!X60^(1/3))*COS(('OddsRatio_working_3-way'!Y60+2*PI())/3)</f>
        <v>-0.28653277540357641</v>
      </c>
      <c r="AH60" s="11">
        <f>-'OddsRatio_working_3-way'!U60/(3*'OddsRatio_working_3-way'!X60^(1/3))*COS(('OddsRatio_working_3-way'!Y60+4*PI())/3)</f>
        <v>-0.23909161972300538</v>
      </c>
      <c r="AI60" s="11">
        <f>'OddsRatio_working_3-way'!U60/(3*'OddsRatio_working_3-way'!X60^(1/3))*SIN(('OddsRatio_working_3-way'!Y60)/3)</f>
        <v>-2.7390164002844664E-2</v>
      </c>
      <c r="AJ60" s="11">
        <f>'OddsRatio_working_3-way'!U60/(3*'OddsRatio_working_3-way'!X60^(1/3))*SIN(('OddsRatio_working_3-way'!Y60+2*PI())/3)</f>
        <v>-0.44150899702702689</v>
      </c>
      <c r="AK60" s="11">
        <f>'OddsRatio_working_3-way'!U60/(3*'OddsRatio_working_3-way'!X60^(1/3))*SIN(('OddsRatio_working_3-way'!Y60+4*PI())/3)</f>
        <v>0.46889916102987156</v>
      </c>
      <c r="AL60" s="11">
        <f>'OddsRatio_working_3-way'!Z60+'OddsRatio_working_3-way'!AF60</f>
        <v>1.0512487902531635</v>
      </c>
      <c r="AM60" s="11">
        <f>'OddsRatio_working_3-way'!AA60+'OddsRatio_working_3-way'!AG60</f>
        <v>-0.57306555080715271</v>
      </c>
      <c r="AN60" s="11">
        <f>'OddsRatio_working_3-way'!AB60+'OddsRatio_working_3-way'!AH60</f>
        <v>-0.47818323944601071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1.0512487902531635</v>
      </c>
      <c r="AS60" s="11">
        <f>IF(('OddsRatio_working_3-way'!X60=0),IF(Q60&gt;0,-Q60^(1/3),(-Q60)^(1/3)),'OddsRatio_working_3-way'!AM60-'OddsRatio_working_3-way'!R60/3)</f>
        <v>-0.57306555080715271</v>
      </c>
      <c r="AT60" s="11">
        <f>IF(('OddsRatio_working_3-way'!X60=0),IF(Q60&gt;0,-Q60^(1/3),(-Q60)^(1/3)),'OddsRatio_working_3-way'!AN60-'OddsRatio_working_3-way'!R60/3)</f>
        <v>-0.47818323944601071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3.81</v>
      </c>
      <c r="B61" s="4">
        <f>IF('True_Odds_Calculator_3-way'!B62="","",'True_Odds_Calculator_3-way'!B62)</f>
        <v>3.72</v>
      </c>
      <c r="C61" s="4">
        <f>IF('True_Odds_Calculator_3-way'!C62="","",'True_Odds_Calculator_3-way'!C62)</f>
        <v>1.99</v>
      </c>
      <c r="D61" s="9">
        <f t="shared" si="13"/>
        <v>0.25229853970735405</v>
      </c>
      <c r="E61" s="9">
        <f t="shared" si="14"/>
        <v>0.25848875966331653</v>
      </c>
      <c r="F61" s="9">
        <f t="shared" si="15"/>
        <v>0.48921270062932931</v>
      </c>
      <c r="G61" s="9">
        <f t="shared" si="16"/>
        <v>1.0546471225652176</v>
      </c>
      <c r="H61" s="9">
        <f t="shared" si="17"/>
        <v>3.9635584144082614</v>
      </c>
      <c r="I61" s="9">
        <f t="shared" si="18"/>
        <v>3.8686401733773925</v>
      </c>
      <c r="J61" s="9">
        <f t="shared" si="19"/>
        <v>2.0441006513395656</v>
      </c>
      <c r="K61" s="11">
        <f t="shared" si="20"/>
        <v>0.26246719160104987</v>
      </c>
      <c r="L61" s="11">
        <f t="shared" si="21"/>
        <v>0.26881720430107525</v>
      </c>
      <c r="M61" s="11">
        <f t="shared" si="22"/>
        <v>0.50251256281407031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-0.26828069736541471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0.23116740817512901</v>
      </c>
      <c r="Q61" s="11">
        <f>2*'OddsRatio_working_3-way'!K61*'OddsRatio_working_3-way'!L61*'OddsRatio_working_3-way'!M61</f>
        <v>7.0910247906481289E-2</v>
      </c>
      <c r="R61" s="11">
        <f t="shared" si="23"/>
        <v>0</v>
      </c>
      <c r="S61" s="11">
        <f t="shared" si="24"/>
        <v>-0.8616624693660494</v>
      </c>
      <c r="T61" s="11">
        <f t="shared" si="25"/>
        <v>-0.26431364090983106</v>
      </c>
      <c r="U61" s="11">
        <f>'OddsRatio_working_3-way'!S61-'OddsRatio_working_3-way'!R61^2/3</f>
        <v>-0.8616624693660494</v>
      </c>
      <c r="V61" s="11">
        <f>'OddsRatio_working_3-way'!S61*'OddsRatio_working_3-way'!R61/3-2*'OddsRatio_working_3-way'!R61^3/27-'OddsRatio_working_3-way'!T61</f>
        <v>0.26431364090983106</v>
      </c>
      <c r="W61" s="11">
        <f>'OddsRatio_working_3-way'!V61^2+4*'OddsRatio_working_3-way'!U61^3/27</f>
        <v>-2.4916346968168829E-2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0.153930217744259</v>
      </c>
      <c r="Y61" s="11">
        <f>IF('OddsRatio_working_3-way'!W61&gt;=0,IF('OddsRatio_working_3-way'!V61+SQRT('OddsRatio_working_3-way'!W61)&gt;0,0,PI()),ACOS('OddsRatio_working_3-way'!V61/(2*'OddsRatio_working_3-way'!X61)))</f>
        <v>0.53836098026551538</v>
      </c>
      <c r="Z61" s="11">
        <f>'OddsRatio_working_3-way'!X61^(1/3)*COS('OddsRatio_working_3-way'!Y61/3)</f>
        <v>0.52732356128260882</v>
      </c>
      <c r="AA61" s="11">
        <f>'OddsRatio_working_3-way'!X61^(1/3)*COS(('OddsRatio_working_3-way'!Y61+2*PI())/3)</f>
        <v>-0.34650508832926624</v>
      </c>
      <c r="AB61" s="11">
        <f>'OddsRatio_working_3-way'!X61^(1/3)*COS(('OddsRatio_working_3-way'!Y61+4*PI())/3)</f>
        <v>-0.18081847295334275</v>
      </c>
      <c r="AC61" s="11">
        <f>'OddsRatio_working_3-way'!X61^(1/3)*SIN('OddsRatio_working_3-way'!Y61/3)</f>
        <v>9.565921198840753E-2</v>
      </c>
      <c r="AD61" s="11">
        <f>'OddsRatio_working_3-way'!X61^(1/3)*SIN(('OddsRatio_working_3-way'!Y61+2*PI())/3)</f>
        <v>0.40884599409061584</v>
      </c>
      <c r="AE61" s="11">
        <f>'OddsRatio_working_3-way'!X61^(1/3)*SIN(('OddsRatio_working_3-way'!Y61+4*PI())/3)</f>
        <v>-0.50450520607902327</v>
      </c>
      <c r="AF61" s="11">
        <f>-'OddsRatio_working_3-way'!U61/(3*'OddsRatio_working_3-way'!X61^(1/3))*COS(('OddsRatio_working_3-way'!Y61)/3)</f>
        <v>0.52732356128260882</v>
      </c>
      <c r="AG61" s="11">
        <f>-'OddsRatio_working_3-way'!U61/(3*'OddsRatio_working_3-way'!X61^(1/3))*COS(('OddsRatio_working_3-way'!Y61+2*PI())/3)</f>
        <v>-0.34650508832926624</v>
      </c>
      <c r="AH61" s="11">
        <f>-'OddsRatio_working_3-way'!U61/(3*'OddsRatio_working_3-way'!X61^(1/3))*COS(('OddsRatio_working_3-way'!Y61+4*PI())/3)</f>
        <v>-0.18081847295334275</v>
      </c>
      <c r="AI61" s="11">
        <f>'OddsRatio_working_3-way'!U61/(3*'OddsRatio_working_3-way'!X61^(1/3))*SIN(('OddsRatio_working_3-way'!Y61)/3)</f>
        <v>-9.565921198840753E-2</v>
      </c>
      <c r="AJ61" s="11">
        <f>'OddsRatio_working_3-way'!U61/(3*'OddsRatio_working_3-way'!X61^(1/3))*SIN(('OddsRatio_working_3-way'!Y61+2*PI())/3)</f>
        <v>-0.40884599409061584</v>
      </c>
      <c r="AK61" s="11">
        <f>'OddsRatio_working_3-way'!U61/(3*'OddsRatio_working_3-way'!X61^(1/3))*SIN(('OddsRatio_working_3-way'!Y61+4*PI())/3)</f>
        <v>0.50450520607902327</v>
      </c>
      <c r="AL61" s="11">
        <f>'OddsRatio_working_3-way'!Z61+'OddsRatio_working_3-way'!AF61</f>
        <v>1.0546471225652176</v>
      </c>
      <c r="AM61" s="11">
        <f>'OddsRatio_working_3-way'!AA61+'OddsRatio_working_3-way'!AG61</f>
        <v>-0.69301017665853248</v>
      </c>
      <c r="AN61" s="11">
        <f>'OddsRatio_working_3-way'!AB61+'OddsRatio_working_3-way'!AH61</f>
        <v>-0.36163694590668549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1.0546471225652176</v>
      </c>
      <c r="AS61" s="11">
        <f>IF(('OddsRatio_working_3-way'!X61=0),IF(Q61&gt;0,-Q61^(1/3),(-Q61)^(1/3)),'OddsRatio_working_3-way'!AM61-'OddsRatio_working_3-way'!R61/3)</f>
        <v>-0.69301017665853248</v>
      </c>
      <c r="AT61" s="11">
        <f>IF(('OddsRatio_working_3-way'!X61=0),IF(Q61&gt;0,-Q61^(1/3),(-Q61)^(1/3)),'OddsRatio_working_3-way'!AN61-'OddsRatio_working_3-way'!R61/3)</f>
        <v>-0.36163694590668549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2.52</v>
      </c>
      <c r="B62" s="4">
        <f>IF('True_Odds_Calculator_3-way'!B63="","",'True_Odds_Calculator_3-way'!B63)</f>
        <v>3.79</v>
      </c>
      <c r="C62" s="4">
        <f>IF('True_Odds_Calculator_3-way'!C63="","",'True_Odds_Calculator_3-way'!C63)</f>
        <v>2.61</v>
      </c>
      <c r="D62" s="9">
        <f t="shared" si="13"/>
        <v>0.38112519547741103</v>
      </c>
      <c r="E62" s="9">
        <f t="shared" si="14"/>
        <v>0.25122184827459337</v>
      </c>
      <c r="F62" s="9">
        <f t="shared" si="15"/>
        <v>0.36765295624799543</v>
      </c>
      <c r="G62" s="9">
        <f t="shared" si="16"/>
        <v>1.0682958814873986</v>
      </c>
      <c r="H62" s="9">
        <f t="shared" si="17"/>
        <v>2.6238097398608464</v>
      </c>
      <c r="I62" s="9">
        <f t="shared" si="18"/>
        <v>3.9805455093498421</v>
      </c>
      <c r="J62" s="9">
        <f t="shared" si="19"/>
        <v>2.719956369194712</v>
      </c>
      <c r="K62" s="11">
        <f t="shared" si="20"/>
        <v>0.3968253968253968</v>
      </c>
      <c r="L62" s="11">
        <f t="shared" si="21"/>
        <v>0.26385224274406333</v>
      </c>
      <c r="M62" s="11">
        <f t="shared" si="22"/>
        <v>0.38314176245210729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-0.27390086838726635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0.23748787889145151</v>
      </c>
      <c r="Q62" s="11">
        <f>2*'OddsRatio_working_3-way'!K62*'OddsRatio_working_3-way'!L62*'OddsRatio_working_3-way'!M62</f>
        <v>8.0232391517382262E-2</v>
      </c>
      <c r="R62" s="11">
        <f t="shared" si="23"/>
        <v>0</v>
      </c>
      <c r="S62" s="11">
        <f t="shared" si="24"/>
        <v>-0.86705778002744116</v>
      </c>
      <c r="T62" s="11">
        <f t="shared" si="25"/>
        <v>-0.29292492568494632</v>
      </c>
      <c r="U62" s="11">
        <f>'OddsRatio_working_3-way'!S62-'OddsRatio_working_3-way'!R62^2/3</f>
        <v>-0.86705778002744116</v>
      </c>
      <c r="V62" s="11">
        <f>'OddsRatio_working_3-way'!S62*'OddsRatio_working_3-way'!R62/3-2*'OddsRatio_working_3-way'!R62^3/27-'OddsRatio_working_3-way'!T62</f>
        <v>0.29292492568494632</v>
      </c>
      <c r="W62" s="11">
        <f>'OddsRatio_working_3-way'!V62^2+4*'OddsRatio_working_3-way'!U62^3/27</f>
        <v>-1.0764568581632397E-2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0.15537823260447692</v>
      </c>
      <c r="Y62" s="11">
        <f>IF('OddsRatio_working_3-way'!W62&gt;=0,IF('OddsRatio_working_3-way'!V62+SQRT('OddsRatio_working_3-way'!W62)&gt;0,0,PI()),ACOS('OddsRatio_working_3-way'!V62/(2*'OddsRatio_working_3-way'!X62)))</f>
        <v>0.34040679498641624</v>
      </c>
      <c r="Z62" s="11">
        <f>'OddsRatio_working_3-way'!X62^(1/3)*COS('OddsRatio_working_3-way'!Y62/3)</f>
        <v>0.53414794074369931</v>
      </c>
      <c r="AA62" s="11">
        <f>'OddsRatio_working_3-way'!X62^(1/3)*COS(('OddsRatio_working_3-way'!Y62+2*PI())/3)</f>
        <v>-0.31978950941215029</v>
      </c>
      <c r="AB62" s="11">
        <f>'OddsRatio_working_3-way'!X62^(1/3)*COS(('OddsRatio_working_3-way'!Y62+4*PI())/3)</f>
        <v>-0.21435843133154908</v>
      </c>
      <c r="AC62" s="11">
        <f>'OddsRatio_working_3-way'!X62^(1/3)*SIN('OddsRatio_working_3-way'!Y62/3)</f>
        <v>6.0870661310787791E-2</v>
      </c>
      <c r="AD62" s="11">
        <f>'OddsRatio_working_3-way'!X62^(1/3)*SIN(('OddsRatio_working_3-way'!Y62+2*PI())/3)</f>
        <v>0.43215035540779473</v>
      </c>
      <c r="AE62" s="11">
        <f>'OddsRatio_working_3-way'!X62^(1/3)*SIN(('OddsRatio_working_3-way'!Y62+4*PI())/3)</f>
        <v>-0.49302101671858234</v>
      </c>
      <c r="AF62" s="11">
        <f>-'OddsRatio_working_3-way'!U62/(3*'OddsRatio_working_3-way'!X62^(1/3))*COS(('OddsRatio_working_3-way'!Y62)/3)</f>
        <v>0.5341479407436992</v>
      </c>
      <c r="AG62" s="11">
        <f>-'OddsRatio_working_3-way'!U62/(3*'OddsRatio_working_3-way'!X62^(1/3))*COS(('OddsRatio_working_3-way'!Y62+2*PI())/3)</f>
        <v>-0.31978950941215023</v>
      </c>
      <c r="AH62" s="11">
        <f>-'OddsRatio_working_3-way'!U62/(3*'OddsRatio_working_3-way'!X62^(1/3))*COS(('OddsRatio_working_3-way'!Y62+4*PI())/3)</f>
        <v>-0.21435843133154903</v>
      </c>
      <c r="AI62" s="11">
        <f>'OddsRatio_working_3-way'!U62/(3*'OddsRatio_working_3-way'!X62^(1/3))*SIN(('OddsRatio_working_3-way'!Y62)/3)</f>
        <v>-6.0870661310787777E-2</v>
      </c>
      <c r="AJ62" s="11">
        <f>'OddsRatio_working_3-way'!U62/(3*'OddsRatio_working_3-way'!X62^(1/3))*SIN(('OddsRatio_working_3-way'!Y62+2*PI())/3)</f>
        <v>-0.43215035540779467</v>
      </c>
      <c r="AK62" s="11">
        <f>'OddsRatio_working_3-way'!U62/(3*'OddsRatio_working_3-way'!X62^(1/3))*SIN(('OddsRatio_working_3-way'!Y62+4*PI())/3)</f>
        <v>0.49302101671858223</v>
      </c>
      <c r="AL62" s="11">
        <f>'OddsRatio_working_3-way'!Z62+'OddsRatio_working_3-way'!AF62</f>
        <v>1.0682958814873986</v>
      </c>
      <c r="AM62" s="11">
        <f>'OddsRatio_working_3-way'!AA62+'OddsRatio_working_3-way'!AG62</f>
        <v>-0.63957901882430046</v>
      </c>
      <c r="AN62" s="11">
        <f>'OddsRatio_working_3-way'!AB62+'OddsRatio_working_3-way'!AH62</f>
        <v>-0.42871686266309811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1.0682958814873986</v>
      </c>
      <c r="AS62" s="11">
        <f>IF(('OddsRatio_working_3-way'!X62=0),IF(Q62&gt;0,-Q62^(1/3),(-Q62)^(1/3)),'OddsRatio_working_3-way'!AM62-'OddsRatio_working_3-way'!R62/3)</f>
        <v>-0.63957901882430046</v>
      </c>
      <c r="AT62" s="11">
        <f>IF(('OddsRatio_working_3-way'!X62=0),IF(Q62&gt;0,-Q62^(1/3),(-Q62)^(1/3)),'OddsRatio_working_3-way'!AN62-'OddsRatio_working_3-way'!R62/3)</f>
        <v>-0.42871686266309811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3.26</v>
      </c>
      <c r="B63" s="4">
        <f>IF('True_Odds_Calculator_3-way'!B64="","",'True_Odds_Calculator_3-way'!B64)</f>
        <v>3.53</v>
      </c>
      <c r="C63" s="4">
        <f>IF('True_Odds_Calculator_3-way'!C64="","",'True_Odds_Calculator_3-way'!C64)</f>
        <v>2.17</v>
      </c>
      <c r="D63" s="9">
        <f t="shared" si="13"/>
        <v>0.29052576194031471</v>
      </c>
      <c r="E63" s="9">
        <f t="shared" si="14"/>
        <v>0.26782487305087876</v>
      </c>
      <c r="F63" s="9">
        <f t="shared" si="15"/>
        <v>0.44164936500880669</v>
      </c>
      <c r="G63" s="9">
        <f t="shared" si="16"/>
        <v>1.0805467023375472</v>
      </c>
      <c r="H63" s="9">
        <f t="shared" si="17"/>
        <v>3.4420355472828565</v>
      </c>
      <c r="I63" s="9">
        <f t="shared" si="18"/>
        <v>3.733783156913995</v>
      </c>
      <c r="J63" s="9">
        <f t="shared" si="19"/>
        <v>2.2642396417349304</v>
      </c>
      <c r="K63" s="11">
        <f t="shared" si="20"/>
        <v>0.30674846625766872</v>
      </c>
      <c r="L63" s="11">
        <f t="shared" si="21"/>
        <v>0.28328611898016998</v>
      </c>
      <c r="M63" s="11">
        <f t="shared" si="22"/>
        <v>0.46082949308755761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-0.26789387410486487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0.23866801463371307</v>
      </c>
      <c r="Q63" s="11">
        <f>2*'OddsRatio_working_3-way'!K63*'OddsRatio_working_3-way'!L63*'OddsRatio_working_3-way'!M63</f>
        <v>8.0089937796548022E-2</v>
      </c>
      <c r="R63" s="11">
        <f t="shared" si="23"/>
        <v>0</v>
      </c>
      <c r="S63" s="11">
        <f t="shared" si="24"/>
        <v>-0.89090508482582331</v>
      </c>
      <c r="T63" s="11">
        <f t="shared" si="25"/>
        <v>-0.29896143786101459</v>
      </c>
      <c r="U63" s="11">
        <f>'OddsRatio_working_3-way'!S63-'OddsRatio_working_3-way'!R63^2/3</f>
        <v>-0.89090508482582331</v>
      </c>
      <c r="V63" s="11">
        <f>'OddsRatio_working_3-way'!S63*'OddsRatio_working_3-way'!R63/3-2*'OddsRatio_working_3-way'!R63^3/27-'OddsRatio_working_3-way'!T63</f>
        <v>0.29896143786101459</v>
      </c>
      <c r="W63" s="11">
        <f>'OddsRatio_working_3-way'!V63^2+4*'OddsRatio_working_3-way'!U63^3/27</f>
        <v>-1.538086474907277E-2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0.1618323253223827</v>
      </c>
      <c r="Y63" s="11">
        <f>IF('OddsRatio_working_3-way'!W63&gt;=0,IF('OddsRatio_working_3-way'!V63+SQRT('OddsRatio_working_3-way'!W63)&gt;0,0,PI()),ACOS('OddsRatio_working_3-way'!V63/(2*'OddsRatio_working_3-way'!X63)))</f>
        <v>0.39322924206940812</v>
      </c>
      <c r="Z63" s="11">
        <f>'OddsRatio_working_3-way'!X63^(1/3)*COS('OddsRatio_working_3-way'!Y63/3)</f>
        <v>0.54027335116877373</v>
      </c>
      <c r="AA63" s="11">
        <f>'OddsRatio_working_3-way'!X63^(1/3)*COS(('OddsRatio_working_3-way'!Y63+2*PI())/3)</f>
        <v>-0.33181974229724559</v>
      </c>
      <c r="AB63" s="11">
        <f>'OddsRatio_working_3-way'!X63^(1/3)*COS(('OddsRatio_working_3-way'!Y63+4*PI())/3)</f>
        <v>-0.20845360887152825</v>
      </c>
      <c r="AC63" s="11">
        <f>'OddsRatio_working_3-way'!X63^(1/3)*SIN('OddsRatio_working_3-way'!Y63/3)</f>
        <v>7.1225470342221459E-2</v>
      </c>
      <c r="AD63" s="11">
        <f>'OddsRatio_working_3-way'!X63^(1/3)*SIN(('OddsRatio_working_3-way'!Y63+2*PI())/3)</f>
        <v>0.43227771192879849</v>
      </c>
      <c r="AE63" s="11">
        <f>'OddsRatio_working_3-way'!X63^(1/3)*SIN(('OddsRatio_working_3-way'!Y63+4*PI())/3)</f>
        <v>-0.50350318227101976</v>
      </c>
      <c r="AF63" s="11">
        <f>-'OddsRatio_working_3-way'!U63/(3*'OddsRatio_working_3-way'!X63^(1/3))*COS(('OddsRatio_working_3-way'!Y63)/3)</f>
        <v>0.54027335116877362</v>
      </c>
      <c r="AG63" s="11">
        <f>-'OddsRatio_working_3-way'!U63/(3*'OddsRatio_working_3-way'!X63^(1/3))*COS(('OddsRatio_working_3-way'!Y63+2*PI())/3)</f>
        <v>-0.33181974229724553</v>
      </c>
      <c r="AH63" s="11">
        <f>-'OddsRatio_working_3-way'!U63/(3*'OddsRatio_working_3-way'!X63^(1/3))*COS(('OddsRatio_working_3-way'!Y63+4*PI())/3)</f>
        <v>-0.2084536088715282</v>
      </c>
      <c r="AI63" s="11">
        <f>'OddsRatio_working_3-way'!U63/(3*'OddsRatio_working_3-way'!X63^(1/3))*SIN(('OddsRatio_working_3-way'!Y63)/3)</f>
        <v>-7.1225470342221445E-2</v>
      </c>
      <c r="AJ63" s="11">
        <f>'OddsRatio_working_3-way'!U63/(3*'OddsRatio_working_3-way'!X63^(1/3))*SIN(('OddsRatio_working_3-way'!Y63+2*PI())/3)</f>
        <v>-0.43227771192879838</v>
      </c>
      <c r="AK63" s="11">
        <f>'OddsRatio_working_3-way'!U63/(3*'OddsRatio_working_3-way'!X63^(1/3))*SIN(('OddsRatio_working_3-way'!Y63+4*PI())/3)</f>
        <v>0.50350318227101964</v>
      </c>
      <c r="AL63" s="11">
        <f>'OddsRatio_working_3-way'!Z63+'OddsRatio_working_3-way'!AF63</f>
        <v>1.0805467023375472</v>
      </c>
      <c r="AM63" s="11">
        <f>'OddsRatio_working_3-way'!AA63+'OddsRatio_working_3-way'!AG63</f>
        <v>-0.66363948459449107</v>
      </c>
      <c r="AN63" s="11">
        <f>'OddsRatio_working_3-way'!AB63+'OddsRatio_working_3-way'!AH63</f>
        <v>-0.41690721774305645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1.0805467023375472</v>
      </c>
      <c r="AS63" s="11">
        <f>IF(('OddsRatio_working_3-way'!X63=0),IF(Q63&gt;0,-Q63^(1/3),(-Q63)^(1/3)),'OddsRatio_working_3-way'!AM63-'OddsRatio_working_3-way'!R63/3)</f>
        <v>-0.66363948459449107</v>
      </c>
      <c r="AT63" s="11">
        <f>IF(('OddsRatio_working_3-way'!X63=0),IF(Q63&gt;0,-Q63^(1/3),(-Q63)^(1/3)),'OddsRatio_working_3-way'!AN63-'OddsRatio_working_3-way'!R63/3)</f>
        <v>-0.41690721774305645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2.8</v>
      </c>
      <c r="B64" s="4">
        <f>IF('True_Odds_Calculator_3-way'!B65="","",'True_Odds_Calculator_3-way'!B65)</f>
        <v>3.43</v>
      </c>
      <c r="C64" s="4">
        <f>IF('True_Odds_Calculator_3-way'!C65="","",'True_Odds_Calculator_3-way'!C65)</f>
        <v>2.5299999999999998</v>
      </c>
      <c r="D64" s="9">
        <f t="shared" si="13"/>
        <v>0.34219301089068338</v>
      </c>
      <c r="E64" s="9">
        <f t="shared" si="14"/>
        <v>0.27815313435353656</v>
      </c>
      <c r="F64" s="9">
        <f t="shared" si="15"/>
        <v>0.37965385475578023</v>
      </c>
      <c r="G64" s="9">
        <f t="shared" si="16"/>
        <v>1.0679596474859023</v>
      </c>
      <c r="H64" s="9">
        <f t="shared" si="17"/>
        <v>2.9223273654746236</v>
      </c>
      <c r="I64" s="9">
        <f t="shared" si="18"/>
        <v>3.5951419433907437</v>
      </c>
      <c r="J64" s="9">
        <f t="shared" si="19"/>
        <v>2.6339782606534303</v>
      </c>
      <c r="K64" s="11">
        <f t="shared" si="20"/>
        <v>0.35714285714285715</v>
      </c>
      <c r="L64" s="11">
        <f t="shared" si="21"/>
        <v>0.29154518950437314</v>
      </c>
      <c r="M64" s="11">
        <f t="shared" si="22"/>
        <v>0.39525691699604748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-0.27542130831521117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0.23705537712382685</v>
      </c>
      <c r="Q64" s="11">
        <f>2*'OddsRatio_working_3-way'!K64*'OddsRatio_working_3-way'!L64*'OddsRatio_working_3-way'!M64</f>
        <v>8.2310894834662113E-2</v>
      </c>
      <c r="R64" s="11">
        <f t="shared" si="23"/>
        <v>0</v>
      </c>
      <c r="S64" s="11">
        <f t="shared" si="24"/>
        <v>-0.86070093332257469</v>
      </c>
      <c r="T64" s="11">
        <f t="shared" si="25"/>
        <v>-0.29885449073700515</v>
      </c>
      <c r="U64" s="11">
        <f>'OddsRatio_working_3-way'!S64-'OddsRatio_working_3-way'!R64^2/3</f>
        <v>-0.86070093332257469</v>
      </c>
      <c r="V64" s="11">
        <f>'OddsRatio_working_3-way'!S64*'OddsRatio_working_3-way'!R64/3-2*'OddsRatio_working_3-way'!R64^3/27-'OddsRatio_working_3-way'!T64</f>
        <v>0.29885449073700515</v>
      </c>
      <c r="W64" s="11">
        <f>'OddsRatio_working_3-way'!V64^2+4*'OddsRatio_working_3-way'!U64^3/27</f>
        <v>-5.1471042957936114E-3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0.15367263169597598</v>
      </c>
      <c r="Y64" s="11">
        <f>IF('OddsRatio_working_3-way'!W64&gt;=0,IF('OddsRatio_working_3-way'!V64+SQRT('OddsRatio_working_3-way'!W64)&gt;0,0,PI()),ACOS('OddsRatio_working_3-way'!V64/(2*'OddsRatio_working_3-way'!X64)))</f>
        <v>0.23560270326466282</v>
      </c>
      <c r="Z64" s="11">
        <f>'OddsRatio_working_3-way'!X64^(1/3)*COS('OddsRatio_working_3-way'!Y64/3)</f>
        <v>0.53397982374295128</v>
      </c>
      <c r="AA64" s="11">
        <f>'OddsRatio_working_3-way'!X64^(1/3)*COS(('OddsRatio_working_3-way'!Y64+2*PI())/3)</f>
        <v>-0.30338213916287221</v>
      </c>
      <c r="AB64" s="11">
        <f>'OddsRatio_working_3-way'!X64^(1/3)*COS(('OddsRatio_working_3-way'!Y64+4*PI())/3)</f>
        <v>-0.23059768458007926</v>
      </c>
      <c r="AC64" s="11">
        <f>'OddsRatio_working_3-way'!X64^(1/3)*SIN('OddsRatio_working_3-way'!Y64/3)</f>
        <v>4.2022124446195672E-2</v>
      </c>
      <c r="AD64" s="11">
        <f>'OddsRatio_working_3-way'!X64^(1/3)*SIN(('OddsRatio_working_3-way'!Y64+2*PI())/3)</f>
        <v>0.44142903024663499</v>
      </c>
      <c r="AE64" s="11">
        <f>'OddsRatio_working_3-way'!X64^(1/3)*SIN(('OddsRatio_working_3-way'!Y64+4*PI())/3)</f>
        <v>-0.48345115469283062</v>
      </c>
      <c r="AF64" s="11">
        <f>-'OddsRatio_working_3-way'!U64/(3*'OddsRatio_working_3-way'!X64^(1/3))*COS(('OddsRatio_working_3-way'!Y64)/3)</f>
        <v>0.53397982374295117</v>
      </c>
      <c r="AG64" s="11">
        <f>-'OddsRatio_working_3-way'!U64/(3*'OddsRatio_working_3-way'!X64^(1/3))*COS(('OddsRatio_working_3-way'!Y64+2*PI())/3)</f>
        <v>-0.30338213916287216</v>
      </c>
      <c r="AH64" s="11">
        <f>-'OddsRatio_working_3-way'!U64/(3*'OddsRatio_working_3-way'!X64^(1/3))*COS(('OddsRatio_working_3-way'!Y64+4*PI())/3)</f>
        <v>-0.2305976845800792</v>
      </c>
      <c r="AI64" s="11">
        <f>'OddsRatio_working_3-way'!U64/(3*'OddsRatio_working_3-way'!X64^(1/3))*SIN(('OddsRatio_working_3-way'!Y64)/3)</f>
        <v>-4.2022124446195658E-2</v>
      </c>
      <c r="AJ64" s="11">
        <f>'OddsRatio_working_3-way'!U64/(3*'OddsRatio_working_3-way'!X64^(1/3))*SIN(('OddsRatio_working_3-way'!Y64+2*PI())/3)</f>
        <v>-0.44142903024663488</v>
      </c>
      <c r="AK64" s="11">
        <f>'OddsRatio_working_3-way'!U64/(3*'OddsRatio_working_3-way'!X64^(1/3))*SIN(('OddsRatio_working_3-way'!Y64+4*PI())/3)</f>
        <v>0.48345115469283051</v>
      </c>
      <c r="AL64" s="11">
        <f>'OddsRatio_working_3-way'!Z64+'OddsRatio_working_3-way'!AF64</f>
        <v>1.0679596474859023</v>
      </c>
      <c r="AM64" s="11">
        <f>'OddsRatio_working_3-way'!AA64+'OddsRatio_working_3-way'!AG64</f>
        <v>-0.60676427832574431</v>
      </c>
      <c r="AN64" s="11">
        <f>'OddsRatio_working_3-way'!AB64+'OddsRatio_working_3-way'!AH64</f>
        <v>-0.46119536916015846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1.0679596474859023</v>
      </c>
      <c r="AS64" s="11">
        <f>IF(('OddsRatio_working_3-way'!X64=0),IF(Q64&gt;0,-Q64^(1/3),(-Q64)^(1/3)),'OddsRatio_working_3-way'!AM64-'OddsRatio_working_3-way'!R64/3)</f>
        <v>-0.60676427832574431</v>
      </c>
      <c r="AT64" s="11">
        <f>IF(('OddsRatio_working_3-way'!X64=0),IF(Q64&gt;0,-Q64^(1/3),(-Q64)^(1/3)),'OddsRatio_working_3-way'!AN64-'OddsRatio_working_3-way'!R64/3)</f>
        <v>-0.46119536916015846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1.97</v>
      </c>
      <c r="B65" s="4">
        <f>IF('True_Odds_Calculator_3-way'!B66="","",'True_Odds_Calculator_3-way'!B66)</f>
        <v>3.81</v>
      </c>
      <c r="C65" s="4">
        <f>IF('True_Odds_Calculator_3-way'!C66="","",'True_Odds_Calculator_3-way'!C66)</f>
        <v>3.61</v>
      </c>
      <c r="D65" s="9">
        <f t="shared" si="13"/>
        <v>0.48913722432189427</v>
      </c>
      <c r="E65" s="9">
        <f t="shared" si="14"/>
        <v>0.24841162876292167</v>
      </c>
      <c r="F65" s="9">
        <f t="shared" si="15"/>
        <v>0.26245114691518412</v>
      </c>
      <c r="G65" s="9">
        <f t="shared" si="16"/>
        <v>1.0767175940624467</v>
      </c>
      <c r="H65" s="9">
        <f t="shared" si="17"/>
        <v>2.0444160662405735</v>
      </c>
      <c r="I65" s="9">
        <f t="shared" si="18"/>
        <v>4.0255764393154756</v>
      </c>
      <c r="J65" s="9">
        <f t="shared" si="19"/>
        <v>3.810232920502985</v>
      </c>
      <c r="K65" s="11">
        <f t="shared" si="20"/>
        <v>0.50761421319796951</v>
      </c>
      <c r="L65" s="11">
        <f t="shared" si="21"/>
        <v>0.26246719160104987</v>
      </c>
      <c r="M65" s="11">
        <f t="shared" si="22"/>
        <v>0.2770083102493075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-0.26255491809604203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0.23583184812783281</v>
      </c>
      <c r="Q65" s="11">
        <f>2*'OddsRatio_working_3-way'!K65*'OddsRatio_working_3-way'!L65*'OddsRatio_working_3-way'!M65</f>
        <v>7.3812785016536098E-2</v>
      </c>
      <c r="R65" s="11">
        <f t="shared" si="23"/>
        <v>0</v>
      </c>
      <c r="S65" s="11">
        <f t="shared" si="24"/>
        <v>-0.8982191224525683</v>
      </c>
      <c r="T65" s="11">
        <f t="shared" si="25"/>
        <v>-0.28113274568155505</v>
      </c>
      <c r="U65" s="11">
        <f>'OddsRatio_working_3-way'!S65-'OddsRatio_working_3-way'!R65^2/3</f>
        <v>-0.8982191224525683</v>
      </c>
      <c r="V65" s="11">
        <f>'OddsRatio_working_3-way'!S65*'OddsRatio_working_3-way'!R65/3-2*'OddsRatio_working_3-way'!R65^3/27-'OddsRatio_working_3-way'!T65</f>
        <v>0.28113274568155505</v>
      </c>
      <c r="W65" s="11">
        <f>'OddsRatio_working_3-way'!V65^2+4*'OddsRatio_working_3-way'!U65^3/27</f>
        <v>-2.8324531161655092E-2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0.16382929519480408</v>
      </c>
      <c r="Y65" s="11">
        <f>IF('OddsRatio_working_3-way'!W65&gt;=0,IF('OddsRatio_working_3-way'!V65+SQRT('OddsRatio_working_3-way'!W65)&gt;0,0,PI()),ACOS('OddsRatio_working_3-way'!V65/(2*'OddsRatio_working_3-way'!X65)))</f>
        <v>0.53942316085111019</v>
      </c>
      <c r="Z65" s="11">
        <f>'OddsRatio_working_3-way'!X65^(1/3)*COS('OddsRatio_working_3-way'!Y65/3)</f>
        <v>0.53835879703122336</v>
      </c>
      <c r="AA65" s="11">
        <f>'OddsRatio_working_3-way'!X65^(1/3)*COS(('OddsRatio_working_3-way'!Y65+2*PI())/3)</f>
        <v>-0.35392687551323437</v>
      </c>
      <c r="AB65" s="11">
        <f>'OddsRatio_working_3-way'!X65^(1/3)*COS(('OddsRatio_working_3-way'!Y65+4*PI())/3)</f>
        <v>-0.18443192151798932</v>
      </c>
      <c r="AC65" s="11">
        <f>'OddsRatio_working_3-way'!X65^(1/3)*SIN('OddsRatio_working_3-way'!Y65/3)</f>
        <v>9.7857957315438185E-2</v>
      </c>
      <c r="AD65" s="11">
        <f>'OddsRatio_working_3-way'!X65^(1/3)*SIN(('OddsRatio_working_3-way'!Y65+2*PI())/3)</f>
        <v>0.41730341592215076</v>
      </c>
      <c r="AE65" s="11">
        <f>'OddsRatio_working_3-way'!X65^(1/3)*SIN(('OddsRatio_working_3-way'!Y65+4*PI())/3)</f>
        <v>-0.51516137323758882</v>
      </c>
      <c r="AF65" s="11">
        <f>-'OddsRatio_working_3-way'!U65/(3*'OddsRatio_working_3-way'!X65^(1/3))*COS(('OddsRatio_working_3-way'!Y65)/3)</f>
        <v>0.53835879703122336</v>
      </c>
      <c r="AG65" s="11">
        <f>-'OddsRatio_working_3-way'!U65/(3*'OddsRatio_working_3-way'!X65^(1/3))*COS(('OddsRatio_working_3-way'!Y65+2*PI())/3)</f>
        <v>-0.35392687551323437</v>
      </c>
      <c r="AH65" s="11">
        <f>-'OddsRatio_working_3-way'!U65/(3*'OddsRatio_working_3-way'!X65^(1/3))*COS(('OddsRatio_working_3-way'!Y65+4*PI())/3)</f>
        <v>-0.18443192151798932</v>
      </c>
      <c r="AI65" s="11">
        <f>'OddsRatio_working_3-way'!U65/(3*'OddsRatio_working_3-way'!X65^(1/3))*SIN(('OddsRatio_working_3-way'!Y65)/3)</f>
        <v>-9.7857957315438185E-2</v>
      </c>
      <c r="AJ65" s="11">
        <f>'OddsRatio_working_3-way'!U65/(3*'OddsRatio_working_3-way'!X65^(1/3))*SIN(('OddsRatio_working_3-way'!Y65+2*PI())/3)</f>
        <v>-0.41730341592215076</v>
      </c>
      <c r="AK65" s="11">
        <f>'OddsRatio_working_3-way'!U65/(3*'OddsRatio_working_3-way'!X65^(1/3))*SIN(('OddsRatio_working_3-way'!Y65+4*PI())/3)</f>
        <v>0.51516137323758882</v>
      </c>
      <c r="AL65" s="11">
        <f>'OddsRatio_working_3-way'!Z65+'OddsRatio_working_3-way'!AF65</f>
        <v>1.0767175940624467</v>
      </c>
      <c r="AM65" s="11">
        <f>'OddsRatio_working_3-way'!AA65+'OddsRatio_working_3-way'!AG65</f>
        <v>-0.70785375102646875</v>
      </c>
      <c r="AN65" s="11">
        <f>'OddsRatio_working_3-way'!AB65+'OddsRatio_working_3-way'!AH65</f>
        <v>-0.36886384303597863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1.0767175940624467</v>
      </c>
      <c r="AS65" s="11">
        <f>IF(('OddsRatio_working_3-way'!X65=0),IF(Q65&gt;0,-Q65^(1/3),(-Q65)^(1/3)),'OddsRatio_working_3-way'!AM65-'OddsRatio_working_3-way'!R65/3)</f>
        <v>-0.70785375102646875</v>
      </c>
      <c r="AT65" s="11">
        <f>IF(('OddsRatio_working_3-way'!X65=0),IF(Q65&gt;0,-Q65^(1/3),(-Q65)^(1/3)),'OddsRatio_working_3-way'!AN65-'OddsRatio_working_3-way'!R65/3)</f>
        <v>-0.36886384303597863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3.2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2.2400000000000002</v>
      </c>
      <c r="D66" s="9">
        <f t="shared" si="13"/>
        <v>0.29788549967219424</v>
      </c>
      <c r="E66" s="9">
        <f t="shared" si="14"/>
        <v>0.27265123102571243</v>
      </c>
      <c r="F66" s="9">
        <f t="shared" si="15"/>
        <v>0.42946326930209305</v>
      </c>
      <c r="G66" s="9">
        <f t="shared" si="16"/>
        <v>1.0713611607334212</v>
      </c>
      <c r="H66" s="9">
        <f t="shared" si="17"/>
        <v>3.3569945536135264</v>
      </c>
      <c r="I66" s="9">
        <f t="shared" si="18"/>
        <v>3.6676892902262188</v>
      </c>
      <c r="J66" s="9">
        <f t="shared" si="19"/>
        <v>2.3284878393094428</v>
      </c>
      <c r="K66" s="11">
        <f t="shared" si="20"/>
        <v>0.3125</v>
      </c>
      <c r="L66" s="11">
        <f t="shared" si="21"/>
        <v>0.28653295128939826</v>
      </c>
      <c r="M66" s="11">
        <f t="shared" si="22"/>
        <v>0.4464285714285714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-0.2715315442079409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0.23704525685632422</v>
      </c>
      <c r="Q66" s="11">
        <f>2*'OddsRatio_working_3-way'!K66*'OddsRatio_working_3-way'!L66*'OddsRatio_working_3-way'!M66</f>
        <v>7.9947810069586553E-2</v>
      </c>
      <c r="R66" s="11">
        <f t="shared" si="23"/>
        <v>0</v>
      </c>
      <c r="S66" s="11">
        <f t="shared" si="24"/>
        <v>-0.87299344003580359</v>
      </c>
      <c r="T66" s="11">
        <f t="shared" si="25"/>
        <v>-0.2944328634184834</v>
      </c>
      <c r="U66" s="11">
        <f>'OddsRatio_working_3-way'!S66-'OddsRatio_working_3-way'!R66^2/3</f>
        <v>-0.87299344003580359</v>
      </c>
      <c r="V66" s="11">
        <f>'OddsRatio_working_3-way'!S66*'OddsRatio_working_3-way'!R66/3-2*'OddsRatio_working_3-way'!R66^3/27-'OddsRatio_working_3-way'!T66</f>
        <v>0.2944328634184834</v>
      </c>
      <c r="W66" s="11">
        <f>'OddsRatio_working_3-way'!V66^2+4*'OddsRatio_working_3-way'!U66^3/27</f>
        <v>-1.187575093857704E-2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0.15697648072194154</v>
      </c>
      <c r="Y66" s="11">
        <f>IF('OddsRatio_working_3-way'!W66&gt;=0,IF('OddsRatio_working_3-way'!V66+SQRT('OddsRatio_working_3-way'!W66)&gt;0,0,PI()),ACOS('OddsRatio_working_3-way'!V66/(2*'OddsRatio_working_3-way'!X66)))</f>
        <v>0.35448674269100366</v>
      </c>
      <c r="Z66" s="11">
        <f>'OddsRatio_working_3-way'!X66^(1/3)*COS('OddsRatio_working_3-way'!Y66/3)</f>
        <v>0.53568058036671062</v>
      </c>
      <c r="AA66" s="11">
        <f>'OddsRatio_working_3-way'!X66^(1/3)*COS(('OddsRatio_working_3-way'!Y66+2*PI())/3)</f>
        <v>-0.32291384892472413</v>
      </c>
      <c r="AB66" s="11">
        <f>'OddsRatio_working_3-way'!X66^(1/3)*COS(('OddsRatio_working_3-way'!Y66+4*PI())/3)</f>
        <v>-0.21276673144198657</v>
      </c>
      <c r="AC66" s="11">
        <f>'OddsRatio_working_3-way'!X66^(1/3)*SIN('OddsRatio_working_3-way'!Y66/3)</f>
        <v>6.3593467929119935E-2</v>
      </c>
      <c r="AD66" s="11">
        <f>'OddsRatio_working_3-way'!X66^(1/3)*SIN(('OddsRatio_working_3-way'!Y66+2*PI())/3)</f>
        <v>0.43211625694700301</v>
      </c>
      <c r="AE66" s="11">
        <f>'OddsRatio_working_3-way'!X66^(1/3)*SIN(('OddsRatio_working_3-way'!Y66+4*PI())/3)</f>
        <v>-0.49570972487612286</v>
      </c>
      <c r="AF66" s="11">
        <f>-'OddsRatio_working_3-way'!U66/(3*'OddsRatio_working_3-way'!X66^(1/3))*COS(('OddsRatio_working_3-way'!Y66)/3)</f>
        <v>0.53568058036671062</v>
      </c>
      <c r="AG66" s="11">
        <f>-'OddsRatio_working_3-way'!U66/(3*'OddsRatio_working_3-way'!X66^(1/3))*COS(('OddsRatio_working_3-way'!Y66+2*PI())/3)</f>
        <v>-0.32291384892472413</v>
      </c>
      <c r="AH66" s="11">
        <f>-'OddsRatio_working_3-way'!U66/(3*'OddsRatio_working_3-way'!X66^(1/3))*COS(('OddsRatio_working_3-way'!Y66+4*PI())/3)</f>
        <v>-0.21276673144198657</v>
      </c>
      <c r="AI66" s="11">
        <f>'OddsRatio_working_3-way'!U66/(3*'OddsRatio_working_3-way'!X66^(1/3))*SIN(('OddsRatio_working_3-way'!Y66)/3)</f>
        <v>-6.3593467929119935E-2</v>
      </c>
      <c r="AJ66" s="11">
        <f>'OddsRatio_working_3-way'!U66/(3*'OddsRatio_working_3-way'!X66^(1/3))*SIN(('OddsRatio_working_3-way'!Y66+2*PI())/3)</f>
        <v>-0.43211625694700301</v>
      </c>
      <c r="AK66" s="11">
        <f>'OddsRatio_working_3-way'!U66/(3*'OddsRatio_working_3-way'!X66^(1/3))*SIN(('OddsRatio_working_3-way'!Y66+4*PI())/3)</f>
        <v>0.49570972487612286</v>
      </c>
      <c r="AL66" s="11">
        <f>'OddsRatio_working_3-way'!Z66+'OddsRatio_working_3-way'!AF66</f>
        <v>1.0713611607334212</v>
      </c>
      <c r="AM66" s="11">
        <f>'OddsRatio_working_3-way'!AA66+'OddsRatio_working_3-way'!AG66</f>
        <v>-0.64582769784944827</v>
      </c>
      <c r="AN66" s="11">
        <f>'OddsRatio_working_3-way'!AB66+'OddsRatio_working_3-way'!AH66</f>
        <v>-0.42553346288397315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1.0713611607334212</v>
      </c>
      <c r="AS66" s="11">
        <f>IF(('OddsRatio_working_3-way'!X66=0),IF(Q66&gt;0,-Q66^(1/3),(-Q66)^(1/3)),'OddsRatio_working_3-way'!AM66-'OddsRatio_working_3-way'!R66/3)</f>
        <v>-0.64582769784944827</v>
      </c>
      <c r="AT66" s="11">
        <f>IF(('OddsRatio_working_3-way'!X66=0),IF(Q66&gt;0,-Q66^(1/3),(-Q66)^(1/3)),'OddsRatio_working_3-way'!AN66-'OddsRatio_working_3-way'!R66/3)</f>
        <v>-0.42553346288397315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12.15</v>
      </c>
      <c r="B67" s="4">
        <f>IF('True_Odds_Calculator_3-way'!B68="","",'True_Odds_Calculator_3-way'!B68)</f>
        <v>7.17</v>
      </c>
      <c r="C67" s="4">
        <f>IF('True_Odds_Calculator_3-way'!C68="","",'True_Odds_Calculator_3-way'!C68)</f>
        <v>1.2</v>
      </c>
      <c r="D67" s="9">
        <f t="shared" si="13"/>
        <v>7.0543513024200949E-2</v>
      </c>
      <c r="E67" s="9">
        <f t="shared" si="14"/>
        <v>0.1206138902867018</v>
      </c>
      <c r="F67" s="9">
        <f t="shared" si="15"/>
        <v>0.8088425966890973</v>
      </c>
      <c r="G67" s="9">
        <f t="shared" si="16"/>
        <v>1.1816724545256587</v>
      </c>
      <c r="H67" s="9">
        <f t="shared" si="17"/>
        <v>14.175647867961096</v>
      </c>
      <c r="I67" s="9">
        <f t="shared" si="18"/>
        <v>8.2909190444233136</v>
      </c>
      <c r="J67" s="9">
        <f t="shared" si="19"/>
        <v>1.2363344909051319</v>
      </c>
      <c r="K67" s="11">
        <f t="shared" si="20"/>
        <v>8.2304526748971193E-2</v>
      </c>
      <c r="L67" s="11">
        <f t="shared" si="21"/>
        <v>0.1394700139470014</v>
      </c>
      <c r="M67" s="11">
        <f t="shared" si="22"/>
        <v>0.83333333333333337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-0.13161741213293476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0.1675935970062733</v>
      </c>
      <c r="Q67" s="11">
        <f>2*'OddsRatio_working_3-way'!K67*'OddsRatio_working_3-way'!L67*'OddsRatio_working_3-way'!M67</f>
        <v>1.9131689155967271E-2</v>
      </c>
      <c r="R67" s="11">
        <f t="shared" si="23"/>
        <v>0</v>
      </c>
      <c r="S67" s="11">
        <f t="shared" si="24"/>
        <v>-1.273339099214337</v>
      </c>
      <c r="T67" s="11">
        <f t="shared" si="25"/>
        <v>-0.14535834465917088</v>
      </c>
      <c r="U67" s="11">
        <f>'OddsRatio_working_3-way'!S67-'OddsRatio_working_3-way'!R67^2/3</f>
        <v>-1.273339099214337</v>
      </c>
      <c r="V67" s="11">
        <f>'OddsRatio_working_3-way'!S67*'OddsRatio_working_3-way'!R67/3-2*'OddsRatio_working_3-way'!R67^3/27-'OddsRatio_working_3-way'!T67</f>
        <v>0.14535834465917088</v>
      </c>
      <c r="W67" s="11">
        <f>'OddsRatio_working_3-way'!V67^2+4*'OddsRatio_working_3-way'!U67^3/27</f>
        <v>-0.28473501334333146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0.27652489115149553</v>
      </c>
      <c r="Y67" s="11">
        <f>IF('OddsRatio_working_3-way'!W67&gt;=0,IF('OddsRatio_working_3-way'!V67+SQRT('OddsRatio_working_3-way'!W67)&gt;0,0,PI()),ACOS('OddsRatio_working_3-way'!V67/(2*'OddsRatio_working_3-way'!X67)))</f>
        <v>1.3048416615970462</v>
      </c>
      <c r="Z67" s="11">
        <f>'OddsRatio_working_3-way'!X67^(1/3)*COS('OddsRatio_working_3-way'!Y67/3)</f>
        <v>0.59083622726282936</v>
      </c>
      <c r="AA67" s="11">
        <f>'OddsRatio_working_3-way'!X67^(1/3)*COS(('OddsRatio_working_3-way'!Y67+2*PI())/3)</f>
        <v>-0.53315576151023514</v>
      </c>
      <c r="AB67" s="11">
        <f>'OddsRatio_working_3-way'!X67^(1/3)*COS(('OddsRatio_working_3-way'!Y67+4*PI())/3)</f>
        <v>-5.768046575259439E-2</v>
      </c>
      <c r="AC67" s="11">
        <f>'OddsRatio_working_3-way'!X67^(1/3)*SIN('OddsRatio_working_3-way'!Y67/3)</f>
        <v>0.27451578999869086</v>
      </c>
      <c r="AD67" s="11">
        <f>'OddsRatio_working_3-way'!X67^(1/3)*SIN(('OddsRatio_working_3-way'!Y67+2*PI())/3)</f>
        <v>0.37442128728642066</v>
      </c>
      <c r="AE67" s="11">
        <f>'OddsRatio_working_3-way'!X67^(1/3)*SIN(('OddsRatio_working_3-way'!Y67+4*PI())/3)</f>
        <v>-0.64893707728511152</v>
      </c>
      <c r="AF67" s="11">
        <f>-'OddsRatio_working_3-way'!U67/(3*'OddsRatio_working_3-way'!X67^(1/3))*COS(('OddsRatio_working_3-way'!Y67)/3)</f>
        <v>0.59083622726282925</v>
      </c>
      <c r="AG67" s="11">
        <f>-'OddsRatio_working_3-way'!U67/(3*'OddsRatio_working_3-way'!X67^(1/3))*COS(('OddsRatio_working_3-way'!Y67+2*PI())/3)</f>
        <v>-0.53315576151023503</v>
      </c>
      <c r="AH67" s="11">
        <f>-'OddsRatio_working_3-way'!U67/(3*'OddsRatio_working_3-way'!X67^(1/3))*COS(('OddsRatio_working_3-way'!Y67+4*PI())/3)</f>
        <v>-5.7680465752594376E-2</v>
      </c>
      <c r="AI67" s="11">
        <f>'OddsRatio_working_3-way'!U67/(3*'OddsRatio_working_3-way'!X67^(1/3))*SIN(('OddsRatio_working_3-way'!Y67)/3)</f>
        <v>-0.27451578999869081</v>
      </c>
      <c r="AJ67" s="11">
        <f>'OddsRatio_working_3-way'!U67/(3*'OddsRatio_working_3-way'!X67^(1/3))*SIN(('OddsRatio_working_3-way'!Y67+2*PI())/3)</f>
        <v>-0.3744212872864206</v>
      </c>
      <c r="AK67" s="11">
        <f>'OddsRatio_working_3-way'!U67/(3*'OddsRatio_working_3-way'!X67^(1/3))*SIN(('OddsRatio_working_3-way'!Y67+4*PI())/3)</f>
        <v>0.64893707728511141</v>
      </c>
      <c r="AL67" s="11">
        <f>'OddsRatio_working_3-way'!Z67+'OddsRatio_working_3-way'!AF67</f>
        <v>1.1816724545256587</v>
      </c>
      <c r="AM67" s="11">
        <f>'OddsRatio_working_3-way'!AA67+'OddsRatio_working_3-way'!AG67</f>
        <v>-1.0663115230204703</v>
      </c>
      <c r="AN67" s="11">
        <f>'OddsRatio_working_3-way'!AB67+'OddsRatio_working_3-way'!AH67</f>
        <v>-0.11536093150518877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1.1816724545256587</v>
      </c>
      <c r="AS67" s="11">
        <f>IF(('OddsRatio_working_3-way'!X67=0),IF(Q67&gt;0,-Q67^(1/3),(-Q67)^(1/3)),'OddsRatio_working_3-way'!AM67-'OddsRatio_working_3-way'!R67/3)</f>
        <v>-1.0663115230204703</v>
      </c>
      <c r="AT67" s="11">
        <f>IF(('OddsRatio_working_3-way'!X67=0),IF(Q67&gt;0,-Q67^(1/3),(-Q67)^(1/3)),'OddsRatio_working_3-way'!AN67-'OddsRatio_working_3-way'!R67/3)</f>
        <v>-0.11536093150518877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4.5199999999999996</v>
      </c>
      <c r="B68" s="4">
        <f>IF('True_Odds_Calculator_3-way'!B69="","",'True_Odds_Calculator_3-way'!B69)</f>
        <v>3.6</v>
      </c>
      <c r="C68" s="4">
        <f>IF('True_Odds_Calculator_3-way'!C69="","",'True_Odds_Calculator_3-way'!C69)</f>
        <v>1.82</v>
      </c>
      <c r="D68" s="9">
        <f t="shared" ref="D68:D131" si="26">(K68/(AR68+K68-(AR68*K68)))</f>
        <v>0.20793724115912668</v>
      </c>
      <c r="E68" s="9">
        <f t="shared" ref="E68:E131" si="27">(L68/(AR68+L68-(AR68*L68)))</f>
        <v>0.26222136487315312</v>
      </c>
      <c r="F68" s="9">
        <f t="shared" ref="F68:F131" si="28">(M68/(AR68+M68-(AR68*M68)))</f>
        <v>0.52984139396772045</v>
      </c>
      <c r="G68" s="9">
        <f t="shared" ref="G68:G131" si="29">AR68</f>
        <v>1.0821429964243845</v>
      </c>
      <c r="H68" s="9">
        <f t="shared" ref="H68:H131" si="30">IF(A68="","",1/D68)</f>
        <v>4.8091433474138334</v>
      </c>
      <c r="I68" s="9">
        <f t="shared" ref="I68:I131" si="31">IF(B68="","",1/E68)</f>
        <v>3.8135717907033992</v>
      </c>
      <c r="J68" s="9">
        <f t="shared" ref="J68:J131" si="32">IF(C68="","",1/F68)</f>
        <v>1.8873572570679955</v>
      </c>
      <c r="K68" s="11">
        <f t="shared" ref="K68:K131" si="33">1/A68</f>
        <v>0.22123893805309736</v>
      </c>
      <c r="L68" s="11">
        <f t="shared" ref="L68:L131" si="34">1/B68</f>
        <v>0.27777777777777779</v>
      </c>
      <c r="M68" s="11">
        <f t="shared" ref="M68:M131" si="35">1/C68</f>
        <v>0.54945054945054939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-0.25340637730018267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0.2343403892076458</v>
      </c>
      <c r="Q68" s="11">
        <f>2*'OddsRatio_working_3-way'!K68*'OddsRatio_working_3-way'!L68*'OddsRatio_working_3-way'!M68</f>
        <v>6.7533253373961336E-2</v>
      </c>
      <c r="R68" s="11">
        <f t="shared" ref="R68:R131" si="36">O68/N68</f>
        <v>0</v>
      </c>
      <c r="S68" s="11">
        <f t="shared" ref="S68:S131" si="37">P68/N68</f>
        <v>-0.9247612143953603</v>
      </c>
      <c r="T68" s="11">
        <f t="shared" ref="T68:T131" si="38">Q68/N68</f>
        <v>-0.26650179089203474</v>
      </c>
      <c r="U68" s="11">
        <f>'OddsRatio_working_3-way'!S68-'OddsRatio_working_3-way'!R68^2/3</f>
        <v>-0.9247612143953603</v>
      </c>
      <c r="V68" s="11">
        <f>'OddsRatio_working_3-way'!S68*'OddsRatio_working_3-way'!R68/3-2*'OddsRatio_working_3-way'!R68^3/27-'OddsRatio_working_3-way'!T68</f>
        <v>0.26650179089203474</v>
      </c>
      <c r="W68" s="11">
        <f>'OddsRatio_working_3-way'!V68^2+4*'OddsRatio_working_3-way'!U68^3/27</f>
        <v>-4.6138328846003815E-2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0.17114433484245514</v>
      </c>
      <c r="Y68" s="11">
        <f>IF('OddsRatio_working_3-way'!W68&gt;=0,IF('OddsRatio_working_3-way'!V68+SQRT('OddsRatio_working_3-way'!W68)&gt;0,0,PI()),ACOS('OddsRatio_working_3-way'!V68/(2*'OddsRatio_working_3-way'!X68)))</f>
        <v>0.67838401182500307</v>
      </c>
      <c r="Z68" s="11">
        <f>'OddsRatio_working_3-way'!X68^(1/3)*COS('OddsRatio_working_3-way'!Y68/3)</f>
        <v>0.54107149821219236</v>
      </c>
      <c r="AA68" s="11">
        <f>'OddsRatio_working_3-way'!X68^(1/3)*COS(('OddsRatio_working_3-way'!Y68+2*PI())/3)</f>
        <v>-0.3783389446322501</v>
      </c>
      <c r="AB68" s="11">
        <f>'OddsRatio_working_3-way'!X68^(1/3)*COS(('OddsRatio_working_3-way'!Y68+4*PI())/3)</f>
        <v>-0.16273255357994248</v>
      </c>
      <c r="AC68" s="11">
        <f>'OddsRatio_working_3-way'!X68^(1/3)*SIN('OddsRatio_working_3-way'!Y68/3)</f>
        <v>0.1244804079130538</v>
      </c>
      <c r="AD68" s="11">
        <f>'OddsRatio_working_3-way'!X68^(1/3)*SIN(('OddsRatio_working_3-way'!Y68+2*PI())/3)</f>
        <v>0.40634145875893835</v>
      </c>
      <c r="AE68" s="11">
        <f>'OddsRatio_working_3-way'!X68^(1/3)*SIN(('OddsRatio_working_3-way'!Y68+4*PI())/3)</f>
        <v>-0.53082186667199194</v>
      </c>
      <c r="AF68" s="11">
        <f>-'OddsRatio_working_3-way'!U68/(3*'OddsRatio_working_3-way'!X68^(1/3))*COS(('OddsRatio_working_3-way'!Y68)/3)</f>
        <v>0.54107149821219225</v>
      </c>
      <c r="AG68" s="11">
        <f>-'OddsRatio_working_3-way'!U68/(3*'OddsRatio_working_3-way'!X68^(1/3))*COS(('OddsRatio_working_3-way'!Y68+2*PI())/3)</f>
        <v>-0.37833894463225004</v>
      </c>
      <c r="AH68" s="11">
        <f>-'OddsRatio_working_3-way'!U68/(3*'OddsRatio_working_3-way'!X68^(1/3))*COS(('OddsRatio_working_3-way'!Y68+4*PI())/3)</f>
        <v>-0.16273255357994243</v>
      </c>
      <c r="AI68" s="11">
        <f>'OddsRatio_working_3-way'!U68/(3*'OddsRatio_working_3-way'!X68^(1/3))*SIN(('OddsRatio_working_3-way'!Y68)/3)</f>
        <v>-0.12448040791305377</v>
      </c>
      <c r="AJ68" s="11">
        <f>'OddsRatio_working_3-way'!U68/(3*'OddsRatio_working_3-way'!X68^(1/3))*SIN(('OddsRatio_working_3-way'!Y68+2*PI())/3)</f>
        <v>-0.40634145875893823</v>
      </c>
      <c r="AK68" s="11">
        <f>'OddsRatio_working_3-way'!U68/(3*'OddsRatio_working_3-way'!X68^(1/3))*SIN(('OddsRatio_working_3-way'!Y68+4*PI())/3)</f>
        <v>0.53082186667199183</v>
      </c>
      <c r="AL68" s="11">
        <f>'OddsRatio_working_3-way'!Z68+'OddsRatio_working_3-way'!AF68</f>
        <v>1.0821429964243845</v>
      </c>
      <c r="AM68" s="11">
        <f>'OddsRatio_working_3-way'!AA68+'OddsRatio_working_3-way'!AG68</f>
        <v>-0.75667788926450008</v>
      </c>
      <c r="AN68" s="11">
        <f>'OddsRatio_working_3-way'!AB68+'OddsRatio_working_3-way'!AH68</f>
        <v>-0.32546510715988491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1.0821429964243845</v>
      </c>
      <c r="AS68" s="11">
        <f>IF(('OddsRatio_working_3-way'!X68=0),IF(Q68&gt;0,-Q68^(1/3),(-Q68)^(1/3)),'OddsRatio_working_3-way'!AM68-'OddsRatio_working_3-way'!R68/3)</f>
        <v>-0.75667788926450008</v>
      </c>
      <c r="AT68" s="11">
        <f>IF(('OddsRatio_working_3-way'!X68=0),IF(Q68&gt;0,-Q68^(1/3),(-Q68)^(1/3)),'OddsRatio_working_3-way'!AN68-'OddsRatio_working_3-way'!R68/3)</f>
        <v>-0.32546510715988491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2.2599999999999998</v>
      </c>
      <c r="B69" s="4">
        <f>IF('True_Odds_Calculator_3-way'!B70="","",'True_Odds_Calculator_3-way'!B70)</f>
        <v>3.61</v>
      </c>
      <c r="C69" s="4">
        <f>IF('True_Odds_Calculator_3-way'!C70="","",'True_Odds_Calculator_3-way'!C70)</f>
        <v>3.07</v>
      </c>
      <c r="D69" s="9">
        <f t="shared" si="26"/>
        <v>0.42564308086064911</v>
      </c>
      <c r="E69" s="9">
        <f t="shared" si="27"/>
        <v>0.26349369495385577</v>
      </c>
      <c r="F69" s="9">
        <f t="shared" si="28"/>
        <v>0.31086322418549511</v>
      </c>
      <c r="G69" s="9">
        <f t="shared" si="29"/>
        <v>1.070941465304841</v>
      </c>
      <c r="H69" s="9">
        <f t="shared" si="30"/>
        <v>2.3493862462840998</v>
      </c>
      <c r="I69" s="9">
        <f t="shared" si="31"/>
        <v>3.7951572244456346</v>
      </c>
      <c r="J69" s="9">
        <f t="shared" si="32"/>
        <v>3.2168488331810208</v>
      </c>
      <c r="K69" s="11">
        <f t="shared" si="33"/>
        <v>0.44247787610619471</v>
      </c>
      <c r="L69" s="11">
        <f t="shared" si="34"/>
        <v>0.2770083102493075</v>
      </c>
      <c r="M69" s="11">
        <f t="shared" si="35"/>
        <v>0.32573289902280134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-0.2717861873695997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0.23715507810107617</v>
      </c>
      <c r="Q69" s="11">
        <f>2*'OddsRatio_working_3-way'!K69*'OddsRatio_working_3-way'!L69*'OddsRatio_working_3-way'!M69</f>
        <v>7.9850194646826994E-2</v>
      </c>
      <c r="R69" s="11">
        <f t="shared" si="36"/>
        <v>0</v>
      </c>
      <c r="S69" s="11">
        <f t="shared" si="37"/>
        <v>-0.87257958322426088</v>
      </c>
      <c r="T69" s="11">
        <f t="shared" si="38"/>
        <v>-0.2937978394694481</v>
      </c>
      <c r="U69" s="11">
        <f>'OddsRatio_working_3-way'!S69-'OddsRatio_working_3-way'!R69^2/3</f>
        <v>-0.87257958322426088</v>
      </c>
      <c r="V69" s="11">
        <f>'OddsRatio_working_3-way'!S69*'OddsRatio_working_3-way'!R69/3-2*'OddsRatio_working_3-way'!R69^3/27-'OddsRatio_working_3-way'!T69</f>
        <v>0.2937978394694481</v>
      </c>
      <c r="W69" s="11">
        <f>'OddsRatio_working_3-way'!V69^2+4*'OddsRatio_working_3-way'!U69^3/27</f>
        <v>-1.2109176839233196E-2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0.15686486805220981</v>
      </c>
      <c r="Y69" s="11">
        <f>IF('OddsRatio_working_3-way'!W69&gt;=0,IF('OddsRatio_working_3-way'!V69+SQRT('OddsRatio_working_3-way'!W69)&gt;0,0,PI()),ACOS('OddsRatio_working_3-way'!V69/(2*'OddsRatio_working_3-way'!X69)))</f>
        <v>0.35837526819651977</v>
      </c>
      <c r="Z69" s="11">
        <f>'OddsRatio_working_3-way'!X69^(1/3)*COS('OddsRatio_working_3-way'!Y69/3)</f>
        <v>0.53547073265242051</v>
      </c>
      <c r="AA69" s="11">
        <f>'OddsRatio_working_3-way'!X69^(1/3)*COS(('OddsRatio_working_3-way'!Y69+2*PI())/3)</f>
        <v>-0.32339699278982731</v>
      </c>
      <c r="AB69" s="11">
        <f>'OddsRatio_working_3-way'!X69^(1/3)*COS(('OddsRatio_working_3-way'!Y69+4*PI())/3)</f>
        <v>-0.21207373986259326</v>
      </c>
      <c r="AC69" s="11">
        <f>'OddsRatio_working_3-way'!X69^(1/3)*SIN('OddsRatio_working_3-way'!Y69/3)</f>
        <v>6.4272510044603423E-2</v>
      </c>
      <c r="AD69" s="11">
        <f>'OddsRatio_working_3-way'!X69^(1/3)*SIN(('OddsRatio_working_3-way'!Y69+2*PI())/3)</f>
        <v>0.43159500243775989</v>
      </c>
      <c r="AE69" s="11">
        <f>'OddsRatio_working_3-way'!X69^(1/3)*SIN(('OddsRatio_working_3-way'!Y69+4*PI())/3)</f>
        <v>-0.49586751248236333</v>
      </c>
      <c r="AF69" s="11">
        <f>-'OddsRatio_working_3-way'!U69/(3*'OddsRatio_working_3-way'!X69^(1/3))*COS(('OddsRatio_working_3-way'!Y69)/3)</f>
        <v>0.53547073265242051</v>
      </c>
      <c r="AG69" s="11">
        <f>-'OddsRatio_working_3-way'!U69/(3*'OddsRatio_working_3-way'!X69^(1/3))*COS(('OddsRatio_working_3-way'!Y69+2*PI())/3)</f>
        <v>-0.32339699278982731</v>
      </c>
      <c r="AH69" s="11">
        <f>-'OddsRatio_working_3-way'!U69/(3*'OddsRatio_working_3-way'!X69^(1/3))*COS(('OddsRatio_working_3-way'!Y69+4*PI())/3)</f>
        <v>-0.21207373986259326</v>
      </c>
      <c r="AI69" s="11">
        <f>'OddsRatio_working_3-way'!U69/(3*'OddsRatio_working_3-way'!X69^(1/3))*SIN(('OddsRatio_working_3-way'!Y69)/3)</f>
        <v>-6.4272510044603423E-2</v>
      </c>
      <c r="AJ69" s="11">
        <f>'OddsRatio_working_3-way'!U69/(3*'OddsRatio_working_3-way'!X69^(1/3))*SIN(('OddsRatio_working_3-way'!Y69+2*PI())/3)</f>
        <v>-0.43159500243775989</v>
      </c>
      <c r="AK69" s="11">
        <f>'OddsRatio_working_3-way'!U69/(3*'OddsRatio_working_3-way'!X69^(1/3))*SIN(('OddsRatio_working_3-way'!Y69+4*PI())/3)</f>
        <v>0.49586751248236333</v>
      </c>
      <c r="AL69" s="11">
        <f>'OddsRatio_working_3-way'!Z69+'OddsRatio_working_3-way'!AF69</f>
        <v>1.070941465304841</v>
      </c>
      <c r="AM69" s="11">
        <f>'OddsRatio_working_3-way'!AA69+'OddsRatio_working_3-way'!AG69</f>
        <v>-0.64679398557965462</v>
      </c>
      <c r="AN69" s="11">
        <f>'OddsRatio_working_3-way'!AB69+'OddsRatio_working_3-way'!AH69</f>
        <v>-0.42414747972518652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1.070941465304841</v>
      </c>
      <c r="AS69" s="11">
        <f>IF(('OddsRatio_working_3-way'!X69=0),IF(Q69&gt;0,-Q69^(1/3),(-Q69)^(1/3)),'OddsRatio_working_3-way'!AM69-'OddsRatio_working_3-way'!R69/3)</f>
        <v>-0.64679398557965462</v>
      </c>
      <c r="AT69" s="11">
        <f>IF(('OddsRatio_working_3-way'!X69=0),IF(Q69&gt;0,-Q69^(1/3),(-Q69)^(1/3)),'OddsRatio_working_3-way'!AN69-'OddsRatio_working_3-way'!R69/3)</f>
        <v>-0.42414747972518652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1.91</v>
      </c>
      <c r="B70" s="4">
        <f>IF('True_Odds_Calculator_3-way'!B71="","",'True_Odds_Calculator_3-way'!B71)</f>
        <v>3.83</v>
      </c>
      <c r="C70" s="4">
        <f>IF('True_Odds_Calculator_3-way'!C71="","",'True_Odds_Calculator_3-way'!C71)</f>
        <v>3.83</v>
      </c>
      <c r="D70" s="9">
        <f t="shared" si="26"/>
        <v>0.50538833237019476</v>
      </c>
      <c r="E70" s="9">
        <f t="shared" si="27"/>
        <v>0.24730583381490273</v>
      </c>
      <c r="F70" s="9">
        <f t="shared" si="28"/>
        <v>0.24730583381490273</v>
      </c>
      <c r="G70" s="9">
        <f t="shared" si="29"/>
        <v>1.0754686451478372</v>
      </c>
      <c r="H70" s="9">
        <f t="shared" si="30"/>
        <v>1.9786764670845316</v>
      </c>
      <c r="I70" s="9">
        <f t="shared" si="31"/>
        <v>4.0435762657683805</v>
      </c>
      <c r="J70" s="9">
        <f t="shared" si="32"/>
        <v>4.0435762657683805</v>
      </c>
      <c r="K70" s="11">
        <f t="shared" si="33"/>
        <v>0.52356020942408377</v>
      </c>
      <c r="L70" s="11">
        <f t="shared" si="34"/>
        <v>0.2610966057441253</v>
      </c>
      <c r="M70" s="11">
        <f t="shared" si="35"/>
        <v>0.2610966057441253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-0.26012575167486696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0.23449546836615082</v>
      </c>
      <c r="Q70" s="11">
        <f>2*'OddsRatio_working_3-way'!K70*'OddsRatio_working_3-way'!L70*'OddsRatio_working_3-way'!M70</f>
        <v>7.1383704221050476E-2</v>
      </c>
      <c r="R70" s="11">
        <f t="shared" si="36"/>
        <v>0</v>
      </c>
      <c r="S70" s="11">
        <f t="shared" si="37"/>
        <v>-0.90146964249525119</v>
      </c>
      <c r="T70" s="11">
        <f t="shared" si="38"/>
        <v>-0.27441998249474925</v>
      </c>
      <c r="U70" s="11">
        <f>'OddsRatio_working_3-way'!S70-'OddsRatio_working_3-way'!R70^2/3</f>
        <v>-0.90146964249525119</v>
      </c>
      <c r="V70" s="11">
        <f>'OddsRatio_working_3-way'!S70*'OddsRatio_working_3-way'!R70/3-2*'OddsRatio_working_3-way'!R70^3/27-'OddsRatio_working_3-way'!T70</f>
        <v>0.27441998249474925</v>
      </c>
      <c r="W70" s="11">
        <f>'OddsRatio_working_3-way'!V70^2+4*'OddsRatio_working_3-way'!U70^3/27</f>
        <v>-3.3223608915750213E-2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0.16471940968520429</v>
      </c>
      <c r="Y70" s="11">
        <f>IF('OddsRatio_working_3-way'!W70&gt;=0,IF('OddsRatio_working_3-way'!V70+SQRT('OddsRatio_working_3-way'!W70)&gt;0,0,PI()),ACOS('OddsRatio_working_3-way'!V70/(2*'OddsRatio_working_3-way'!X70)))</f>
        <v>0.58630230461697075</v>
      </c>
      <c r="Z70" s="11">
        <f>'OddsRatio_working_3-way'!X70^(1/3)*COS('OddsRatio_working_3-way'!Y70/3)</f>
        <v>0.53773432257391873</v>
      </c>
      <c r="AA70" s="11">
        <f>'OddsRatio_working_3-way'!X70^(1/3)*COS(('OddsRatio_working_3-way'!Y70+2*PI())/3)</f>
        <v>-0.36105587734423666</v>
      </c>
      <c r="AB70" s="11">
        <f>'OddsRatio_working_3-way'!X70^(1/3)*COS(('OddsRatio_working_3-way'!Y70+4*PI())/3)</f>
        <v>-0.17667844522968185</v>
      </c>
      <c r="AC70" s="11">
        <f>'OddsRatio_working_3-way'!X70^(1/3)*SIN('OddsRatio_working_3-way'!Y70/3)</f>
        <v>0.10645036006383012</v>
      </c>
      <c r="AD70" s="11">
        <f>'OddsRatio_working_3-way'!X70^(1/3)*SIN(('OddsRatio_working_3-way'!Y70+2*PI())/3)</f>
        <v>0.41246640380391469</v>
      </c>
      <c r="AE70" s="11">
        <f>'OddsRatio_working_3-way'!X70^(1/3)*SIN(('OddsRatio_working_3-way'!Y70+4*PI())/3)</f>
        <v>-0.51891676386774477</v>
      </c>
      <c r="AF70" s="11">
        <f>-'OddsRatio_working_3-way'!U70/(3*'OddsRatio_working_3-way'!X70^(1/3))*COS(('OddsRatio_working_3-way'!Y70)/3)</f>
        <v>0.53773432257391862</v>
      </c>
      <c r="AG70" s="11">
        <f>-'OddsRatio_working_3-way'!U70/(3*'OddsRatio_working_3-way'!X70^(1/3))*COS(('OddsRatio_working_3-way'!Y70+2*PI())/3)</f>
        <v>-0.36105587734423655</v>
      </c>
      <c r="AH70" s="11">
        <f>-'OddsRatio_working_3-way'!U70/(3*'OddsRatio_working_3-way'!X70^(1/3))*COS(('OddsRatio_working_3-way'!Y70+4*PI())/3)</f>
        <v>-0.17667844522968182</v>
      </c>
      <c r="AI70" s="11">
        <f>'OddsRatio_working_3-way'!U70/(3*'OddsRatio_working_3-way'!X70^(1/3))*SIN(('OddsRatio_working_3-way'!Y70)/3)</f>
        <v>-0.10645036006383009</v>
      </c>
      <c r="AJ70" s="11">
        <f>'OddsRatio_working_3-way'!U70/(3*'OddsRatio_working_3-way'!X70^(1/3))*SIN(('OddsRatio_working_3-way'!Y70+2*PI())/3)</f>
        <v>-0.41246640380391458</v>
      </c>
      <c r="AK70" s="11">
        <f>'OddsRatio_working_3-way'!U70/(3*'OddsRatio_working_3-way'!X70^(1/3))*SIN(('OddsRatio_working_3-way'!Y70+4*PI())/3)</f>
        <v>0.51891676386774466</v>
      </c>
      <c r="AL70" s="11">
        <f>'OddsRatio_working_3-way'!Z70+'OddsRatio_working_3-way'!AF70</f>
        <v>1.0754686451478372</v>
      </c>
      <c r="AM70" s="11">
        <f>'OddsRatio_working_3-way'!AA70+'OddsRatio_working_3-way'!AG70</f>
        <v>-0.72211175468847322</v>
      </c>
      <c r="AN70" s="11">
        <f>'OddsRatio_working_3-way'!AB70+'OddsRatio_working_3-way'!AH70</f>
        <v>-0.35335689045936369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1.0754686451478372</v>
      </c>
      <c r="AS70" s="11">
        <f>IF(('OddsRatio_working_3-way'!X70=0),IF(Q70&gt;0,-Q70^(1/3),(-Q70)^(1/3)),'OddsRatio_working_3-way'!AM70-'OddsRatio_working_3-way'!R70/3)</f>
        <v>-0.72211175468847322</v>
      </c>
      <c r="AT70" s="11">
        <f>IF(('OddsRatio_working_3-way'!X70=0),IF(Q70&gt;0,-Q70^(1/3),(-Q70)^(1/3)),'OddsRatio_working_3-way'!AN70-'OddsRatio_working_3-way'!R70/3)</f>
        <v>-0.35335689045936369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3.07</v>
      </c>
      <c r="B71" s="4">
        <f>IF('True_Odds_Calculator_3-way'!B72="","",'True_Odds_Calculator_3-way'!B72)</f>
        <v>3.46</v>
      </c>
      <c r="C71" s="4">
        <f>IF('True_Odds_Calculator_3-way'!C72="","",'True_Odds_Calculator_3-way'!C72)</f>
        <v>2.33</v>
      </c>
      <c r="D71" s="9">
        <f t="shared" si="26"/>
        <v>0.31135820920242163</v>
      </c>
      <c r="E71" s="9">
        <f t="shared" si="27"/>
        <v>0.27560064945959806</v>
      </c>
      <c r="F71" s="9">
        <f t="shared" si="28"/>
        <v>0.4130411413379802</v>
      </c>
      <c r="G71" s="9">
        <f t="shared" si="29"/>
        <v>1.0684709244513186</v>
      </c>
      <c r="H71" s="9">
        <f t="shared" si="30"/>
        <v>3.2117348136142296</v>
      </c>
      <c r="I71" s="9">
        <f t="shared" si="31"/>
        <v>3.6284384741502431</v>
      </c>
      <c r="J71" s="9">
        <f t="shared" si="32"/>
        <v>2.4210663295202535</v>
      </c>
      <c r="K71" s="11">
        <f t="shared" si="33"/>
        <v>0.32573289902280134</v>
      </c>
      <c r="L71" s="11">
        <f t="shared" si="34"/>
        <v>0.28901734104046245</v>
      </c>
      <c r="M71" s="11">
        <f t="shared" si="35"/>
        <v>0.42918454935622319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-0.27364448398337826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0.23677029798228882</v>
      </c>
      <c r="Q71" s="11">
        <f>2*'OddsRatio_working_3-way'!K71*'OddsRatio_working_3-way'!L71*'OddsRatio_working_3-way'!M71</f>
        <v>8.0808975420576398E-2</v>
      </c>
      <c r="R71" s="11">
        <f t="shared" si="36"/>
        <v>0</v>
      </c>
      <c r="S71" s="11">
        <f t="shared" si="37"/>
        <v>-0.86524783739719291</v>
      </c>
      <c r="T71" s="11">
        <f t="shared" si="38"/>
        <v>-0.29530642914579963</v>
      </c>
      <c r="U71" s="11">
        <f>'OddsRatio_working_3-way'!S71-'OddsRatio_working_3-way'!R71^2/3</f>
        <v>-0.86524783739719291</v>
      </c>
      <c r="V71" s="11">
        <f>'OddsRatio_working_3-way'!S71*'OddsRatio_working_3-way'!R71/3-2*'OddsRatio_working_3-way'!R71^3/27-'OddsRatio_working_3-way'!T71</f>
        <v>0.29530642914579963</v>
      </c>
      <c r="W71" s="11">
        <f>'OddsRatio_working_3-way'!V71^2+4*'OddsRatio_working_3-way'!U71^3/27</f>
        <v>-8.7602016189977511E-3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0.15489196938014649</v>
      </c>
      <c r="Y71" s="11">
        <f>IF('OddsRatio_working_3-way'!W71&gt;=0,IF('OddsRatio_working_3-way'!V71+SQRT('OddsRatio_working_3-way'!W71)&gt;0,0,PI()),ACOS('OddsRatio_working_3-way'!V71/(2*'OddsRatio_working_3-way'!X71)))</f>
        <v>0.30692942725116179</v>
      </c>
      <c r="Z71" s="11">
        <f>'OddsRatio_working_3-way'!X71^(1/3)*COS('OddsRatio_working_3-way'!Y71/3)</f>
        <v>0.53423546222565932</v>
      </c>
      <c r="AA71" s="11">
        <f>'OddsRatio_working_3-way'!X71^(1/3)*COS(('OddsRatio_working_3-way'!Y71+2*PI())/3)</f>
        <v>-0.31461838926301133</v>
      </c>
      <c r="AB71" s="11">
        <f>'OddsRatio_working_3-way'!X71^(1/3)*COS(('OddsRatio_working_3-way'!Y71+4*PI())/3)</f>
        <v>-0.21961707296264807</v>
      </c>
      <c r="AC71" s="11">
        <f>'OddsRatio_working_3-way'!X71^(1/3)*SIN('OddsRatio_working_3-way'!Y71/3)</f>
        <v>5.4849035539383528E-2</v>
      </c>
      <c r="AD71" s="11">
        <f>'OddsRatio_working_3-way'!X71^(1/3)*SIN(('OddsRatio_working_3-way'!Y71+2*PI())/3)</f>
        <v>0.43523696412025098</v>
      </c>
      <c r="AE71" s="11">
        <f>'OddsRatio_working_3-way'!X71^(1/3)*SIN(('OddsRatio_working_3-way'!Y71+4*PI())/3)</f>
        <v>-0.49008599965963451</v>
      </c>
      <c r="AF71" s="11">
        <f>-'OddsRatio_working_3-way'!U71/(3*'OddsRatio_working_3-way'!X71^(1/3))*COS(('OddsRatio_working_3-way'!Y71)/3)</f>
        <v>0.53423546222565921</v>
      </c>
      <c r="AG71" s="11">
        <f>-'OddsRatio_working_3-way'!U71/(3*'OddsRatio_working_3-way'!X71^(1/3))*COS(('OddsRatio_working_3-way'!Y71+2*PI())/3)</f>
        <v>-0.31461838926301128</v>
      </c>
      <c r="AH71" s="11">
        <f>-'OddsRatio_working_3-way'!U71/(3*'OddsRatio_working_3-way'!X71^(1/3))*COS(('OddsRatio_working_3-way'!Y71+4*PI())/3)</f>
        <v>-0.21961707296264801</v>
      </c>
      <c r="AI71" s="11">
        <f>'OddsRatio_working_3-way'!U71/(3*'OddsRatio_working_3-way'!X71^(1/3))*SIN(('OddsRatio_working_3-way'!Y71)/3)</f>
        <v>-5.4849035539383514E-2</v>
      </c>
      <c r="AJ71" s="11">
        <f>'OddsRatio_working_3-way'!U71/(3*'OddsRatio_working_3-way'!X71^(1/3))*SIN(('OddsRatio_working_3-way'!Y71+2*PI())/3)</f>
        <v>-0.43523696412025092</v>
      </c>
      <c r="AK71" s="11">
        <f>'OddsRatio_working_3-way'!U71/(3*'OddsRatio_working_3-way'!X71^(1/3))*SIN(('OddsRatio_working_3-way'!Y71+4*PI())/3)</f>
        <v>0.4900859996596344</v>
      </c>
      <c r="AL71" s="11">
        <f>'OddsRatio_working_3-way'!Z71+'OddsRatio_working_3-way'!AF71</f>
        <v>1.0684709244513186</v>
      </c>
      <c r="AM71" s="11">
        <f>'OddsRatio_working_3-way'!AA71+'OddsRatio_working_3-way'!AG71</f>
        <v>-0.62923677852602267</v>
      </c>
      <c r="AN71" s="11">
        <f>'OddsRatio_working_3-way'!AB71+'OddsRatio_working_3-way'!AH71</f>
        <v>-0.43923414592529608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1.0684709244513186</v>
      </c>
      <c r="AS71" s="11">
        <f>IF(('OddsRatio_working_3-way'!X71=0),IF(Q71&gt;0,-Q71^(1/3),(-Q71)^(1/3)),'OddsRatio_working_3-way'!AM71-'OddsRatio_working_3-way'!R71/3)</f>
        <v>-0.62923677852602267</v>
      </c>
      <c r="AT71" s="11">
        <f>IF(('OddsRatio_working_3-way'!X71=0),IF(Q71&gt;0,-Q71^(1/3),(-Q71)^(1/3)),'OddsRatio_working_3-way'!AN71-'OddsRatio_working_3-way'!R71/3)</f>
        <v>-0.43923414592529608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2.2799999999999998</v>
      </c>
      <c r="B72" s="4">
        <f>IF('True_Odds_Calculator_3-way'!B73="","",'True_Odds_Calculator_3-way'!B73)</f>
        <v>3.1</v>
      </c>
      <c r="C72" s="4">
        <f>IF('True_Odds_Calculator_3-way'!C73="","",'True_Odds_Calculator_3-way'!C73)</f>
        <v>3.52</v>
      </c>
      <c r="D72" s="9">
        <f t="shared" si="26"/>
        <v>0.42181748098552652</v>
      </c>
      <c r="E72" s="9">
        <f t="shared" si="27"/>
        <v>0.30780651076299326</v>
      </c>
      <c r="F72" s="9">
        <f t="shared" si="28"/>
        <v>0.27037600825148012</v>
      </c>
      <c r="G72" s="9">
        <f t="shared" si="29"/>
        <v>1.0708543702947115</v>
      </c>
      <c r="H72" s="9">
        <f t="shared" si="30"/>
        <v>2.3706935939772307</v>
      </c>
      <c r="I72" s="9">
        <f t="shared" si="31"/>
        <v>3.2487941776188944</v>
      </c>
      <c r="J72" s="9">
        <f t="shared" si="32"/>
        <v>3.6985530131426732</v>
      </c>
      <c r="K72" s="11">
        <f t="shared" si="33"/>
        <v>0.43859649122807021</v>
      </c>
      <c r="L72" s="11">
        <f t="shared" si="34"/>
        <v>0.32258064516129031</v>
      </c>
      <c r="M72" s="11">
        <f t="shared" si="35"/>
        <v>0.28409090909090912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-0.27226423830838087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0.2371443638421567</v>
      </c>
      <c r="Q72" s="11">
        <f>2*'OddsRatio_working_3-way'!K72*'OddsRatio_working_3-way'!L72*'OddsRatio_working_3-way'!M72</f>
        <v>8.0387919946493816E-2</v>
      </c>
      <c r="R72" s="11">
        <f t="shared" si="36"/>
        <v>0</v>
      </c>
      <c r="S72" s="11">
        <f t="shared" si="37"/>
        <v>-0.87100812547241135</v>
      </c>
      <c r="T72" s="11">
        <f t="shared" si="38"/>
        <v>-0.29525699168556324</v>
      </c>
      <c r="U72" s="11">
        <f>'OddsRatio_working_3-way'!S72-'OddsRatio_working_3-way'!R72^2/3</f>
        <v>-0.87100812547241135</v>
      </c>
      <c r="V72" s="11">
        <f>'OddsRatio_working_3-way'!S72*'OddsRatio_working_3-way'!R72/3-2*'OddsRatio_working_3-way'!R72^3/27-'OddsRatio_working_3-way'!T72</f>
        <v>0.29525699168556324</v>
      </c>
      <c r="W72" s="11">
        <f>'OddsRatio_working_3-way'!V72^2+4*'OddsRatio_working_3-way'!U72^3/27</f>
        <v>-1.071883539739367E-2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0.15644130411803209</v>
      </c>
      <c r="Y72" s="11">
        <f>IF('OddsRatio_working_3-way'!W72&gt;=0,IF('OddsRatio_working_3-way'!V72+SQRT('OddsRatio_working_3-way'!W72)&gt;0,0,PI()),ACOS('OddsRatio_working_3-way'!V72/(2*'OddsRatio_working_3-way'!X72)))</f>
        <v>0.3372535991575325</v>
      </c>
      <c r="Z72" s="11">
        <f>'OddsRatio_working_3-way'!X72^(1/3)*COS('OddsRatio_working_3-way'!Y72/3)</f>
        <v>0.53542718514735577</v>
      </c>
      <c r="AA72" s="11">
        <f>'OddsRatio_working_3-way'!X72^(1/3)*COS(('OddsRatio_working_3-way'!Y72+2*PI())/3)</f>
        <v>-0.32006173888266665</v>
      </c>
      <c r="AB72" s="11">
        <f>'OddsRatio_working_3-way'!X72^(1/3)*COS(('OddsRatio_working_3-way'!Y72+4*PI())/3)</f>
        <v>-0.2153654462646892</v>
      </c>
      <c r="AC72" s="11">
        <f>'OddsRatio_working_3-way'!X72^(1/3)*SIN('OddsRatio_working_3-way'!Y72/3)</f>
        <v>6.0446432726145083E-2</v>
      </c>
      <c r="AD72" s="11">
        <f>'OddsRatio_working_3-way'!X72^(1/3)*SIN(('OddsRatio_working_3-way'!Y72+2*PI())/3)</f>
        <v>0.4334703278513316</v>
      </c>
      <c r="AE72" s="11">
        <f>'OddsRatio_working_3-way'!X72^(1/3)*SIN(('OddsRatio_working_3-way'!Y72+4*PI())/3)</f>
        <v>-0.49391676057747669</v>
      </c>
      <c r="AF72" s="11">
        <f>-'OddsRatio_working_3-way'!U72/(3*'OddsRatio_working_3-way'!X72^(1/3))*COS(('OddsRatio_working_3-way'!Y72)/3)</f>
        <v>0.53542718514735566</v>
      </c>
      <c r="AG72" s="11">
        <f>-'OddsRatio_working_3-way'!U72/(3*'OddsRatio_working_3-way'!X72^(1/3))*COS(('OddsRatio_working_3-way'!Y72+2*PI())/3)</f>
        <v>-0.32006173888266659</v>
      </c>
      <c r="AH72" s="11">
        <f>-'OddsRatio_working_3-way'!U72/(3*'OddsRatio_working_3-way'!X72^(1/3))*COS(('OddsRatio_working_3-way'!Y72+4*PI())/3)</f>
        <v>-0.21536544626468918</v>
      </c>
      <c r="AI72" s="11">
        <f>'OddsRatio_working_3-way'!U72/(3*'OddsRatio_working_3-way'!X72^(1/3))*SIN(('OddsRatio_working_3-way'!Y72)/3)</f>
        <v>-6.0446432726145069E-2</v>
      </c>
      <c r="AJ72" s="11">
        <f>'OddsRatio_working_3-way'!U72/(3*'OddsRatio_working_3-way'!X72^(1/3))*SIN(('OddsRatio_working_3-way'!Y72+2*PI())/3)</f>
        <v>-0.43347032785133155</v>
      </c>
      <c r="AK72" s="11">
        <f>'OddsRatio_working_3-way'!U72/(3*'OddsRatio_working_3-way'!X72^(1/3))*SIN(('OddsRatio_working_3-way'!Y72+4*PI())/3)</f>
        <v>0.49391676057747663</v>
      </c>
      <c r="AL72" s="11">
        <f>'OddsRatio_working_3-way'!Z72+'OddsRatio_working_3-way'!AF72</f>
        <v>1.0708543702947115</v>
      </c>
      <c r="AM72" s="11">
        <f>'OddsRatio_working_3-way'!AA72+'OddsRatio_working_3-way'!AG72</f>
        <v>-0.64012347776533329</v>
      </c>
      <c r="AN72" s="11">
        <f>'OddsRatio_working_3-way'!AB72+'OddsRatio_working_3-way'!AH72</f>
        <v>-0.43073089252937835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1.0708543702947115</v>
      </c>
      <c r="AS72" s="11">
        <f>IF(('OddsRatio_working_3-way'!X72=0),IF(Q72&gt;0,-Q72^(1/3),(-Q72)^(1/3)),'OddsRatio_working_3-way'!AM72-'OddsRatio_working_3-way'!R72/3)</f>
        <v>-0.64012347776533329</v>
      </c>
      <c r="AT72" s="11">
        <f>IF(('OddsRatio_working_3-way'!X72=0),IF(Q72&gt;0,-Q72^(1/3),(-Q72)^(1/3)),'OddsRatio_working_3-way'!AN72-'OddsRatio_working_3-way'!R72/3)</f>
        <v>-0.43073089252937835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1.44</v>
      </c>
      <c r="B73" s="4">
        <f>IF('True_Odds_Calculator_3-way'!B74="","",'True_Odds_Calculator_3-way'!B74)</f>
        <v>4.5199999999999996</v>
      </c>
      <c r="C73" s="4">
        <f>IF('True_Odds_Calculator_3-way'!C74="","",'True_Odds_Calculator_3-way'!C74)</f>
        <v>7.47</v>
      </c>
      <c r="D73" s="9">
        <f t="shared" si="26"/>
        <v>0.672820223120008</v>
      </c>
      <c r="E73" s="9">
        <f t="shared" si="27"/>
        <v>0.20448856397319307</v>
      </c>
      <c r="F73" s="9">
        <f t="shared" si="28"/>
        <v>0.12269121290679895</v>
      </c>
      <c r="G73" s="9">
        <f t="shared" si="29"/>
        <v>1.1051843812776581</v>
      </c>
      <c r="H73" s="9">
        <f t="shared" si="30"/>
        <v>1.4862811277621695</v>
      </c>
      <c r="I73" s="9">
        <f t="shared" si="31"/>
        <v>4.8902490220973558</v>
      </c>
      <c r="J73" s="9">
        <f t="shared" si="32"/>
        <v>8.1505429468664481</v>
      </c>
      <c r="K73" s="11">
        <f t="shared" si="33"/>
        <v>0.69444444444444442</v>
      </c>
      <c r="L73" s="11">
        <f t="shared" si="34"/>
        <v>0.22123893805309736</v>
      </c>
      <c r="M73" s="11">
        <f t="shared" si="35"/>
        <v>0.13386880856760375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-0.20610004751881994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0.21451752602017377</v>
      </c>
      <c r="Q73" s="11">
        <f>2*'OddsRatio_working_3-way'!K73*'OddsRatio_working_3-way'!L73*'OddsRatio_working_3-way'!M73</f>
        <v>4.1134712563791712E-2</v>
      </c>
      <c r="R73" s="11">
        <f t="shared" si="36"/>
        <v>0</v>
      </c>
      <c r="S73" s="11">
        <f t="shared" si="37"/>
        <v>-1.0408417106288401</v>
      </c>
      <c r="T73" s="11">
        <f t="shared" si="38"/>
        <v>-0.19958613818386195</v>
      </c>
      <c r="U73" s="11">
        <f>'OddsRatio_working_3-way'!S73-'OddsRatio_working_3-way'!R73^2/3</f>
        <v>-1.0408417106288401</v>
      </c>
      <c r="V73" s="11">
        <f>'OddsRatio_working_3-way'!S73*'OddsRatio_working_3-way'!R73/3-2*'OddsRatio_working_3-way'!R73^3/27-'OddsRatio_working_3-way'!T73</f>
        <v>0.19958613818386195</v>
      </c>
      <c r="W73" s="11">
        <f>'OddsRatio_working_3-way'!V73^2+4*'OddsRatio_working_3-way'!U73^3/27</f>
        <v>-0.12721683917705309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0.20435964971845635</v>
      </c>
      <c r="Y73" s="11">
        <f>IF('OddsRatio_working_3-way'!W73&gt;=0,IF('OddsRatio_working_3-way'!V73+SQRT('OddsRatio_working_3-way'!W73)&gt;0,0,PI()),ACOS('OddsRatio_working_3-way'!V73/(2*'OddsRatio_working_3-way'!X73)))</f>
        <v>1.0606318263769299</v>
      </c>
      <c r="Z73" s="11">
        <f>'OddsRatio_working_3-way'!X73^(1/3)*COS('OddsRatio_working_3-way'!Y73/3)</f>
        <v>0.55259219063882903</v>
      </c>
      <c r="AA73" s="11">
        <f>'OddsRatio_working_3-way'!X73^(1/3)*COS(('OddsRatio_working_3-way'!Y73+2*PI())/3)</f>
        <v>-0.45290818661257887</v>
      </c>
      <c r="AB73" s="11">
        <f>'OddsRatio_working_3-way'!X73^(1/3)*COS(('OddsRatio_working_3-way'!Y73+4*PI())/3)</f>
        <v>-9.9684004026250314E-2</v>
      </c>
      <c r="AC73" s="11">
        <f>'OddsRatio_working_3-way'!X73^(1/3)*SIN('OddsRatio_working_3-way'!Y73/3)</f>
        <v>0.20393407690050244</v>
      </c>
      <c r="AD73" s="11">
        <f>'OddsRatio_working_3-way'!X73^(1/3)*SIN(('OddsRatio_working_3-way'!Y73+2*PI())/3)</f>
        <v>0.37659183657586826</v>
      </c>
      <c r="AE73" s="11">
        <f>'OddsRatio_working_3-way'!X73^(1/3)*SIN(('OddsRatio_working_3-way'!Y73+4*PI())/3)</f>
        <v>-0.58052591347637061</v>
      </c>
      <c r="AF73" s="11">
        <f>-'OddsRatio_working_3-way'!U73/(3*'OddsRatio_working_3-way'!X73^(1/3))*COS(('OddsRatio_working_3-way'!Y73)/3)</f>
        <v>0.55259219063882903</v>
      </c>
      <c r="AG73" s="11">
        <f>-'OddsRatio_working_3-way'!U73/(3*'OddsRatio_working_3-way'!X73^(1/3))*COS(('OddsRatio_working_3-way'!Y73+2*PI())/3)</f>
        <v>-0.45290818661257887</v>
      </c>
      <c r="AH73" s="11">
        <f>-'OddsRatio_working_3-way'!U73/(3*'OddsRatio_working_3-way'!X73^(1/3))*COS(('OddsRatio_working_3-way'!Y73+4*PI())/3)</f>
        <v>-9.9684004026250314E-2</v>
      </c>
      <c r="AI73" s="11">
        <f>'OddsRatio_working_3-way'!U73/(3*'OddsRatio_working_3-way'!X73^(1/3))*SIN(('OddsRatio_working_3-way'!Y73)/3)</f>
        <v>-0.20393407690050244</v>
      </c>
      <c r="AJ73" s="11">
        <f>'OddsRatio_working_3-way'!U73/(3*'OddsRatio_working_3-way'!X73^(1/3))*SIN(('OddsRatio_working_3-way'!Y73+2*PI())/3)</f>
        <v>-0.37659183657586826</v>
      </c>
      <c r="AK73" s="11">
        <f>'OddsRatio_working_3-way'!U73/(3*'OddsRatio_working_3-way'!X73^(1/3))*SIN(('OddsRatio_working_3-way'!Y73+4*PI())/3)</f>
        <v>0.58052591347637061</v>
      </c>
      <c r="AL73" s="11">
        <f>'OddsRatio_working_3-way'!Z73+'OddsRatio_working_3-way'!AF73</f>
        <v>1.1051843812776581</v>
      </c>
      <c r="AM73" s="11">
        <f>'OddsRatio_working_3-way'!AA73+'OddsRatio_working_3-way'!AG73</f>
        <v>-0.90581637322515773</v>
      </c>
      <c r="AN73" s="11">
        <f>'OddsRatio_working_3-way'!AB73+'OddsRatio_working_3-way'!AH73</f>
        <v>-0.19936800805250063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1.1051843812776581</v>
      </c>
      <c r="AS73" s="11">
        <f>IF(('OddsRatio_working_3-way'!X73=0),IF(Q73&gt;0,-Q73^(1/3),(-Q73)^(1/3)),'OddsRatio_working_3-way'!AM73-'OddsRatio_working_3-way'!R73/3)</f>
        <v>-0.90581637322515773</v>
      </c>
      <c r="AT73" s="11">
        <f>IF(('OddsRatio_working_3-way'!X73=0),IF(Q73&gt;0,-Q73^(1/3),(-Q73)^(1/3)),'OddsRatio_working_3-way'!AN73-'OddsRatio_working_3-way'!R73/3)</f>
        <v>-0.19936800805250063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4.87</v>
      </c>
      <c r="B74" s="4">
        <f>IF('True_Odds_Calculator_3-way'!B75="","",'True_Odds_Calculator_3-way'!B75)</f>
        <v>3.94</v>
      </c>
      <c r="C74" s="4">
        <f>IF('True_Odds_Calculator_3-way'!C75="","",'True_Odds_Calculator_3-way'!C75)</f>
        <v>1.75</v>
      </c>
      <c r="D74" s="9">
        <f t="shared" si="26"/>
        <v>0.19705921439452298</v>
      </c>
      <c r="E74" s="9">
        <f t="shared" si="27"/>
        <v>0.24417369091778851</v>
      </c>
      <c r="F74" s="9">
        <f t="shared" si="28"/>
        <v>0.55876709468768837</v>
      </c>
      <c r="G74" s="9">
        <f t="shared" si="29"/>
        <v>1.0528725581903489</v>
      </c>
      <c r="H74" s="9">
        <f t="shared" si="30"/>
        <v>5.074616800196651</v>
      </c>
      <c r="I74" s="9">
        <f t="shared" si="31"/>
        <v>4.0954453210796276</v>
      </c>
      <c r="J74" s="9">
        <f t="shared" si="32"/>
        <v>1.7896544186427619</v>
      </c>
      <c r="K74" s="11">
        <f t="shared" si="33"/>
        <v>0.20533880903490759</v>
      </c>
      <c r="L74" s="11">
        <f t="shared" si="34"/>
        <v>0.25380710659898476</v>
      </c>
      <c r="M74" s="11">
        <f t="shared" si="35"/>
        <v>0.5714285714285714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-0.25413022858274537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0.22514305965248754</v>
      </c>
      <c r="Q74" s="11">
        <f>2*'OddsRatio_working_3-way'!K74*'OddsRatio_working_3-way'!L74*'OddsRatio_working_3-way'!M74</f>
        <v>5.9561655992721563E-2</v>
      </c>
      <c r="R74" s="11">
        <f t="shared" si="36"/>
        <v>0</v>
      </c>
      <c r="S74" s="11">
        <f t="shared" si="37"/>
        <v>-0.88593576965669973</v>
      </c>
      <c r="T74" s="11">
        <f t="shared" si="38"/>
        <v>-0.23437454223722212</v>
      </c>
      <c r="U74" s="11">
        <f>'OddsRatio_working_3-way'!S74-'OddsRatio_working_3-way'!R74^2/3</f>
        <v>-0.88593576965669973</v>
      </c>
      <c r="V74" s="11">
        <f>'OddsRatio_working_3-way'!S74*'OddsRatio_working_3-way'!R74/3-2*'OddsRatio_working_3-way'!R74^3/27-'OddsRatio_working_3-way'!T74</f>
        <v>0.23437454223722212</v>
      </c>
      <c r="W74" s="11">
        <f>'OddsRatio_working_3-way'!V74^2+4*'OddsRatio_working_3-way'!U74^3/27</f>
        <v>-4.808415991815989E-2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0.16048020591888218</v>
      </c>
      <c r="Y74" s="11">
        <f>IF('OddsRatio_working_3-way'!W74&gt;=0,IF('OddsRatio_working_3-way'!V74+SQRT('OddsRatio_working_3-way'!W74)&gt;0,0,PI()),ACOS('OddsRatio_working_3-way'!V74/(2*'OddsRatio_working_3-way'!X74)))</f>
        <v>0.7521395160778287</v>
      </c>
      <c r="Z74" s="11">
        <f>'OddsRatio_working_3-way'!X74^(1/3)*COS('OddsRatio_working_3-way'!Y74/3)</f>
        <v>0.52643627909517443</v>
      </c>
      <c r="AA74" s="11">
        <f>'OddsRatio_working_3-way'!X74^(1/3)*COS(('OddsRatio_working_3-way'!Y74+2*PI())/3)</f>
        <v>-0.37997676001518105</v>
      </c>
      <c r="AB74" s="11">
        <f>'OddsRatio_working_3-way'!X74^(1/3)*COS(('OddsRatio_working_3-way'!Y74+4*PI())/3)</f>
        <v>-0.14645951907999347</v>
      </c>
      <c r="AC74" s="11">
        <f>'OddsRatio_working_3-way'!X74^(1/3)*SIN('OddsRatio_working_3-way'!Y74/3)</f>
        <v>0.13482124191434941</v>
      </c>
      <c r="AD74" s="11">
        <f>'OddsRatio_working_3-way'!X74^(1/3)*SIN(('OddsRatio_working_3-way'!Y74+2*PI())/3)</f>
        <v>0.38849657021300121</v>
      </c>
      <c r="AE74" s="11">
        <f>'OddsRatio_working_3-way'!X74^(1/3)*SIN(('OddsRatio_working_3-way'!Y74+4*PI())/3)</f>
        <v>-0.52331781212735051</v>
      </c>
      <c r="AF74" s="11">
        <f>-'OddsRatio_working_3-way'!U74/(3*'OddsRatio_working_3-way'!X74^(1/3))*COS(('OddsRatio_working_3-way'!Y74)/3)</f>
        <v>0.52643627909517443</v>
      </c>
      <c r="AG74" s="11">
        <f>-'OddsRatio_working_3-way'!U74/(3*'OddsRatio_working_3-way'!X74^(1/3))*COS(('OddsRatio_working_3-way'!Y74+2*PI())/3)</f>
        <v>-0.37997676001518105</v>
      </c>
      <c r="AH74" s="11">
        <f>-'OddsRatio_working_3-way'!U74/(3*'OddsRatio_working_3-way'!X74^(1/3))*COS(('OddsRatio_working_3-way'!Y74+4*PI())/3)</f>
        <v>-0.14645951907999347</v>
      </c>
      <c r="AI74" s="11">
        <f>'OddsRatio_working_3-way'!U74/(3*'OddsRatio_working_3-way'!X74^(1/3))*SIN(('OddsRatio_working_3-way'!Y74)/3)</f>
        <v>-0.13482124191434941</v>
      </c>
      <c r="AJ74" s="11">
        <f>'OddsRatio_working_3-way'!U74/(3*'OddsRatio_working_3-way'!X74^(1/3))*SIN(('OddsRatio_working_3-way'!Y74+2*PI())/3)</f>
        <v>-0.38849657021300121</v>
      </c>
      <c r="AK74" s="11">
        <f>'OddsRatio_working_3-way'!U74/(3*'OddsRatio_working_3-way'!X74^(1/3))*SIN(('OddsRatio_working_3-way'!Y74+4*PI())/3)</f>
        <v>0.52331781212735051</v>
      </c>
      <c r="AL74" s="11">
        <f>'OddsRatio_working_3-way'!Z74+'OddsRatio_working_3-way'!AF74</f>
        <v>1.0528725581903489</v>
      </c>
      <c r="AM74" s="11">
        <f>'OddsRatio_working_3-way'!AA74+'OddsRatio_working_3-way'!AG74</f>
        <v>-0.7599535200303621</v>
      </c>
      <c r="AN74" s="11">
        <f>'OddsRatio_working_3-way'!AB74+'OddsRatio_working_3-way'!AH74</f>
        <v>-0.29291903815998693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1.0528725581903489</v>
      </c>
      <c r="AS74" s="11">
        <f>IF(('OddsRatio_working_3-way'!X74=0),IF(Q74&gt;0,-Q74^(1/3),(-Q74)^(1/3)),'OddsRatio_working_3-way'!AM74-'OddsRatio_working_3-way'!R74/3)</f>
        <v>-0.7599535200303621</v>
      </c>
      <c r="AT74" s="11">
        <f>IF(('OddsRatio_working_3-way'!X74=0),IF(Q74&gt;0,-Q74^(1/3),(-Q74)^(1/3)),'OddsRatio_working_3-way'!AN74-'OddsRatio_working_3-way'!R74/3)</f>
        <v>-0.29291903815998693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2.14</v>
      </c>
      <c r="B75" s="4">
        <f>IF('True_Odds_Calculator_3-way'!B76="","",'True_Odds_Calculator_3-way'!B76)</f>
        <v>3.62</v>
      </c>
      <c r="C75" s="4">
        <f>IF('True_Odds_Calculator_3-way'!C76="","",'True_Odds_Calculator_3-way'!C76)</f>
        <v>3.5</v>
      </c>
      <c r="D75" s="9">
        <f t="shared" si="26"/>
        <v>0.45608181459208363</v>
      </c>
      <c r="E75" s="9">
        <f t="shared" si="27"/>
        <v>0.26731802510767616</v>
      </c>
      <c r="F75" s="9">
        <f t="shared" si="28"/>
        <v>0.27660016030024009</v>
      </c>
      <c r="G75" s="9">
        <f t="shared" si="29"/>
        <v>1.0461307598875345</v>
      </c>
      <c r="H75" s="9">
        <f t="shared" si="30"/>
        <v>2.1925890662717893</v>
      </c>
      <c r="I75" s="9">
        <f t="shared" si="31"/>
        <v>3.7408625909053392</v>
      </c>
      <c r="J75" s="9">
        <f t="shared" si="32"/>
        <v>3.6153268997188359</v>
      </c>
      <c r="K75" s="11">
        <f t="shared" si="33"/>
        <v>0.46728971962616822</v>
      </c>
      <c r="L75" s="11">
        <f t="shared" si="34"/>
        <v>0.27624309392265195</v>
      </c>
      <c r="M75" s="11">
        <f t="shared" si="35"/>
        <v>0.2857142857142857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-0.27539481739925775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0.23087874071506018</v>
      </c>
      <c r="Q75" s="11">
        <f>2*'OddsRatio_working_3-way'!K75*'OddsRatio_working_3-way'!L75*'OddsRatio_working_3-way'!M75</f>
        <v>7.3763175947303583E-2</v>
      </c>
      <c r="R75" s="11">
        <f t="shared" si="36"/>
        <v>0</v>
      </c>
      <c r="S75" s="11">
        <f t="shared" si="37"/>
        <v>-0.83835543056113604</v>
      </c>
      <c r="T75" s="11">
        <f t="shared" si="38"/>
        <v>-0.26784518548279113</v>
      </c>
      <c r="U75" s="11">
        <f>'OddsRatio_working_3-way'!S75-'OddsRatio_working_3-way'!R75^2/3</f>
        <v>-0.83835543056113604</v>
      </c>
      <c r="V75" s="11">
        <f>'OddsRatio_working_3-way'!S75*'OddsRatio_working_3-way'!R75/3-2*'OddsRatio_working_3-way'!R75^3/27-'OddsRatio_working_3-way'!T75</f>
        <v>0.26784518548279113</v>
      </c>
      <c r="W75" s="11">
        <f>'OddsRatio_working_3-way'!V75^2+4*'OddsRatio_working_3-way'!U75^3/27</f>
        <v>-1.5552228699269519E-2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0.1477271742821715</v>
      </c>
      <c r="Y75" s="11">
        <f>IF('OddsRatio_working_3-way'!W75&gt;=0,IF('OddsRatio_working_3-way'!V75+SQRT('OddsRatio_working_3-way'!W75)&gt;0,0,PI()),ACOS('OddsRatio_working_3-way'!V75/(2*'OddsRatio_working_3-way'!X75)))</f>
        <v>0.43575044982146083</v>
      </c>
      <c r="Z75" s="11">
        <f>'OddsRatio_working_3-way'!X75^(1/3)*COS('OddsRatio_working_3-way'!Y75/3)</f>
        <v>0.52306537994376723</v>
      </c>
      <c r="AA75" s="11">
        <f>'OddsRatio_working_3-way'!X75^(1/3)*COS(('OddsRatio_working_3-way'!Y75+2*PI())/3)</f>
        <v>-0.3277959065290042</v>
      </c>
      <c r="AB75" s="11">
        <f>'OddsRatio_working_3-way'!X75^(1/3)*COS(('OddsRatio_working_3-way'!Y75+4*PI())/3)</f>
        <v>-0.19526947341476289</v>
      </c>
      <c r="AC75" s="11">
        <f>'OddsRatio_working_3-way'!X75^(1/3)*SIN('OddsRatio_working_3-way'!Y75/3)</f>
        <v>7.6514171833248157E-2</v>
      </c>
      <c r="AD75" s="11">
        <f>'OddsRatio_working_3-way'!X75^(1/3)*SIN(('OddsRatio_working_3-way'!Y75+2*PI())/3)</f>
        <v>0.41473082095483776</v>
      </c>
      <c r="AE75" s="11">
        <f>'OddsRatio_working_3-way'!X75^(1/3)*SIN(('OddsRatio_working_3-way'!Y75+4*PI())/3)</f>
        <v>-0.49124499278808587</v>
      </c>
      <c r="AF75" s="11">
        <f>-'OddsRatio_working_3-way'!U75/(3*'OddsRatio_working_3-way'!X75^(1/3))*COS(('OddsRatio_working_3-way'!Y75)/3)</f>
        <v>0.52306537994376723</v>
      </c>
      <c r="AG75" s="11">
        <f>-'OddsRatio_working_3-way'!U75/(3*'OddsRatio_working_3-way'!X75^(1/3))*COS(('OddsRatio_working_3-way'!Y75+2*PI())/3)</f>
        <v>-0.3277959065290042</v>
      </c>
      <c r="AH75" s="11">
        <f>-'OddsRatio_working_3-way'!U75/(3*'OddsRatio_working_3-way'!X75^(1/3))*COS(('OddsRatio_working_3-way'!Y75+4*PI())/3)</f>
        <v>-0.19526947341476289</v>
      </c>
      <c r="AI75" s="11">
        <f>'OddsRatio_working_3-way'!U75/(3*'OddsRatio_working_3-way'!X75^(1/3))*SIN(('OddsRatio_working_3-way'!Y75)/3)</f>
        <v>-7.6514171833248157E-2</v>
      </c>
      <c r="AJ75" s="11">
        <f>'OddsRatio_working_3-way'!U75/(3*'OddsRatio_working_3-way'!X75^(1/3))*SIN(('OddsRatio_working_3-way'!Y75+2*PI())/3)</f>
        <v>-0.41473082095483776</v>
      </c>
      <c r="AK75" s="11">
        <f>'OddsRatio_working_3-way'!U75/(3*'OddsRatio_working_3-way'!X75^(1/3))*SIN(('OddsRatio_working_3-way'!Y75+4*PI())/3)</f>
        <v>0.49124499278808587</v>
      </c>
      <c r="AL75" s="11">
        <f>'OddsRatio_working_3-way'!Z75+'OddsRatio_working_3-way'!AF75</f>
        <v>1.0461307598875345</v>
      </c>
      <c r="AM75" s="11">
        <f>'OddsRatio_working_3-way'!AA75+'OddsRatio_working_3-way'!AG75</f>
        <v>-0.6555918130580084</v>
      </c>
      <c r="AN75" s="11">
        <f>'OddsRatio_working_3-way'!AB75+'OddsRatio_working_3-way'!AH75</f>
        <v>-0.39053894682952578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1.0461307598875345</v>
      </c>
      <c r="AS75" s="11">
        <f>IF(('OddsRatio_working_3-way'!X75=0),IF(Q75&gt;0,-Q75^(1/3),(-Q75)^(1/3)),'OddsRatio_working_3-way'!AM75-'OddsRatio_working_3-way'!R75/3)</f>
        <v>-0.6555918130580084</v>
      </c>
      <c r="AT75" s="11">
        <f>IF(('OddsRatio_working_3-way'!X75=0),IF(Q75&gt;0,-Q75^(1/3),(-Q75)^(1/3)),'OddsRatio_working_3-way'!AN75-'OddsRatio_working_3-way'!R75/3)</f>
        <v>-0.39053894682952578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2.19</v>
      </c>
      <c r="B76" s="4">
        <f>IF('True_Odds_Calculator_3-way'!B77="","",'True_Odds_Calculator_3-way'!B77)</f>
        <v>3.55</v>
      </c>
      <c r="C76" s="4">
        <f>IF('True_Odds_Calculator_3-way'!C77="","",'True_Odds_Calculator_3-way'!C77)</f>
        <v>3.39</v>
      </c>
      <c r="D76" s="9">
        <f t="shared" si="26"/>
        <v>0.44400713910541129</v>
      </c>
      <c r="E76" s="9">
        <f t="shared" si="27"/>
        <v>0.27149418933813496</v>
      </c>
      <c r="F76" s="9">
        <f t="shared" si="28"/>
        <v>0.28449867155645386</v>
      </c>
      <c r="G76" s="9">
        <f t="shared" si="29"/>
        <v>1.0522823854801473</v>
      </c>
      <c r="H76" s="9">
        <f t="shared" si="30"/>
        <v>2.2522160387213752</v>
      </c>
      <c r="I76" s="9">
        <f t="shared" si="31"/>
        <v>3.6833200829743751</v>
      </c>
      <c r="J76" s="9">
        <f t="shared" si="32"/>
        <v>3.5149549012975521</v>
      </c>
      <c r="K76" s="11">
        <f t="shared" si="33"/>
        <v>0.45662100456621008</v>
      </c>
      <c r="L76" s="11">
        <f t="shared" si="34"/>
        <v>0.28169014084507044</v>
      </c>
      <c r="M76" s="11">
        <f t="shared" si="35"/>
        <v>0.29498525073746312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-0.27517747207372423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0.23258853778643637</v>
      </c>
      <c r="Q76" s="11">
        <f>2*'OddsRatio_working_3-way'!K76*'OddsRatio_working_3-way'!L76*'OddsRatio_working_3-way'!M76</f>
        <v>7.588533043603142E-2</v>
      </c>
      <c r="R76" s="11">
        <f t="shared" si="36"/>
        <v>0</v>
      </c>
      <c r="S76" s="11">
        <f t="shared" si="37"/>
        <v>-0.84523102866546562</v>
      </c>
      <c r="T76" s="11">
        <f t="shared" si="38"/>
        <v>-0.27576868798220733</v>
      </c>
      <c r="U76" s="11">
        <f>'OddsRatio_working_3-way'!S76-'OddsRatio_working_3-way'!R76^2/3</f>
        <v>-0.84523102866546562</v>
      </c>
      <c r="V76" s="11">
        <f>'OddsRatio_working_3-way'!S76*'OddsRatio_working_3-way'!R76/3-2*'OddsRatio_working_3-way'!R76^3/27-'OddsRatio_working_3-way'!T76</f>
        <v>0.27576868798220733</v>
      </c>
      <c r="W76" s="11">
        <f>'OddsRatio_working_3-way'!V76^2+4*'OddsRatio_working_3-way'!U76^3/27</f>
        <v>-1.3410318290737536E-2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0.14954822596922168</v>
      </c>
      <c r="Y76" s="11">
        <f>IF('OddsRatio_working_3-way'!W76&gt;=0,IF('OddsRatio_working_3-way'!V76+SQRT('OddsRatio_working_3-way'!W76)&gt;0,0,PI()),ACOS('OddsRatio_working_3-way'!V76/(2*'OddsRatio_working_3-way'!X76)))</f>
        <v>0.39756658612862039</v>
      </c>
      <c r="Z76" s="11">
        <f>'OddsRatio_working_3-way'!X76^(1/3)*COS('OddsRatio_working_3-way'!Y76/3)</f>
        <v>0.52614119274007376</v>
      </c>
      <c r="AA76" s="11">
        <f>'OddsRatio_working_3-way'!X76^(1/3)*COS(('OddsRatio_working_3-way'!Y76+2*PI())/3)</f>
        <v>-0.32381054321645658</v>
      </c>
      <c r="AB76" s="11">
        <f>'OddsRatio_working_3-way'!X76^(1/3)*COS(('OddsRatio_working_3-way'!Y76+4*PI())/3)</f>
        <v>-0.20233064952361707</v>
      </c>
      <c r="AC76" s="11">
        <f>'OddsRatio_working_3-way'!X76^(1/3)*SIN('OddsRatio_working_3-way'!Y76/3)</f>
        <v>7.0136449324687961E-2</v>
      </c>
      <c r="AD76" s="11">
        <f>'OddsRatio_working_3-way'!X76^(1/3)*SIN(('OddsRatio_working_3-way'!Y76+2*PI())/3)</f>
        <v>0.42058341422800455</v>
      </c>
      <c r="AE76" s="11">
        <f>'OddsRatio_working_3-way'!X76^(1/3)*SIN(('OddsRatio_working_3-way'!Y76+4*PI())/3)</f>
        <v>-0.49071986355269254</v>
      </c>
      <c r="AF76" s="11">
        <f>-'OddsRatio_working_3-way'!U76/(3*'OddsRatio_working_3-way'!X76^(1/3))*COS(('OddsRatio_working_3-way'!Y76)/3)</f>
        <v>0.52614119274007354</v>
      </c>
      <c r="AG76" s="11">
        <f>-'OddsRatio_working_3-way'!U76/(3*'OddsRatio_working_3-way'!X76^(1/3))*COS(('OddsRatio_working_3-way'!Y76+2*PI())/3)</f>
        <v>-0.32381054321645647</v>
      </c>
      <c r="AH76" s="11">
        <f>-'OddsRatio_working_3-way'!U76/(3*'OddsRatio_working_3-way'!X76^(1/3))*COS(('OddsRatio_working_3-way'!Y76+4*PI())/3)</f>
        <v>-0.20233064952361698</v>
      </c>
      <c r="AI76" s="11">
        <f>'OddsRatio_working_3-way'!U76/(3*'OddsRatio_working_3-way'!X76^(1/3))*SIN(('OddsRatio_working_3-way'!Y76)/3)</f>
        <v>-7.0136449324687933E-2</v>
      </c>
      <c r="AJ76" s="11">
        <f>'OddsRatio_working_3-way'!U76/(3*'OddsRatio_working_3-way'!X76^(1/3))*SIN(('OddsRatio_working_3-way'!Y76+2*PI())/3)</f>
        <v>-0.42058341422800438</v>
      </c>
      <c r="AK76" s="11">
        <f>'OddsRatio_working_3-way'!U76/(3*'OddsRatio_working_3-way'!X76^(1/3))*SIN(('OddsRatio_working_3-way'!Y76+4*PI())/3)</f>
        <v>0.49071986355269237</v>
      </c>
      <c r="AL76" s="11">
        <f>'OddsRatio_working_3-way'!Z76+'OddsRatio_working_3-way'!AF76</f>
        <v>1.0522823854801473</v>
      </c>
      <c r="AM76" s="11">
        <f>'OddsRatio_working_3-way'!AA76+'OddsRatio_working_3-way'!AG76</f>
        <v>-0.64762108643291305</v>
      </c>
      <c r="AN76" s="11">
        <f>'OddsRatio_working_3-way'!AB76+'OddsRatio_working_3-way'!AH76</f>
        <v>-0.40466129904723402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1.0522823854801473</v>
      </c>
      <c r="AS76" s="11">
        <f>IF(('OddsRatio_working_3-way'!X76=0),IF(Q76&gt;0,-Q76^(1/3),(-Q76)^(1/3)),'OddsRatio_working_3-way'!AM76-'OddsRatio_working_3-way'!R76/3)</f>
        <v>-0.64762108643291305</v>
      </c>
      <c r="AT76" s="11">
        <f>IF(('OddsRatio_working_3-way'!X76=0),IF(Q76&gt;0,-Q76^(1/3),(-Q76)^(1/3)),'OddsRatio_working_3-way'!AN76-'OddsRatio_working_3-way'!R76/3)</f>
        <v>-0.40466129904723402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1.91</v>
      </c>
      <c r="B77" s="4">
        <f>IF('True_Odds_Calculator_3-way'!B78="","",'True_Odds_Calculator_3-way'!B78)</f>
        <v>3.6</v>
      </c>
      <c r="C77" s="4">
        <f>IF('True_Odds_Calculator_3-way'!C78="","",'True_Odds_Calculator_3-way'!C78)</f>
        <v>4.26</v>
      </c>
      <c r="D77" s="9">
        <f t="shared" si="26"/>
        <v>0.50913583607821289</v>
      </c>
      <c r="E77" s="9">
        <f t="shared" si="27"/>
        <v>0.26633947344927122</v>
      </c>
      <c r="F77" s="9">
        <f t="shared" si="28"/>
        <v>0.22452469047251539</v>
      </c>
      <c r="G77" s="9">
        <f t="shared" si="29"/>
        <v>1.0594641565595022</v>
      </c>
      <c r="H77" s="9">
        <f t="shared" si="30"/>
        <v>1.9641123824691473</v>
      </c>
      <c r="I77" s="9">
        <f t="shared" si="31"/>
        <v>3.7546068070547065</v>
      </c>
      <c r="J77" s="9">
        <f t="shared" si="32"/>
        <v>4.4538531503839769</v>
      </c>
      <c r="K77" s="11">
        <f t="shared" si="33"/>
        <v>0.52356020942408377</v>
      </c>
      <c r="L77" s="11">
        <f t="shared" si="34"/>
        <v>0.27777777777777779</v>
      </c>
      <c r="M77" s="11">
        <f t="shared" si="35"/>
        <v>0.23474178403755869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-0.26332183521918773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0.23112301889678191</v>
      </c>
      <c r="Q77" s="11">
        <f>2*'OddsRatio_working_3-way'!K77*'OddsRatio_working_3-way'!L77*'OddsRatio_working_3-way'!M77</f>
        <v>6.8278587561826268E-2</v>
      </c>
      <c r="R77" s="11">
        <f t="shared" si="36"/>
        <v>0</v>
      </c>
      <c r="S77" s="11">
        <f t="shared" si="37"/>
        <v>-0.87772067479476712</v>
      </c>
      <c r="T77" s="11">
        <f t="shared" si="38"/>
        <v>-0.2592970974282916</v>
      </c>
      <c r="U77" s="11">
        <f>'OddsRatio_working_3-way'!S77-'OddsRatio_working_3-way'!R77^2/3</f>
        <v>-0.87772067479476712</v>
      </c>
      <c r="V77" s="11">
        <f>'OddsRatio_working_3-way'!S77*'OddsRatio_working_3-way'!R77/3-2*'OddsRatio_working_3-way'!R77^3/27-'OddsRatio_working_3-way'!T77</f>
        <v>0.2592970974282916</v>
      </c>
      <c r="W77" s="11">
        <f>'OddsRatio_working_3-way'!V77^2+4*'OddsRatio_working_3-way'!U77^3/27</f>
        <v>-3.2941367190466628E-2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0.15825324003413294</v>
      </c>
      <c r="Y77" s="11">
        <f>IF('OddsRatio_working_3-way'!W77&gt;=0,IF('OddsRatio_working_3-way'!V77+SQRT('OddsRatio_working_3-way'!W77)&gt;0,0,PI()),ACOS('OddsRatio_working_3-way'!V77/(2*'OddsRatio_working_3-way'!X77)))</f>
        <v>0.61069904495800853</v>
      </c>
      <c r="Z77" s="11">
        <f>'OddsRatio_working_3-way'!X77^(1/3)*COS('OddsRatio_working_3-way'!Y77/3)</f>
        <v>0.52973207827975111</v>
      </c>
      <c r="AA77" s="11">
        <f>'OddsRatio_working_3-way'!X77^(1/3)*COS(('OddsRatio_working_3-way'!Y77+2*PI())/3)</f>
        <v>-0.35956615862107566</v>
      </c>
      <c r="AB77" s="11">
        <f>'OddsRatio_working_3-way'!X77^(1/3)*COS(('OddsRatio_working_3-way'!Y77+4*PI())/3)</f>
        <v>-0.17016591965867547</v>
      </c>
      <c r="AC77" s="11">
        <f>'OddsRatio_working_3-way'!X77^(1/3)*SIN('OddsRatio_working_3-way'!Y77/3)</f>
        <v>0.10935027894952126</v>
      </c>
      <c r="AD77" s="11">
        <f>'OddsRatio_working_3-way'!X77^(1/3)*SIN(('OddsRatio_working_3-way'!Y77+2*PI())/3)</f>
        <v>0.40408629751503061</v>
      </c>
      <c r="AE77" s="11">
        <f>'OddsRatio_working_3-way'!X77^(1/3)*SIN(('OddsRatio_working_3-way'!Y77+4*PI())/3)</f>
        <v>-0.51343657646455187</v>
      </c>
      <c r="AF77" s="11">
        <f>-'OddsRatio_working_3-way'!U77/(3*'OddsRatio_working_3-way'!X77^(1/3))*COS(('OddsRatio_working_3-way'!Y77)/3)</f>
        <v>0.52973207827975111</v>
      </c>
      <c r="AG77" s="11">
        <f>-'OddsRatio_working_3-way'!U77/(3*'OddsRatio_working_3-way'!X77^(1/3))*COS(('OddsRatio_working_3-way'!Y77+2*PI())/3)</f>
        <v>-0.35956615862107566</v>
      </c>
      <c r="AH77" s="11">
        <f>-'OddsRatio_working_3-way'!U77/(3*'OddsRatio_working_3-way'!X77^(1/3))*COS(('OddsRatio_working_3-way'!Y77+4*PI())/3)</f>
        <v>-0.17016591965867547</v>
      </c>
      <c r="AI77" s="11">
        <f>'OddsRatio_working_3-way'!U77/(3*'OddsRatio_working_3-way'!X77^(1/3))*SIN(('OddsRatio_working_3-way'!Y77)/3)</f>
        <v>-0.10935027894952126</v>
      </c>
      <c r="AJ77" s="11">
        <f>'OddsRatio_working_3-way'!U77/(3*'OddsRatio_working_3-way'!X77^(1/3))*SIN(('OddsRatio_working_3-way'!Y77+2*PI())/3)</f>
        <v>-0.40408629751503061</v>
      </c>
      <c r="AK77" s="11">
        <f>'OddsRatio_working_3-way'!U77/(3*'OddsRatio_working_3-way'!X77^(1/3))*SIN(('OddsRatio_working_3-way'!Y77+4*PI())/3)</f>
        <v>0.51343657646455187</v>
      </c>
      <c r="AL77" s="11">
        <f>'OddsRatio_working_3-way'!Z77+'OddsRatio_working_3-way'!AF77</f>
        <v>1.0594641565595022</v>
      </c>
      <c r="AM77" s="11">
        <f>'OddsRatio_working_3-way'!AA77+'OddsRatio_working_3-way'!AG77</f>
        <v>-0.71913231724215132</v>
      </c>
      <c r="AN77" s="11">
        <f>'OddsRatio_working_3-way'!AB77+'OddsRatio_working_3-way'!AH77</f>
        <v>-0.34033183931735095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1.0594641565595022</v>
      </c>
      <c r="AS77" s="11">
        <f>IF(('OddsRatio_working_3-way'!X77=0),IF(Q77&gt;0,-Q77^(1/3),(-Q77)^(1/3)),'OddsRatio_working_3-way'!AM77-'OddsRatio_working_3-way'!R77/3)</f>
        <v>-0.71913231724215132</v>
      </c>
      <c r="AT77" s="11">
        <f>IF(('OddsRatio_working_3-way'!X77=0),IF(Q77&gt;0,-Q77^(1/3),(-Q77)^(1/3)),'OddsRatio_working_3-way'!AN77-'OddsRatio_working_3-way'!R77/3)</f>
        <v>-0.34033183931735095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2.17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3.75</v>
      </c>
      <c r="D78" s="9">
        <f t="shared" si="26"/>
        <v>0.44779944434826735</v>
      </c>
      <c r="E78" s="9">
        <f t="shared" si="27"/>
        <v>0.29568585257292712</v>
      </c>
      <c r="F78" s="9">
        <f t="shared" si="28"/>
        <v>0.25651470307880575</v>
      </c>
      <c r="G78" s="9">
        <f t="shared" si="29"/>
        <v>1.0539680047364244</v>
      </c>
      <c r="H78" s="9">
        <f t="shared" si="30"/>
        <v>2.2331425655416162</v>
      </c>
      <c r="I78" s="9">
        <f t="shared" si="31"/>
        <v>3.381967690704319</v>
      </c>
      <c r="J78" s="9">
        <f t="shared" si="32"/>
        <v>3.8984120130251667</v>
      </c>
      <c r="K78" s="11">
        <f t="shared" si="33"/>
        <v>0.46082949308755761</v>
      </c>
      <c r="L78" s="11">
        <f t="shared" si="34"/>
        <v>0.30674846625766872</v>
      </c>
      <c r="M78" s="11">
        <f t="shared" si="35"/>
        <v>0.26666666666666666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-0.27410590596816609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0.23295920386757513</v>
      </c>
      <c r="Q78" s="11">
        <f>2*'OddsRatio_working_3-way'!K78*'OddsRatio_working_3-way'!L78*'OddsRatio_working_3-way'!M78</f>
        <v>7.5391328112483863E-2</v>
      </c>
      <c r="R78" s="11">
        <f t="shared" si="36"/>
        <v>0</v>
      </c>
      <c r="S78" s="11">
        <f t="shared" si="37"/>
        <v>-0.84988757555129213</v>
      </c>
      <c r="T78" s="11">
        <f t="shared" si="38"/>
        <v>-0.27504452283213338</v>
      </c>
      <c r="U78" s="11">
        <f>'OddsRatio_working_3-way'!S78-'OddsRatio_working_3-way'!R78^2/3</f>
        <v>-0.84988757555129213</v>
      </c>
      <c r="V78" s="11">
        <f>'OddsRatio_working_3-way'!S78*'OddsRatio_working_3-way'!R78/3-2*'OddsRatio_working_3-way'!R78^3/27-'OddsRatio_working_3-way'!T78</f>
        <v>0.27504452283213338</v>
      </c>
      <c r="W78" s="11">
        <f>'OddsRatio_working_3-way'!V78^2+4*'OddsRatio_working_3-way'!U78^3/27</f>
        <v>-1.5295895976504673E-2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0.15078576318444376</v>
      </c>
      <c r="Y78" s="11">
        <f>IF('OddsRatio_working_3-way'!W78&gt;=0,IF('OddsRatio_working_3-way'!V78+SQRT('OddsRatio_working_3-way'!W78)&gt;0,0,PI()),ACOS('OddsRatio_working_3-way'!V78/(2*'OddsRatio_working_3-way'!X78)))</f>
        <v>0.42257132124872077</v>
      </c>
      <c r="Z78" s="11">
        <f>'OddsRatio_working_3-way'!X78^(1/3)*COS('OddsRatio_working_3-way'!Y78/3)</f>
        <v>0.52698400236821219</v>
      </c>
      <c r="AA78" s="11">
        <f>'OddsRatio_working_3-way'!X78^(1/3)*COS(('OddsRatio_working_3-way'!Y78+2*PI())/3)</f>
        <v>-0.32820513604719315</v>
      </c>
      <c r="AB78" s="11">
        <f>'OddsRatio_working_3-way'!X78^(1/3)*COS(('OddsRatio_working_3-way'!Y78+4*PI())/3)</f>
        <v>-0.19877886632101899</v>
      </c>
      <c r="AC78" s="11">
        <f>'OddsRatio_working_3-way'!X78^(1/3)*SIN('OddsRatio_working_3-way'!Y78/3)</f>
        <v>7.4724291666615775E-2</v>
      </c>
      <c r="AD78" s="11">
        <f>'OddsRatio_working_3-way'!X78^(1/3)*SIN(('OddsRatio_working_3-way'!Y78+2*PI())/3)</f>
        <v>0.41901938760556268</v>
      </c>
      <c r="AE78" s="11">
        <f>'OddsRatio_working_3-way'!X78^(1/3)*SIN(('OddsRatio_working_3-way'!Y78+4*PI())/3)</f>
        <v>-0.49374367927217844</v>
      </c>
      <c r="AF78" s="11">
        <f>-'OddsRatio_working_3-way'!U78/(3*'OddsRatio_working_3-way'!X78^(1/3))*COS(('OddsRatio_working_3-way'!Y78)/3)</f>
        <v>0.52698400236821219</v>
      </c>
      <c r="AG78" s="11">
        <f>-'OddsRatio_working_3-way'!U78/(3*'OddsRatio_working_3-way'!X78^(1/3))*COS(('OddsRatio_working_3-way'!Y78+2*PI())/3)</f>
        <v>-0.32820513604719315</v>
      </c>
      <c r="AH78" s="11">
        <f>-'OddsRatio_working_3-way'!U78/(3*'OddsRatio_working_3-way'!X78^(1/3))*COS(('OddsRatio_working_3-way'!Y78+4*PI())/3)</f>
        <v>-0.19877886632101899</v>
      </c>
      <c r="AI78" s="11">
        <f>'OddsRatio_working_3-way'!U78/(3*'OddsRatio_working_3-way'!X78^(1/3))*SIN(('OddsRatio_working_3-way'!Y78)/3)</f>
        <v>-7.4724291666615775E-2</v>
      </c>
      <c r="AJ78" s="11">
        <f>'OddsRatio_working_3-way'!U78/(3*'OddsRatio_working_3-way'!X78^(1/3))*SIN(('OddsRatio_working_3-way'!Y78+2*PI())/3)</f>
        <v>-0.41901938760556268</v>
      </c>
      <c r="AK78" s="11">
        <f>'OddsRatio_working_3-way'!U78/(3*'OddsRatio_working_3-way'!X78^(1/3))*SIN(('OddsRatio_working_3-way'!Y78+4*PI())/3)</f>
        <v>0.49374367927217844</v>
      </c>
      <c r="AL78" s="11">
        <f>'OddsRatio_working_3-way'!Z78+'OddsRatio_working_3-way'!AF78</f>
        <v>1.0539680047364244</v>
      </c>
      <c r="AM78" s="11">
        <f>'OddsRatio_working_3-way'!AA78+'OddsRatio_working_3-way'!AG78</f>
        <v>-0.65641027209438629</v>
      </c>
      <c r="AN78" s="11">
        <f>'OddsRatio_working_3-way'!AB78+'OddsRatio_working_3-way'!AH78</f>
        <v>-0.39755773264203798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1.0539680047364244</v>
      </c>
      <c r="AS78" s="11">
        <f>IF(('OddsRatio_working_3-way'!X78=0),IF(Q78&gt;0,-Q78^(1/3),(-Q78)^(1/3)),'OddsRatio_working_3-way'!AM78-'OddsRatio_working_3-way'!R78/3)</f>
        <v>-0.65641027209438629</v>
      </c>
      <c r="AT78" s="11">
        <f>IF(('OddsRatio_working_3-way'!X78=0),IF(Q78&gt;0,-Q78^(1/3),(-Q78)^(1/3)),'OddsRatio_working_3-way'!AN78-'OddsRatio_working_3-way'!R78/3)</f>
        <v>-0.39755773264203798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3.04</v>
      </c>
      <c r="B79" s="4">
        <f>IF('True_Odds_Calculator_3-way'!B80="","",'True_Odds_Calculator_3-way'!B80)</f>
        <v>2.89</v>
      </c>
      <c r="C79" s="4">
        <f>IF('True_Odds_Calculator_3-way'!C80="","",'True_Odds_Calculator_3-way'!C80)</f>
        <v>2.79</v>
      </c>
      <c r="D79" s="9">
        <f t="shared" si="26"/>
        <v>0.31806819140093817</v>
      </c>
      <c r="E79" s="9">
        <f t="shared" si="27"/>
        <v>0.33485869086309888</v>
      </c>
      <c r="F79" s="9">
        <f t="shared" si="28"/>
        <v>0.34707311773596261</v>
      </c>
      <c r="G79" s="9">
        <f t="shared" si="29"/>
        <v>1.0509705383003838</v>
      </c>
      <c r="H79" s="9">
        <f t="shared" si="30"/>
        <v>3.1439798981327827</v>
      </c>
      <c r="I79" s="9">
        <f t="shared" si="31"/>
        <v>2.9863343173877261</v>
      </c>
      <c r="J79" s="9">
        <f t="shared" si="32"/>
        <v>2.8812372635576873</v>
      </c>
      <c r="K79" s="11">
        <f t="shared" si="33"/>
        <v>0.32894736842105265</v>
      </c>
      <c r="L79" s="11">
        <f t="shared" si="34"/>
        <v>0.34602076124567471</v>
      </c>
      <c r="M79" s="11">
        <f t="shared" si="35"/>
        <v>0.35842293906810035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-0.28155897333466484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0.23335676692195567</v>
      </c>
      <c r="Q79" s="11">
        <f>2*'OddsRatio_working_3-way'!K79*'OddsRatio_working_3-way'!L79*'OddsRatio_working_3-way'!M79</f>
        <v>8.1593275147536962E-2</v>
      </c>
      <c r="R79" s="11">
        <f t="shared" si="36"/>
        <v>0</v>
      </c>
      <c r="S79" s="11">
        <f t="shared" si="37"/>
        <v>-0.82880245000959218</v>
      </c>
      <c r="T79" s="11">
        <f t="shared" si="38"/>
        <v>-0.28979106643692043</v>
      </c>
      <c r="U79" s="11">
        <f>'OddsRatio_working_3-way'!S79-'OddsRatio_working_3-way'!R79^2/3</f>
        <v>-0.82880245000959218</v>
      </c>
      <c r="V79" s="11">
        <f>'OddsRatio_working_3-way'!S79*'OddsRatio_working_3-way'!R79/3-2*'OddsRatio_working_3-way'!R79^3/27-'OddsRatio_working_3-way'!T79</f>
        <v>0.28979106643692043</v>
      </c>
      <c r="W79" s="11">
        <f>'OddsRatio_working_3-way'!V79^2+4*'OddsRatio_working_3-way'!U79^3/27</f>
        <v>-3.6418858240060137E-4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0.14520937535938255</v>
      </c>
      <c r="Y79" s="11">
        <f>IF('OddsRatio_working_3-way'!W79&gt;=0,IF('OddsRatio_working_3-way'!V79+SQRT('OddsRatio_working_3-way'!W79)&gt;0,0,PI()),ACOS('OddsRatio_working_3-way'!V79/(2*'OddsRatio_working_3-way'!X79)))</f>
        <v>6.5758447210843451E-2</v>
      </c>
      <c r="Z79" s="11">
        <f>'OddsRatio_working_3-way'!X79^(1/3)*COS('OddsRatio_working_3-way'!Y79/3)</f>
        <v>0.52548526915019178</v>
      </c>
      <c r="AA79" s="11">
        <f>'OddsRatio_working_3-way'!X79^(1/3)*COS(('OddsRatio_working_3-way'!Y79+2*PI())/3)</f>
        <v>-0.27271942925128961</v>
      </c>
      <c r="AB79" s="11">
        <f>'OddsRatio_working_3-way'!X79^(1/3)*COS(('OddsRatio_working_3-way'!Y79+4*PI())/3)</f>
        <v>-0.25276583989890222</v>
      </c>
      <c r="AC79" s="11">
        <f>'OddsRatio_working_3-way'!X79^(1/3)*SIN('OddsRatio_working_3-way'!Y79/3)</f>
        <v>1.1520210183900313E-2</v>
      </c>
      <c r="AD79" s="11">
        <f>'OddsRatio_working_3-way'!X79^(1/3)*SIN(('OddsRatio_working_3-way'!Y79+2*PI())/3)</f>
        <v>0.44932348730661914</v>
      </c>
      <c r="AE79" s="11">
        <f>'OddsRatio_working_3-way'!X79^(1/3)*SIN(('OddsRatio_working_3-way'!Y79+4*PI())/3)</f>
        <v>-0.46084369749051923</v>
      </c>
      <c r="AF79" s="11">
        <f>-'OddsRatio_working_3-way'!U79/(3*'OddsRatio_working_3-way'!X79^(1/3))*COS(('OddsRatio_working_3-way'!Y79)/3)</f>
        <v>0.52548526915019189</v>
      </c>
      <c r="AG79" s="11">
        <f>-'OddsRatio_working_3-way'!U79/(3*'OddsRatio_working_3-way'!X79^(1/3))*COS(('OddsRatio_working_3-way'!Y79+2*PI())/3)</f>
        <v>-0.27271942925128967</v>
      </c>
      <c r="AH79" s="11">
        <f>-'OddsRatio_working_3-way'!U79/(3*'OddsRatio_working_3-way'!X79^(1/3))*COS(('OddsRatio_working_3-way'!Y79+4*PI())/3)</f>
        <v>-0.25276583989890228</v>
      </c>
      <c r="AI79" s="11">
        <f>'OddsRatio_working_3-way'!U79/(3*'OddsRatio_working_3-way'!X79^(1/3))*SIN(('OddsRatio_working_3-way'!Y79)/3)</f>
        <v>-1.1520210183900316E-2</v>
      </c>
      <c r="AJ79" s="11">
        <f>'OddsRatio_working_3-way'!U79/(3*'OddsRatio_working_3-way'!X79^(1/3))*SIN(('OddsRatio_working_3-way'!Y79+2*PI())/3)</f>
        <v>-0.44932348730661925</v>
      </c>
      <c r="AK79" s="11">
        <f>'OddsRatio_working_3-way'!U79/(3*'OddsRatio_working_3-way'!X79^(1/3))*SIN(('OddsRatio_working_3-way'!Y79+4*PI())/3)</f>
        <v>0.46084369749051934</v>
      </c>
      <c r="AL79" s="11">
        <f>'OddsRatio_working_3-way'!Z79+'OddsRatio_working_3-way'!AF79</f>
        <v>1.0509705383003838</v>
      </c>
      <c r="AM79" s="11">
        <f>'OddsRatio_working_3-way'!AA79+'OddsRatio_working_3-way'!AG79</f>
        <v>-0.54543885850257934</v>
      </c>
      <c r="AN79" s="11">
        <f>'OddsRatio_working_3-way'!AB79+'OddsRatio_working_3-way'!AH79</f>
        <v>-0.50553167979780445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1.0509705383003838</v>
      </c>
      <c r="AS79" s="11">
        <f>IF(('OddsRatio_working_3-way'!X79=0),IF(Q79&gt;0,-Q79^(1/3),(-Q79)^(1/3)),'OddsRatio_working_3-way'!AM79-'OddsRatio_working_3-way'!R79/3)</f>
        <v>-0.54543885850257934</v>
      </c>
      <c r="AT79" s="11">
        <f>IF(('OddsRatio_working_3-way'!X79=0),IF(Q79&gt;0,-Q79^(1/3),(-Q79)^(1/3)),'OddsRatio_working_3-way'!AN79-'OddsRatio_working_3-way'!R79/3)</f>
        <v>-0.50553167979780445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3.44</v>
      </c>
      <c r="B80" s="4">
        <f>IF('True_Odds_Calculator_3-way'!B81="","",'True_Odds_Calculator_3-way'!B81)</f>
        <v>3.28</v>
      </c>
      <c r="C80" s="4">
        <f>IF('True_Odds_Calculator_3-way'!C81="","",'True_Odds_Calculator_3-way'!C81)</f>
        <v>2.29</v>
      </c>
      <c r="D80" s="9">
        <f t="shared" si="26"/>
        <v>0.28071109540562572</v>
      </c>
      <c r="E80" s="9">
        <f t="shared" si="27"/>
        <v>0.29460665598735403</v>
      </c>
      <c r="F80" s="9">
        <f t="shared" si="28"/>
        <v>0.42468224860702003</v>
      </c>
      <c r="G80" s="9">
        <f t="shared" si="29"/>
        <v>1.0501563333072212</v>
      </c>
      <c r="H80" s="9">
        <f t="shared" si="30"/>
        <v>3.5623814532696203</v>
      </c>
      <c r="I80" s="9">
        <f t="shared" si="31"/>
        <v>3.3943564399404642</v>
      </c>
      <c r="J80" s="9">
        <f t="shared" si="32"/>
        <v>2.3547016699663152</v>
      </c>
      <c r="K80" s="11">
        <f t="shared" si="33"/>
        <v>0.29069767441860467</v>
      </c>
      <c r="L80" s="11">
        <f t="shared" si="34"/>
        <v>0.3048780487804878</v>
      </c>
      <c r="M80" s="11">
        <f t="shared" si="35"/>
        <v>0.4366812227074236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-0.27774523378421545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0.23259838950577993</v>
      </c>
      <c r="Q80" s="11">
        <f>2*'OddsRatio_working_3-way'!K80*'OddsRatio_working_3-way'!L80*'OddsRatio_working_3-way'!M80</f>
        <v>7.7403790184951721E-2</v>
      </c>
      <c r="R80" s="11">
        <f t="shared" si="36"/>
        <v>0</v>
      </c>
      <c r="S80" s="11">
        <f t="shared" si="37"/>
        <v>-0.83745231677490894</v>
      </c>
      <c r="T80" s="11">
        <f t="shared" si="38"/>
        <v>-0.27868629509980331</v>
      </c>
      <c r="U80" s="11">
        <f>'OddsRatio_working_3-way'!S80-'OddsRatio_working_3-way'!R80^2/3</f>
        <v>-0.83745231677490894</v>
      </c>
      <c r="V80" s="11">
        <f>'OddsRatio_working_3-way'!S80*'OddsRatio_working_3-way'!R80/3-2*'OddsRatio_working_3-way'!R80^3/27-'OddsRatio_working_3-way'!T80</f>
        <v>0.27868629509980331</v>
      </c>
      <c r="W80" s="11">
        <f>'OddsRatio_working_3-way'!V80^2+4*'OddsRatio_working_3-way'!U80^3/27</f>
        <v>-9.3454162052106077E-3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0.14748853114875174</v>
      </c>
      <c r="Y80" s="11">
        <f>IF('OddsRatio_working_3-way'!W80&gt;=0,IF('OddsRatio_working_3-way'!V80+SQRT('OddsRatio_working_3-way'!W80)&gt;0,0,PI()),ACOS('OddsRatio_working_3-way'!V80/(2*'OddsRatio_working_3-way'!X80)))</f>
        <v>0.33389578345917292</v>
      </c>
      <c r="Z80" s="11">
        <f>'OddsRatio_working_3-way'!X80^(1/3)*COS('OddsRatio_working_3-way'!Y80/3)</f>
        <v>0.52507816665361062</v>
      </c>
      <c r="AA80" s="11">
        <f>'OddsRatio_working_3-way'!X80^(1/3)*COS(('OddsRatio_working_3-way'!Y80+2*PI())/3)</f>
        <v>-0.31336002754756526</v>
      </c>
      <c r="AB80" s="11">
        <f>'OddsRatio_working_3-way'!X80^(1/3)*COS(('OddsRatio_working_3-way'!Y80+4*PI())/3)</f>
        <v>-0.21171813910604548</v>
      </c>
      <c r="AC80" s="11">
        <f>'OddsRatio_working_3-way'!X80^(1/3)*SIN('OddsRatio_working_3-way'!Y80/3)</f>
        <v>5.8682971652653348E-2</v>
      </c>
      <c r="AD80" s="11">
        <f>'OddsRatio_working_3-way'!X80^(1/3)*SIN(('OddsRatio_working_3-way'!Y80+2*PI())/3)</f>
        <v>0.42538954546825919</v>
      </c>
      <c r="AE80" s="11">
        <f>'OddsRatio_working_3-way'!X80^(1/3)*SIN(('OddsRatio_working_3-way'!Y80+4*PI())/3)</f>
        <v>-0.48407251712091259</v>
      </c>
      <c r="AF80" s="11">
        <f>-'OddsRatio_working_3-way'!U80/(3*'OddsRatio_working_3-way'!X80^(1/3))*COS(('OddsRatio_working_3-way'!Y80)/3)</f>
        <v>0.52507816665361062</v>
      </c>
      <c r="AG80" s="11">
        <f>-'OddsRatio_working_3-way'!U80/(3*'OddsRatio_working_3-way'!X80^(1/3))*COS(('OddsRatio_working_3-way'!Y80+2*PI())/3)</f>
        <v>-0.31336002754756526</v>
      </c>
      <c r="AH80" s="11">
        <f>-'OddsRatio_working_3-way'!U80/(3*'OddsRatio_working_3-way'!X80^(1/3))*COS(('OddsRatio_working_3-way'!Y80+4*PI())/3)</f>
        <v>-0.21171813910604548</v>
      </c>
      <c r="AI80" s="11">
        <f>'OddsRatio_working_3-way'!U80/(3*'OddsRatio_working_3-way'!X80^(1/3))*SIN(('OddsRatio_working_3-way'!Y80)/3)</f>
        <v>-5.8682971652653348E-2</v>
      </c>
      <c r="AJ80" s="11">
        <f>'OddsRatio_working_3-way'!U80/(3*'OddsRatio_working_3-way'!X80^(1/3))*SIN(('OddsRatio_working_3-way'!Y80+2*PI())/3)</f>
        <v>-0.42538954546825919</v>
      </c>
      <c r="AK80" s="11">
        <f>'OddsRatio_working_3-way'!U80/(3*'OddsRatio_working_3-way'!X80^(1/3))*SIN(('OddsRatio_working_3-way'!Y80+4*PI())/3)</f>
        <v>0.48407251712091259</v>
      </c>
      <c r="AL80" s="11">
        <f>'OddsRatio_working_3-way'!Z80+'OddsRatio_working_3-way'!AF80</f>
        <v>1.0501563333072212</v>
      </c>
      <c r="AM80" s="11">
        <f>'OddsRatio_working_3-way'!AA80+'OddsRatio_working_3-way'!AG80</f>
        <v>-0.62672005509513051</v>
      </c>
      <c r="AN80" s="11">
        <f>'OddsRatio_working_3-way'!AB80+'OddsRatio_working_3-way'!AH80</f>
        <v>-0.42343627821209096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1.0501563333072212</v>
      </c>
      <c r="AS80" s="11">
        <f>IF(('OddsRatio_working_3-way'!X80=0),IF(Q80&gt;0,-Q80^(1/3),(-Q80)^(1/3)),'OddsRatio_working_3-way'!AM80-'OddsRatio_working_3-way'!R80/3)</f>
        <v>-0.62672005509513051</v>
      </c>
      <c r="AT80" s="11">
        <f>IF(('OddsRatio_working_3-way'!X80=0),IF(Q80&gt;0,-Q80^(1/3),(-Q80)^(1/3)),'OddsRatio_working_3-way'!AN80-'OddsRatio_working_3-way'!R80/3)</f>
        <v>-0.42343627821209096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</v>
      </c>
      <c r="B81" s="4">
        <f>IF('True_Odds_Calculator_3-way'!B82="","",'True_Odds_Calculator_3-way'!B82)</f>
        <v>3.13</v>
      </c>
      <c r="C81" s="4">
        <f>IF('True_Odds_Calculator_3-way'!C82="","",'True_Odds_Calculator_3-way'!C82)</f>
        <v>4.63</v>
      </c>
      <c r="D81" s="9">
        <f t="shared" si="26"/>
        <v>0.48596657503351071</v>
      </c>
      <c r="E81" s="9">
        <f t="shared" si="27"/>
        <v>0.30740689275816352</v>
      </c>
      <c r="F81" s="9">
        <f t="shared" si="28"/>
        <v>0.20662653220832575</v>
      </c>
      <c r="G81" s="9">
        <f t="shared" si="29"/>
        <v>1.0577546921432677</v>
      </c>
      <c r="H81" s="9">
        <f t="shared" si="30"/>
        <v>2.0577546921432677</v>
      </c>
      <c r="I81" s="9">
        <f t="shared" si="31"/>
        <v>3.2530174942651606</v>
      </c>
      <c r="J81" s="9">
        <f t="shared" si="32"/>
        <v>4.8396495324800615</v>
      </c>
      <c r="K81" s="11">
        <f t="shared" si="33"/>
        <v>0.5</v>
      </c>
      <c r="L81" s="11">
        <f t="shared" si="34"/>
        <v>0.31948881789137379</v>
      </c>
      <c r="M81" s="11">
        <f t="shared" si="35"/>
        <v>0.21598272138228941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-0.26676626253286317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0.23323373746713683</v>
      </c>
      <c r="Q81" s="11">
        <f>2*'OddsRatio_working_3-way'!K81*'OddsRatio_working_3-way'!L81*'OddsRatio_working_3-way'!M81</f>
        <v>6.900406433938959E-2</v>
      </c>
      <c r="R81" s="11">
        <f t="shared" si="36"/>
        <v>0</v>
      </c>
      <c r="S81" s="11">
        <f t="shared" si="37"/>
        <v>-0.87429997801316628</v>
      </c>
      <c r="T81" s="11">
        <f t="shared" si="38"/>
        <v>-0.25866863254827405</v>
      </c>
      <c r="U81" s="11">
        <f>'OddsRatio_working_3-way'!S81-'OddsRatio_working_3-way'!R81^2/3</f>
        <v>-0.87429997801316628</v>
      </c>
      <c r="V81" s="11">
        <f>'OddsRatio_working_3-way'!S81*'OddsRatio_working_3-way'!R81/3-2*'OddsRatio_working_3-way'!R81^3/27-'OddsRatio_working_3-way'!T81</f>
        <v>0.25866863254827405</v>
      </c>
      <c r="W81" s="11">
        <f>'OddsRatio_working_3-way'!V81^2+4*'OddsRatio_working_3-way'!U81^3/27</f>
        <v>-3.2100212311422571E-2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0.15732901335721314</v>
      </c>
      <c r="Y81" s="11">
        <f>IF('OddsRatio_working_3-way'!W81&gt;=0,IF('OddsRatio_working_3-way'!V81+SQRT('OddsRatio_working_3-way'!W81)&gt;0,0,PI()),ACOS('OddsRatio_working_3-way'!V81/(2*'OddsRatio_working_3-way'!X81)))</f>
        <v>0.60577208900136181</v>
      </c>
      <c r="Z81" s="11">
        <f>'OddsRatio_working_3-way'!X81^(1/3)*COS('OddsRatio_working_3-way'!Y81/3)</f>
        <v>0.52887734607163395</v>
      </c>
      <c r="AA81" s="11">
        <f>'OddsRatio_working_3-way'!X81^(1/3)*COS(('OddsRatio_working_3-way'!Y81+2*PI())/3)</f>
        <v>-0.35820198735682696</v>
      </c>
      <c r="AB81" s="11">
        <f>'OddsRatio_working_3-way'!X81^(1/3)*COS(('OddsRatio_working_3-way'!Y81+4*PI())/3)</f>
        <v>-0.17067535871480685</v>
      </c>
      <c r="AC81" s="11">
        <f>'OddsRatio_working_3-way'!X81^(1/3)*SIN('OddsRatio_working_3-way'!Y81/3)</f>
        <v>0.10826854952669329</v>
      </c>
      <c r="AD81" s="11">
        <f>'OddsRatio_working_3-way'!X81^(1/3)*SIN(('OddsRatio_working_3-way'!Y81+2*PI())/3)</f>
        <v>0.40388694242078244</v>
      </c>
      <c r="AE81" s="11">
        <f>'OddsRatio_working_3-way'!X81^(1/3)*SIN(('OddsRatio_working_3-way'!Y81+4*PI())/3)</f>
        <v>-0.51215549194747567</v>
      </c>
      <c r="AF81" s="11">
        <f>-'OddsRatio_working_3-way'!U81/(3*'OddsRatio_working_3-way'!X81^(1/3))*COS(('OddsRatio_working_3-way'!Y81)/3)</f>
        <v>0.52887734607163372</v>
      </c>
      <c r="AG81" s="11">
        <f>-'OddsRatio_working_3-way'!U81/(3*'OddsRatio_working_3-way'!X81^(1/3))*COS(('OddsRatio_working_3-way'!Y81+2*PI())/3)</f>
        <v>-0.35820198735682685</v>
      </c>
      <c r="AH81" s="11">
        <f>-'OddsRatio_working_3-way'!U81/(3*'OddsRatio_working_3-way'!X81^(1/3))*COS(('OddsRatio_working_3-way'!Y81+4*PI())/3)</f>
        <v>-0.17067535871480677</v>
      </c>
      <c r="AI81" s="11">
        <f>'OddsRatio_working_3-way'!U81/(3*'OddsRatio_working_3-way'!X81^(1/3))*SIN(('OddsRatio_working_3-way'!Y81)/3)</f>
        <v>-0.10826854952669325</v>
      </c>
      <c r="AJ81" s="11">
        <f>'OddsRatio_working_3-way'!U81/(3*'OddsRatio_working_3-way'!X81^(1/3))*SIN(('OddsRatio_working_3-way'!Y81+2*PI())/3)</f>
        <v>-0.40388694242078227</v>
      </c>
      <c r="AK81" s="11">
        <f>'OddsRatio_working_3-way'!U81/(3*'OddsRatio_working_3-way'!X81^(1/3))*SIN(('OddsRatio_working_3-way'!Y81+4*PI())/3)</f>
        <v>0.51215549194747556</v>
      </c>
      <c r="AL81" s="11">
        <f>'OddsRatio_working_3-way'!Z81+'OddsRatio_working_3-way'!AF81</f>
        <v>1.0577546921432677</v>
      </c>
      <c r="AM81" s="11">
        <f>'OddsRatio_working_3-way'!AA81+'OddsRatio_working_3-way'!AG81</f>
        <v>-0.7164039747136538</v>
      </c>
      <c r="AN81" s="11">
        <f>'OddsRatio_working_3-way'!AB81+'OddsRatio_working_3-way'!AH81</f>
        <v>-0.34135071742961365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1.0577546921432677</v>
      </c>
      <c r="AS81" s="11">
        <f>IF(('OddsRatio_working_3-way'!X81=0),IF(Q81&gt;0,-Q81^(1/3),(-Q81)^(1/3)),'OddsRatio_working_3-way'!AM81-'OddsRatio_working_3-way'!R81/3)</f>
        <v>-0.7164039747136538</v>
      </c>
      <c r="AT81" s="11">
        <f>IF(('OddsRatio_working_3-way'!X81=0),IF(Q81&gt;0,-Q81^(1/3),(-Q81)^(1/3)),'OddsRatio_working_3-way'!AN81-'OddsRatio_working_3-way'!R81/3)</f>
        <v>-0.34135071742961365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4.71</v>
      </c>
      <c r="B82" s="4">
        <f>IF('True_Odds_Calculator_3-way'!B83="","",'True_Odds_Calculator_3-way'!B83)</f>
        <v>3.63</v>
      </c>
      <c r="C82" s="4">
        <f>IF('True_Odds_Calculator_3-way'!C83="","",'True_Odds_Calculator_3-way'!C83)</f>
        <v>1.83</v>
      </c>
      <c r="D82" s="9">
        <f t="shared" si="26"/>
        <v>0.20307768667132631</v>
      </c>
      <c r="E82" s="9">
        <f t="shared" si="27"/>
        <v>0.26441999701270108</v>
      </c>
      <c r="F82" s="9">
        <f t="shared" si="28"/>
        <v>0.53250231631597267</v>
      </c>
      <c r="G82" s="9">
        <f t="shared" si="29"/>
        <v>1.0577422934097425</v>
      </c>
      <c r="H82" s="9">
        <f t="shared" si="30"/>
        <v>4.924223908550144</v>
      </c>
      <c r="I82" s="9">
        <f t="shared" si="31"/>
        <v>3.7818622316676231</v>
      </c>
      <c r="J82" s="9">
        <f t="shared" si="32"/>
        <v>1.8779261035300863</v>
      </c>
      <c r="K82" s="11">
        <f t="shared" si="33"/>
        <v>0.21231422505307856</v>
      </c>
      <c r="L82" s="11">
        <f t="shared" si="34"/>
        <v>0.27548209366391185</v>
      </c>
      <c r="M82" s="11">
        <f t="shared" si="35"/>
        <v>0.54644808743169393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-0.25883865151238694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0.22916090768046682</v>
      </c>
      <c r="Q82" s="11">
        <f>2*'OddsRatio_working_3-way'!K82*'OddsRatio_working_3-way'!L82*'OddsRatio_working_3-way'!M82</f>
        <v>6.3922149980604415E-2</v>
      </c>
      <c r="R82" s="11">
        <f t="shared" si="36"/>
        <v>0</v>
      </c>
      <c r="S82" s="11">
        <f t="shared" si="37"/>
        <v>-0.88534268874252786</v>
      </c>
      <c r="T82" s="11">
        <f t="shared" si="38"/>
        <v>-0.24695751429359214</v>
      </c>
      <c r="U82" s="11">
        <f>'OddsRatio_working_3-way'!S82-'OddsRatio_working_3-way'!R82^2/3</f>
        <v>-0.88534268874252786</v>
      </c>
      <c r="V82" s="11">
        <f>'OddsRatio_working_3-way'!S82*'OddsRatio_working_3-way'!R82/3-2*'OddsRatio_working_3-way'!R82^3/27-'OddsRatio_working_3-way'!T82</f>
        <v>0.24695751429359214</v>
      </c>
      <c r="W82" s="11">
        <f>'OddsRatio_working_3-way'!V82^2+4*'OddsRatio_working_3-way'!U82^3/27</f>
        <v>-4.1820822282492107E-2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0.16031908506831141</v>
      </c>
      <c r="Y82" s="11">
        <f>IF('OddsRatio_working_3-way'!W82&gt;=0,IF('OddsRatio_working_3-way'!V82+SQRT('OddsRatio_working_3-way'!W82)&gt;0,0,PI()),ACOS('OddsRatio_working_3-way'!V82/(2*'OddsRatio_working_3-way'!X82)))</f>
        <v>0.69163189917143419</v>
      </c>
      <c r="Z82" s="11">
        <f>'OddsRatio_working_3-way'!X82^(1/3)*COS('OddsRatio_working_3-way'!Y82/3)</f>
        <v>0.52887114670487123</v>
      </c>
      <c r="AA82" s="11">
        <f>'OddsRatio_working_3-way'!X82^(1/3)*COS(('OddsRatio_working_3-way'!Y82+2*PI())/3)</f>
        <v>-0.37193978174884168</v>
      </c>
      <c r="AB82" s="11">
        <f>'OddsRatio_working_3-way'!X82^(1/3)*COS(('OddsRatio_working_3-way'!Y82+4*PI())/3)</f>
        <v>-0.15693136495602994</v>
      </c>
      <c r="AC82" s="11">
        <f>'OddsRatio_working_3-way'!X82^(1/3)*SIN('OddsRatio_working_3-way'!Y82/3)</f>
        <v>0.12413516731336532</v>
      </c>
      <c r="AD82" s="11">
        <f>'OddsRatio_working_3-way'!X82^(1/3)*SIN(('OddsRatio_working_3-way'!Y82+2*PI())/3)</f>
        <v>0.39594826471834255</v>
      </c>
      <c r="AE82" s="11">
        <f>'OddsRatio_working_3-way'!X82^(1/3)*SIN(('OddsRatio_working_3-way'!Y82+4*PI())/3)</f>
        <v>-0.52008343203170782</v>
      </c>
      <c r="AF82" s="11">
        <f>-'OddsRatio_working_3-way'!U82/(3*'OddsRatio_working_3-way'!X82^(1/3))*COS(('OddsRatio_working_3-way'!Y82)/3)</f>
        <v>0.52887114670487112</v>
      </c>
      <c r="AG82" s="11">
        <f>-'OddsRatio_working_3-way'!U82/(3*'OddsRatio_working_3-way'!X82^(1/3))*COS(('OddsRatio_working_3-way'!Y82+2*PI())/3)</f>
        <v>-0.37193978174884157</v>
      </c>
      <c r="AH82" s="11">
        <f>-'OddsRatio_working_3-way'!U82/(3*'OddsRatio_working_3-way'!X82^(1/3))*COS(('OddsRatio_working_3-way'!Y82+4*PI())/3)</f>
        <v>-0.15693136495602991</v>
      </c>
      <c r="AI82" s="11">
        <f>'OddsRatio_working_3-way'!U82/(3*'OddsRatio_working_3-way'!X82^(1/3))*SIN(('OddsRatio_working_3-way'!Y82)/3)</f>
        <v>-0.1241351673133653</v>
      </c>
      <c r="AJ82" s="11">
        <f>'OddsRatio_working_3-way'!U82/(3*'OddsRatio_working_3-way'!X82^(1/3))*SIN(('OddsRatio_working_3-way'!Y82+2*PI())/3)</f>
        <v>-0.39594826471834249</v>
      </c>
      <c r="AK82" s="11">
        <f>'OddsRatio_working_3-way'!U82/(3*'OddsRatio_working_3-way'!X82^(1/3))*SIN(('OddsRatio_working_3-way'!Y82+4*PI())/3)</f>
        <v>0.5200834320317077</v>
      </c>
      <c r="AL82" s="11">
        <f>'OddsRatio_working_3-way'!Z82+'OddsRatio_working_3-way'!AF82</f>
        <v>1.0577422934097425</v>
      </c>
      <c r="AM82" s="11">
        <f>'OddsRatio_working_3-way'!AA82+'OddsRatio_working_3-way'!AG82</f>
        <v>-0.74387956349768325</v>
      </c>
      <c r="AN82" s="11">
        <f>'OddsRatio_working_3-way'!AB82+'OddsRatio_working_3-way'!AH82</f>
        <v>-0.31386272991205988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1.0577422934097425</v>
      </c>
      <c r="AS82" s="11">
        <f>IF(('OddsRatio_working_3-way'!X82=0),IF(Q82&gt;0,-Q82^(1/3),(-Q82)^(1/3)),'OddsRatio_working_3-way'!AM82-'OddsRatio_working_3-way'!R82/3)</f>
        <v>-0.74387956349768325</v>
      </c>
      <c r="AT82" s="11">
        <f>IF(('OddsRatio_working_3-way'!X82=0),IF(Q82&gt;0,-Q82^(1/3),(-Q82)^(1/3)),'OddsRatio_working_3-way'!AN82-'OddsRatio_working_3-way'!R82/3)</f>
        <v>-0.31386272991205988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1.81</v>
      </c>
      <c r="B83" s="4">
        <f>IF('True_Odds_Calculator_3-way'!B84="","",'True_Odds_Calculator_3-way'!B84)</f>
        <v>3.83</v>
      </c>
      <c r="C83" s="4">
        <f>IF('True_Odds_Calculator_3-way'!C84="","",'True_Odds_Calculator_3-way'!C84)</f>
        <v>4.47</v>
      </c>
      <c r="D83" s="9">
        <f t="shared" si="26"/>
        <v>0.53729458400488139</v>
      </c>
      <c r="E83" s="9">
        <f t="shared" si="27"/>
        <v>0.24945111407270507</v>
      </c>
      <c r="F83" s="9">
        <f t="shared" si="28"/>
        <v>0.21325430192241357</v>
      </c>
      <c r="G83" s="9">
        <f t="shared" si="29"/>
        <v>1.0631807416651189</v>
      </c>
      <c r="H83" s="9">
        <f t="shared" si="30"/>
        <v>1.8611764007487461</v>
      </c>
      <c r="I83" s="9">
        <f t="shared" si="31"/>
        <v>4.0088014989122875</v>
      </c>
      <c r="J83" s="9">
        <f t="shared" si="32"/>
        <v>4.6892371735779621</v>
      </c>
      <c r="K83" s="11">
        <f t="shared" si="33"/>
        <v>0.5524861878453039</v>
      </c>
      <c r="L83" s="11">
        <f t="shared" si="34"/>
        <v>0.2610966057441253</v>
      </c>
      <c r="M83" s="11">
        <f t="shared" si="35"/>
        <v>0.2237136465324385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-0.25669420077805227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0.22944823894604066</v>
      </c>
      <c r="Q83" s="11">
        <f>2*'OddsRatio_working_3-way'!K83*'OddsRatio_working_3-way'!L83*'OddsRatio_working_3-way'!M83</f>
        <v>6.4542401953879225E-2</v>
      </c>
      <c r="R83" s="11">
        <f t="shared" si="36"/>
        <v>0</v>
      </c>
      <c r="S83" s="11">
        <f t="shared" si="37"/>
        <v>-0.89385828838583881</v>
      </c>
      <c r="T83" s="11">
        <f t="shared" si="38"/>
        <v>-0.25143693062892791</v>
      </c>
      <c r="U83" s="11">
        <f>'OddsRatio_working_3-way'!S83-'OddsRatio_working_3-way'!R83^2/3</f>
        <v>-0.89385828838583881</v>
      </c>
      <c r="V83" s="11">
        <f>'OddsRatio_working_3-way'!S83*'OddsRatio_working_3-way'!R83/3-2*'OddsRatio_working_3-way'!R83^3/27-'OddsRatio_working_3-way'!T83</f>
        <v>0.25143693062892791</v>
      </c>
      <c r="W83" s="11">
        <f>'OddsRatio_working_3-way'!V83^2+4*'OddsRatio_working_3-way'!U83^3/27</f>
        <v>-4.2583507662066353E-2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0.16263766303209312</v>
      </c>
      <c r="Y83" s="11">
        <f>IF('OddsRatio_working_3-way'!W83&gt;=0,IF('OddsRatio_working_3-way'!V83+SQRT('OddsRatio_working_3-way'!W83)&gt;0,0,PI()),ACOS('OddsRatio_working_3-way'!V83/(2*'OddsRatio_working_3-way'!X83)))</f>
        <v>0.68724421455488371</v>
      </c>
      <c r="Z83" s="11">
        <f>'OddsRatio_working_3-way'!X83^(1/3)*COS('OddsRatio_working_3-way'!Y83/3)</f>
        <v>0.53159037083255944</v>
      </c>
      <c r="AA83" s="11">
        <f>'OddsRatio_working_3-way'!X83^(1/3)*COS(('OddsRatio_working_3-way'!Y83+2*PI())/3)</f>
        <v>-0.37314196145094308</v>
      </c>
      <c r="AB83" s="11">
        <f>'OddsRatio_working_3-way'!X83^(1/3)*COS(('OddsRatio_working_3-way'!Y83+4*PI())/3)</f>
        <v>-0.15844840938161622</v>
      </c>
      <c r="AC83" s="11">
        <f>'OddsRatio_working_3-way'!X83^(1/3)*SIN('OddsRatio_working_3-way'!Y83/3)</f>
        <v>0.12395338008050277</v>
      </c>
      <c r="AD83" s="11">
        <f>'OddsRatio_working_3-way'!X83^(1/3)*SIN(('OddsRatio_working_3-way'!Y83+2*PI())/3)</f>
        <v>0.39839407550793532</v>
      </c>
      <c r="AE83" s="11">
        <f>'OddsRatio_working_3-way'!X83^(1/3)*SIN(('OddsRatio_working_3-way'!Y83+4*PI())/3)</f>
        <v>-0.5223474555884382</v>
      </c>
      <c r="AF83" s="11">
        <f>-'OddsRatio_working_3-way'!U83/(3*'OddsRatio_working_3-way'!X83^(1/3))*COS(('OddsRatio_working_3-way'!Y83)/3)</f>
        <v>0.53159037083255944</v>
      </c>
      <c r="AG83" s="11">
        <f>-'OddsRatio_working_3-way'!U83/(3*'OddsRatio_working_3-way'!X83^(1/3))*COS(('OddsRatio_working_3-way'!Y83+2*PI())/3)</f>
        <v>-0.37314196145094308</v>
      </c>
      <c r="AH83" s="11">
        <f>-'OddsRatio_working_3-way'!U83/(3*'OddsRatio_working_3-way'!X83^(1/3))*COS(('OddsRatio_working_3-way'!Y83+4*PI())/3)</f>
        <v>-0.15844840938161622</v>
      </c>
      <c r="AI83" s="11">
        <f>'OddsRatio_working_3-way'!U83/(3*'OddsRatio_working_3-way'!X83^(1/3))*SIN(('OddsRatio_working_3-way'!Y83)/3)</f>
        <v>-0.12395338008050277</v>
      </c>
      <c r="AJ83" s="11">
        <f>'OddsRatio_working_3-way'!U83/(3*'OddsRatio_working_3-way'!X83^(1/3))*SIN(('OddsRatio_working_3-way'!Y83+2*PI())/3)</f>
        <v>-0.39839407550793532</v>
      </c>
      <c r="AK83" s="11">
        <f>'OddsRatio_working_3-way'!U83/(3*'OddsRatio_working_3-way'!X83^(1/3))*SIN(('OddsRatio_working_3-way'!Y83+4*PI())/3)</f>
        <v>0.5223474555884382</v>
      </c>
      <c r="AL83" s="11">
        <f>'OddsRatio_working_3-way'!Z83+'OddsRatio_working_3-way'!AF83</f>
        <v>1.0631807416651189</v>
      </c>
      <c r="AM83" s="11">
        <f>'OddsRatio_working_3-way'!AA83+'OddsRatio_working_3-way'!AG83</f>
        <v>-0.74628392290188617</v>
      </c>
      <c r="AN83" s="11">
        <f>'OddsRatio_working_3-way'!AB83+'OddsRatio_working_3-way'!AH83</f>
        <v>-0.31689681876323245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1.0631807416651189</v>
      </c>
      <c r="AS83" s="11">
        <f>IF(('OddsRatio_working_3-way'!X83=0),IF(Q83&gt;0,-Q83^(1/3),(-Q83)^(1/3)),'OddsRatio_working_3-way'!AM83-'OddsRatio_working_3-way'!R83/3)</f>
        <v>-0.74628392290188617</v>
      </c>
      <c r="AT83" s="11">
        <f>IF(('OddsRatio_working_3-way'!X83=0),IF(Q83&gt;0,-Q83^(1/3),(-Q83)^(1/3)),'OddsRatio_working_3-way'!AN83-'OddsRatio_working_3-way'!R83/3)</f>
        <v>-0.31689681876323245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2.84</v>
      </c>
      <c r="B84" s="4">
        <f>IF('True_Odds_Calculator_3-way'!B85="","",'True_Odds_Calculator_3-way'!B85)</f>
        <v>2.93</v>
      </c>
      <c r="C84" s="4">
        <f>IF('True_Odds_Calculator_3-way'!C85="","",'True_Odds_Calculator_3-way'!C85)</f>
        <v>2.95</v>
      </c>
      <c r="D84" s="9">
        <f t="shared" si="26"/>
        <v>0.3411934075410939</v>
      </c>
      <c r="E84" s="9">
        <f t="shared" si="27"/>
        <v>0.33054194602938092</v>
      </c>
      <c r="F84" s="9">
        <f t="shared" si="28"/>
        <v>0.32826464642952535</v>
      </c>
      <c r="G84" s="9">
        <f t="shared" si="29"/>
        <v>1.0493961876325146</v>
      </c>
      <c r="H84" s="9">
        <f t="shared" si="30"/>
        <v>2.9308889852438265</v>
      </c>
      <c r="I84" s="9">
        <f t="shared" si="31"/>
        <v>3.0253346421307534</v>
      </c>
      <c r="J84" s="9">
        <f t="shared" si="32"/>
        <v>3.0463225658834037</v>
      </c>
      <c r="K84" s="11">
        <f t="shared" si="33"/>
        <v>0.35211267605633806</v>
      </c>
      <c r="L84" s="11">
        <f t="shared" si="34"/>
        <v>0.34129692832764502</v>
      </c>
      <c r="M84" s="11">
        <f t="shared" si="35"/>
        <v>0.33898305084745761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-0.28209914313206141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0.23301723920197298</v>
      </c>
      <c r="Q84" s="11">
        <f>2*'OddsRatio_working_3-way'!K84*'OddsRatio_working_3-way'!L84*'OddsRatio_working_3-way'!M84</f>
        <v>8.1474559161529014E-2</v>
      </c>
      <c r="R84" s="11">
        <f t="shared" si="36"/>
        <v>0</v>
      </c>
      <c r="S84" s="11">
        <f t="shared" si="37"/>
        <v>-0.82601186453405384</v>
      </c>
      <c r="T84" s="11">
        <f t="shared" si="38"/>
        <v>-0.28881533724966918</v>
      </c>
      <c r="U84" s="11">
        <f>'OddsRatio_working_3-way'!S84-'OddsRatio_working_3-way'!R84^2/3</f>
        <v>-0.82601186453405384</v>
      </c>
      <c r="V84" s="11">
        <f>'OddsRatio_working_3-way'!S84*'OddsRatio_working_3-way'!R84/3-2*'OddsRatio_working_3-way'!R84^3/27-'OddsRatio_working_3-way'!T84</f>
        <v>0.28881533724966918</v>
      </c>
      <c r="W84" s="11">
        <f>'OddsRatio_working_3-way'!V84^2+4*'OddsRatio_working_3-way'!U84^3/27</f>
        <v>-7.966556333482977E-5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0.14447661107768878</v>
      </c>
      <c r="Y84" s="11">
        <f>IF('OddsRatio_working_3-way'!W84&gt;=0,IF('OddsRatio_working_3-way'!V84+SQRT('OddsRatio_working_3-way'!W84)&gt;0,0,PI()),ACOS('OddsRatio_working_3-way'!V84/(2*'OddsRatio_working_3-way'!X84)))</f>
        <v>3.0894193455715646E-2</v>
      </c>
      <c r="Z84" s="11">
        <f>'OddsRatio_working_3-way'!X84^(1/3)*COS('OddsRatio_working_3-way'!Y84/3)</f>
        <v>0.52469809381625732</v>
      </c>
      <c r="AA84" s="11">
        <f>'OddsRatio_working_3-way'!X84^(1/3)*COS(('OddsRatio_working_3-way'!Y84+2*PI())/3)</f>
        <v>-0.26702867218190429</v>
      </c>
      <c r="AB84" s="11">
        <f>'OddsRatio_working_3-way'!X84^(1/3)*COS(('OddsRatio_working_3-way'!Y84+4*PI())/3)</f>
        <v>-0.25766942163435297</v>
      </c>
      <c r="AC84" s="11">
        <f>'OddsRatio_working_3-way'!X84^(1/3)*SIN('OddsRatio_working_3-way'!Y84/3)</f>
        <v>5.4035658230419219E-3</v>
      </c>
      <c r="AD84" s="11">
        <f>'OddsRatio_working_3-way'!X84^(1/3)*SIN(('OddsRatio_working_3-way'!Y84+2*PI())/3)</f>
        <v>0.45170009565062863</v>
      </c>
      <c r="AE84" s="11">
        <f>'OddsRatio_working_3-way'!X84^(1/3)*SIN(('OddsRatio_working_3-way'!Y84+4*PI())/3)</f>
        <v>-0.45710366147367049</v>
      </c>
      <c r="AF84" s="11">
        <f>-'OddsRatio_working_3-way'!U84/(3*'OddsRatio_working_3-way'!X84^(1/3))*COS(('OddsRatio_working_3-way'!Y84)/3)</f>
        <v>0.52469809381625732</v>
      </c>
      <c r="AG84" s="11">
        <f>-'OddsRatio_working_3-way'!U84/(3*'OddsRatio_working_3-way'!X84^(1/3))*COS(('OddsRatio_working_3-way'!Y84+2*PI())/3)</f>
        <v>-0.26702867218190429</v>
      </c>
      <c r="AH84" s="11">
        <f>-'OddsRatio_working_3-way'!U84/(3*'OddsRatio_working_3-way'!X84^(1/3))*COS(('OddsRatio_working_3-way'!Y84+4*PI())/3)</f>
        <v>-0.25766942163435297</v>
      </c>
      <c r="AI84" s="11">
        <f>'OddsRatio_working_3-way'!U84/(3*'OddsRatio_working_3-way'!X84^(1/3))*SIN(('OddsRatio_working_3-way'!Y84)/3)</f>
        <v>-5.4035658230419219E-3</v>
      </c>
      <c r="AJ84" s="11">
        <f>'OddsRatio_working_3-way'!U84/(3*'OddsRatio_working_3-way'!X84^(1/3))*SIN(('OddsRatio_working_3-way'!Y84+2*PI())/3)</f>
        <v>-0.45170009565062863</v>
      </c>
      <c r="AK84" s="11">
        <f>'OddsRatio_working_3-way'!U84/(3*'OddsRatio_working_3-way'!X84^(1/3))*SIN(('OddsRatio_working_3-way'!Y84+4*PI())/3)</f>
        <v>0.45710366147367049</v>
      </c>
      <c r="AL84" s="11">
        <f>'OddsRatio_working_3-way'!Z84+'OddsRatio_working_3-way'!AF84</f>
        <v>1.0493961876325146</v>
      </c>
      <c r="AM84" s="11">
        <f>'OddsRatio_working_3-way'!AA84+'OddsRatio_working_3-way'!AG84</f>
        <v>-0.53405734436380858</v>
      </c>
      <c r="AN84" s="11">
        <f>'OddsRatio_working_3-way'!AB84+'OddsRatio_working_3-way'!AH84</f>
        <v>-0.51533884326870594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1.0493961876325146</v>
      </c>
      <c r="AS84" s="11">
        <f>IF(('OddsRatio_working_3-way'!X84=0),IF(Q84&gt;0,-Q84^(1/3),(-Q84)^(1/3)),'OddsRatio_working_3-way'!AM84-'OddsRatio_working_3-way'!R84/3)</f>
        <v>-0.53405734436380858</v>
      </c>
      <c r="AT84" s="11">
        <f>IF(('OddsRatio_working_3-way'!X84=0),IF(Q84&gt;0,-Q84^(1/3),(-Q84)^(1/3)),'OddsRatio_working_3-way'!AN84-'OddsRatio_working_3-way'!R84/3)</f>
        <v>-0.51533884326870594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</v>
      </c>
      <c r="B85" s="4">
        <f>IF('True_Odds_Calculator_3-way'!B86="","",'True_Odds_Calculator_3-way'!B86)</f>
        <v>3.11</v>
      </c>
      <c r="C85" s="4">
        <f>IF('True_Odds_Calculator_3-way'!C86="","",'True_Odds_Calculator_3-way'!C86)</f>
        <v>4.46</v>
      </c>
      <c r="D85" s="9">
        <f t="shared" si="26"/>
        <v>0.48201157416805746</v>
      </c>
      <c r="E85" s="9">
        <f t="shared" si="27"/>
        <v>0.30604547742462951</v>
      </c>
      <c r="F85" s="9">
        <f t="shared" si="28"/>
        <v>0.21194294840731306</v>
      </c>
      <c r="G85" s="9">
        <f t="shared" si="29"/>
        <v>1.0746389787962676</v>
      </c>
      <c r="H85" s="9">
        <f t="shared" si="30"/>
        <v>2.0746389787962674</v>
      </c>
      <c r="I85" s="9">
        <f t="shared" si="31"/>
        <v>3.2674882452601253</v>
      </c>
      <c r="J85" s="9">
        <f t="shared" si="32"/>
        <v>4.7182508666350849</v>
      </c>
      <c r="K85" s="11">
        <f t="shared" si="33"/>
        <v>0.5</v>
      </c>
      <c r="L85" s="11">
        <f t="shared" si="34"/>
        <v>0.32154340836012862</v>
      </c>
      <c r="M85" s="11">
        <f t="shared" si="35"/>
        <v>0.22421524663677131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-0.26316813980649711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0.23683186019350277</v>
      </c>
      <c r="Q85" s="11">
        <f>2*'OddsRatio_working_3-way'!K85*'OddsRatio_working_3-way'!L85*'OddsRatio_working_3-way'!M85</f>
        <v>7.2094934609894315E-2</v>
      </c>
      <c r="R85" s="11">
        <f t="shared" si="36"/>
        <v>0</v>
      </c>
      <c r="S85" s="11">
        <f t="shared" si="37"/>
        <v>-0.89992603347670075</v>
      </c>
      <c r="T85" s="11">
        <f t="shared" si="38"/>
        <v>-0.27395008629427731</v>
      </c>
      <c r="U85" s="11">
        <f>'OddsRatio_working_3-way'!S85-'OddsRatio_working_3-way'!R85^2/3</f>
        <v>-0.89992603347670075</v>
      </c>
      <c r="V85" s="11">
        <f>'OddsRatio_working_3-way'!S85*'OddsRatio_working_3-way'!R85/3-2*'OddsRatio_working_3-way'!R85^3/27-'OddsRatio_working_3-way'!T85</f>
        <v>0.27395008629427731</v>
      </c>
      <c r="W85" s="11">
        <f>'OddsRatio_working_3-way'!V85^2+4*'OddsRatio_working_3-way'!U85^3/27</f>
        <v>-3.292472445932898E-2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0.16429651110109655</v>
      </c>
      <c r="Y85" s="11">
        <f>IF('OddsRatio_working_3-way'!W85&gt;=0,IF('OddsRatio_working_3-way'!V85+SQRT('OddsRatio_working_3-way'!W85)&gt;0,0,PI()),ACOS('OddsRatio_working_3-way'!V85/(2*'OddsRatio_working_3-way'!X85)))</f>
        <v>0.58501040314595487</v>
      </c>
      <c r="Z85" s="11">
        <f>'OddsRatio_working_3-way'!X85^(1/3)*COS('OddsRatio_working_3-way'!Y85/3)</f>
        <v>0.5373194893981339</v>
      </c>
      <c r="AA85" s="11">
        <f>'OddsRatio_working_3-way'!X85^(1/3)*COS(('OddsRatio_working_3-way'!Y85+2*PI())/3)</f>
        <v>-0.3605691191059886</v>
      </c>
      <c r="AB85" s="11">
        <f>'OddsRatio_working_3-way'!X85^(1/3)*COS(('OddsRatio_working_3-way'!Y85+4*PI())/3)</f>
        <v>-0.1767503702921453</v>
      </c>
      <c r="AC85" s="11">
        <f>'OddsRatio_working_3-way'!X85^(1/3)*SIN('OddsRatio_working_3-way'!Y85/3)</f>
        <v>0.1061278041097727</v>
      </c>
      <c r="AD85" s="11">
        <f>'OddsRatio_working_3-way'!X85^(1/3)*SIN(('OddsRatio_working_3-way'!Y85+2*PI())/3)</f>
        <v>0.41226842571238109</v>
      </c>
      <c r="AE85" s="11">
        <f>'OddsRatio_working_3-way'!X85^(1/3)*SIN(('OddsRatio_working_3-way'!Y85+4*PI())/3)</f>
        <v>-0.51839622982215372</v>
      </c>
      <c r="AF85" s="11">
        <f>-'OddsRatio_working_3-way'!U85/(3*'OddsRatio_working_3-way'!X85^(1/3))*COS(('OddsRatio_working_3-way'!Y85)/3)</f>
        <v>0.53731948939813368</v>
      </c>
      <c r="AG85" s="11">
        <f>-'OddsRatio_working_3-way'!U85/(3*'OddsRatio_working_3-way'!X85^(1/3))*COS(('OddsRatio_working_3-way'!Y85+2*PI())/3)</f>
        <v>-0.36056911910598843</v>
      </c>
      <c r="AH85" s="11">
        <f>-'OddsRatio_working_3-way'!U85/(3*'OddsRatio_working_3-way'!X85^(1/3))*COS(('OddsRatio_working_3-way'!Y85+4*PI())/3)</f>
        <v>-0.17675037029214521</v>
      </c>
      <c r="AI85" s="11">
        <f>'OddsRatio_working_3-way'!U85/(3*'OddsRatio_working_3-way'!X85^(1/3))*SIN(('OddsRatio_working_3-way'!Y85)/3)</f>
        <v>-0.10612780410977266</v>
      </c>
      <c r="AJ85" s="11">
        <f>'OddsRatio_working_3-way'!U85/(3*'OddsRatio_working_3-way'!X85^(1/3))*SIN(('OddsRatio_working_3-way'!Y85+2*PI())/3)</f>
        <v>-0.41226842571238093</v>
      </c>
      <c r="AK85" s="11">
        <f>'OddsRatio_working_3-way'!U85/(3*'OddsRatio_working_3-way'!X85^(1/3))*SIN(('OddsRatio_working_3-way'!Y85+4*PI())/3)</f>
        <v>0.5183962298221535</v>
      </c>
      <c r="AL85" s="11">
        <f>'OddsRatio_working_3-way'!Z85+'OddsRatio_working_3-way'!AF85</f>
        <v>1.0746389787962676</v>
      </c>
      <c r="AM85" s="11">
        <f>'OddsRatio_working_3-way'!AA85+'OddsRatio_working_3-way'!AG85</f>
        <v>-0.72113823821197709</v>
      </c>
      <c r="AN85" s="11">
        <f>'OddsRatio_working_3-way'!AB85+'OddsRatio_working_3-way'!AH85</f>
        <v>-0.35350074058429048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1.0746389787962676</v>
      </c>
      <c r="AS85" s="11">
        <f>IF(('OddsRatio_working_3-way'!X85=0),IF(Q85&gt;0,-Q85^(1/3),(-Q85)^(1/3)),'OddsRatio_working_3-way'!AM85-'OddsRatio_working_3-way'!R85/3)</f>
        <v>-0.72113823821197709</v>
      </c>
      <c r="AT85" s="11">
        <f>IF(('OddsRatio_working_3-way'!X85=0),IF(Q85&gt;0,-Q85^(1/3),(-Q85)^(1/3)),'OddsRatio_working_3-way'!AN85-'OddsRatio_working_3-way'!R85/3)</f>
        <v>-0.35350074058429048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2.17</v>
      </c>
      <c r="B86" s="4">
        <f>IF('True_Odds_Calculator_3-way'!B87="","",'True_Odds_Calculator_3-way'!B87)</f>
        <v>3.26</v>
      </c>
      <c r="C86" s="4">
        <f>IF('True_Odds_Calculator_3-way'!C87="","",'True_Odds_Calculator_3-way'!C87)</f>
        <v>3.61</v>
      </c>
      <c r="D86" s="9">
        <f t="shared" si="26"/>
        <v>0.44396067786629168</v>
      </c>
      <c r="E86" s="9">
        <f t="shared" si="27"/>
        <v>0.29246045016972139</v>
      </c>
      <c r="F86" s="9">
        <f t="shared" si="28"/>
        <v>0.26357887196398683</v>
      </c>
      <c r="G86" s="9">
        <f t="shared" si="29"/>
        <v>1.0704715700476863</v>
      </c>
      <c r="H86" s="9">
        <f t="shared" si="30"/>
        <v>2.252451736955793</v>
      </c>
      <c r="I86" s="9">
        <f t="shared" si="31"/>
        <v>3.4192657483077711</v>
      </c>
      <c r="J86" s="9">
        <f t="shared" si="32"/>
        <v>3.7939307978244612</v>
      </c>
      <c r="K86" s="11">
        <f t="shared" si="33"/>
        <v>0.46082949308755761</v>
      </c>
      <c r="L86" s="11">
        <f t="shared" si="34"/>
        <v>0.30674846625766872</v>
      </c>
      <c r="M86" s="11">
        <f t="shared" si="35"/>
        <v>0.2770083102493075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-0.27024039835441194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0.23651157641935724</v>
      </c>
      <c r="Q86" s="11">
        <f>2*'OddsRatio_working_3-way'!K86*'OddsRatio_working_3-way'!L86*'OddsRatio_working_3-way'!M86</f>
        <v>7.8315091529588501E-2</v>
      </c>
      <c r="R86" s="11">
        <f t="shared" si="36"/>
        <v>0</v>
      </c>
      <c r="S86" s="11">
        <f t="shared" si="37"/>
        <v>-0.87518956403098402</v>
      </c>
      <c r="T86" s="11">
        <f t="shared" si="38"/>
        <v>-0.28979786888443182</v>
      </c>
      <c r="U86" s="11">
        <f>'OddsRatio_working_3-way'!S86-'OddsRatio_working_3-way'!R86^2/3</f>
        <v>-0.87518956403098402</v>
      </c>
      <c r="V86" s="11">
        <f>'OddsRatio_working_3-way'!S86*'OddsRatio_working_3-way'!R86/3-2*'OddsRatio_working_3-way'!R86^3/27-'OddsRatio_working_3-way'!T86</f>
        <v>0.28979786888443182</v>
      </c>
      <c r="W86" s="11">
        <f>'OddsRatio_working_3-way'!V86^2+4*'OddsRatio_working_3-way'!U86^3/27</f>
        <v>-1.5329398777982145E-2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0.15756919399738364</v>
      </c>
      <c r="Y86" s="11">
        <f>IF('OddsRatio_working_3-way'!W86&gt;=0,IF('OddsRatio_working_3-way'!V86+SQRT('OddsRatio_working_3-way'!W86)&gt;0,0,PI()),ACOS('OddsRatio_working_3-way'!V86/(2*'OddsRatio_working_3-way'!X86)))</f>
        <v>0.40376264582951227</v>
      </c>
      <c r="Z86" s="11">
        <f>'OddsRatio_working_3-way'!X86^(1/3)*COS('OddsRatio_working_3-way'!Y86/3)</f>
        <v>0.53523578502384317</v>
      </c>
      <c r="AA86" s="11">
        <f>'OddsRatio_working_3-way'!X86^(1/3)*COS(('OddsRatio_working_3-way'!Y86+2*PI())/3)</f>
        <v>-0.3303823874925938</v>
      </c>
      <c r="AB86" s="11">
        <f>'OddsRatio_working_3-way'!X86^(1/3)*COS(('OddsRatio_working_3-way'!Y86+4*PI())/3)</f>
        <v>-0.20485339753124904</v>
      </c>
      <c r="AC86" s="11">
        <f>'OddsRatio_working_3-way'!X86^(1/3)*SIN('OddsRatio_working_3-way'!Y86/3)</f>
        <v>7.2474196145284206E-2</v>
      </c>
      <c r="AD86" s="11">
        <f>'OddsRatio_working_3-way'!X86^(1/3)*SIN(('OddsRatio_working_3-way'!Y86+2*PI())/3)</f>
        <v>0.42729068877251275</v>
      </c>
      <c r="AE86" s="11">
        <f>'OddsRatio_working_3-way'!X86^(1/3)*SIN(('OddsRatio_working_3-way'!Y86+4*PI())/3)</f>
        <v>-0.49976488491779691</v>
      </c>
      <c r="AF86" s="11">
        <f>-'OddsRatio_working_3-way'!U86/(3*'OddsRatio_working_3-way'!X86^(1/3))*COS(('OddsRatio_working_3-way'!Y86)/3)</f>
        <v>0.53523578502384306</v>
      </c>
      <c r="AG86" s="11">
        <f>-'OddsRatio_working_3-way'!U86/(3*'OddsRatio_working_3-way'!X86^(1/3))*COS(('OddsRatio_working_3-way'!Y86+2*PI())/3)</f>
        <v>-0.33038238749259374</v>
      </c>
      <c r="AH86" s="11">
        <f>-'OddsRatio_working_3-way'!U86/(3*'OddsRatio_working_3-way'!X86^(1/3))*COS(('OddsRatio_working_3-way'!Y86+4*PI())/3)</f>
        <v>-0.20485339753124898</v>
      </c>
      <c r="AI86" s="11">
        <f>'OddsRatio_working_3-way'!U86/(3*'OddsRatio_working_3-way'!X86^(1/3))*SIN(('OddsRatio_working_3-way'!Y86)/3)</f>
        <v>-7.2474196145284192E-2</v>
      </c>
      <c r="AJ86" s="11">
        <f>'OddsRatio_working_3-way'!U86/(3*'OddsRatio_working_3-way'!X86^(1/3))*SIN(('OddsRatio_working_3-way'!Y86+2*PI())/3)</f>
        <v>-0.42729068877251269</v>
      </c>
      <c r="AK86" s="11">
        <f>'OddsRatio_working_3-way'!U86/(3*'OddsRatio_working_3-way'!X86^(1/3))*SIN(('OddsRatio_working_3-way'!Y86+4*PI())/3)</f>
        <v>0.49976488491779686</v>
      </c>
      <c r="AL86" s="11">
        <f>'OddsRatio_working_3-way'!Z86+'OddsRatio_working_3-way'!AF86</f>
        <v>1.0704715700476863</v>
      </c>
      <c r="AM86" s="11">
        <f>'OddsRatio_working_3-way'!AA86+'OddsRatio_working_3-way'!AG86</f>
        <v>-0.66076477498518749</v>
      </c>
      <c r="AN86" s="11">
        <f>'OddsRatio_working_3-way'!AB86+'OddsRatio_working_3-way'!AH86</f>
        <v>-0.40970679506249802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1.0704715700476863</v>
      </c>
      <c r="AS86" s="11">
        <f>IF(('OddsRatio_working_3-way'!X86=0),IF(Q86&gt;0,-Q86^(1/3),(-Q86)^(1/3)),'OddsRatio_working_3-way'!AM86-'OddsRatio_working_3-way'!R86/3)</f>
        <v>-0.66076477498518749</v>
      </c>
      <c r="AT86" s="11">
        <f>IF(('OddsRatio_working_3-way'!X86=0),IF(Q86&gt;0,-Q86^(1/3),(-Q86)^(1/3)),'OddsRatio_working_3-way'!AN86-'OddsRatio_working_3-way'!R86/3)</f>
        <v>-0.40970679506249802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2.41</v>
      </c>
      <c r="B87" s="4">
        <f>IF('True_Odds_Calculator_3-way'!B88="","",'True_Odds_Calculator_3-way'!B88)</f>
        <v>3.14</v>
      </c>
      <c r="C87" s="4">
        <f>IF('True_Odds_Calculator_3-way'!C88="","",'True_Odds_Calculator_3-way'!C88)</f>
        <v>3.23</v>
      </c>
      <c r="D87" s="9">
        <f t="shared" si="26"/>
        <v>0.3993733242715195</v>
      </c>
      <c r="E87" s="9">
        <f t="shared" si="27"/>
        <v>0.30464124566689305</v>
      </c>
      <c r="F87" s="9">
        <f t="shared" si="28"/>
        <v>0.29598543006158762</v>
      </c>
      <c r="G87" s="9">
        <f t="shared" si="29"/>
        <v>1.0666119639860421</v>
      </c>
      <c r="H87" s="9">
        <f t="shared" si="30"/>
        <v>2.503922869220319</v>
      </c>
      <c r="I87" s="9">
        <f t="shared" si="31"/>
        <v>3.2825496029301302</v>
      </c>
      <c r="J87" s="9">
        <f t="shared" si="32"/>
        <v>3.3785446796888734</v>
      </c>
      <c r="K87" s="11">
        <f t="shared" si="33"/>
        <v>0.41493775933609955</v>
      </c>
      <c r="L87" s="11">
        <f t="shared" si="34"/>
        <v>0.31847133757961782</v>
      </c>
      <c r="M87" s="11">
        <f t="shared" si="35"/>
        <v>0.30959752321981426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-0.27528879581316335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0.23647140156599708</v>
      </c>
      <c r="Q87" s="11">
        <f>2*'OddsRatio_working_3-way'!K87*'OddsRatio_working_3-way'!L87*'OddsRatio_working_3-way'!M87</f>
        <v>8.1824014382697943E-2</v>
      </c>
      <c r="R87" s="11">
        <f t="shared" si="36"/>
        <v>0</v>
      </c>
      <c r="S87" s="11">
        <f t="shared" si="37"/>
        <v>-0.85899391897695909</v>
      </c>
      <c r="T87" s="11">
        <f t="shared" si="38"/>
        <v>-0.29722972974981282</v>
      </c>
      <c r="U87" s="11">
        <f>'OddsRatio_working_3-way'!S87-'OddsRatio_working_3-way'!R87^2/3</f>
        <v>-0.85899391897695909</v>
      </c>
      <c r="V87" s="11">
        <f>'OddsRatio_working_3-way'!S87*'OddsRatio_working_3-way'!R87/3-2*'OddsRatio_working_3-way'!R87^3/27-'OddsRatio_working_3-way'!T87</f>
        <v>0.29722972974981282</v>
      </c>
      <c r="W87" s="11">
        <f>'OddsRatio_working_3-way'!V87^2+4*'OddsRatio_working_3-way'!U87^3/27</f>
        <v>-5.5546829945135184E-3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0.15321569374713243</v>
      </c>
      <c r="Y87" s="11">
        <f>IF('OddsRatio_working_3-way'!W87&gt;=0,IF('OddsRatio_working_3-way'!V87+SQRT('OddsRatio_working_3-way'!W87)&gt;0,0,PI()),ACOS('OddsRatio_working_3-way'!V87/(2*'OddsRatio_working_3-way'!X87)))</f>
        <v>0.24568249300069334</v>
      </c>
      <c r="Z87" s="11">
        <f>'OddsRatio_working_3-way'!X87^(1/3)*COS('OddsRatio_working_3-way'!Y87/3)</f>
        <v>0.53330598199302115</v>
      </c>
      <c r="AA87" s="11">
        <f>'OddsRatio_working_3-way'!X87^(1/3)*COS(('OddsRatio_working_3-way'!Y87+2*PI())/3)</f>
        <v>-0.30456112893659337</v>
      </c>
      <c r="AB87" s="11">
        <f>'OddsRatio_working_3-way'!X87^(1/3)*COS(('OddsRatio_working_3-way'!Y87+4*PI())/3)</f>
        <v>-0.22874485305642792</v>
      </c>
      <c r="AC87" s="11">
        <f>'OddsRatio_working_3-way'!X87^(1/3)*SIN('OddsRatio_working_3-way'!Y87/3)</f>
        <v>4.3772547288368512E-2</v>
      </c>
      <c r="AD87" s="11">
        <f>'OddsRatio_working_3-way'!X87^(1/3)*SIN(('OddsRatio_working_3-way'!Y87+2*PI())/3)</f>
        <v>0.43997025475197848</v>
      </c>
      <c r="AE87" s="11">
        <f>'OddsRatio_working_3-way'!X87^(1/3)*SIN(('OddsRatio_working_3-way'!Y87+4*PI())/3)</f>
        <v>-0.48374280204034692</v>
      </c>
      <c r="AF87" s="11">
        <f>-'OddsRatio_working_3-way'!U87/(3*'OddsRatio_working_3-way'!X87^(1/3))*COS(('OddsRatio_working_3-way'!Y87)/3)</f>
        <v>0.53330598199302104</v>
      </c>
      <c r="AG87" s="11">
        <f>-'OddsRatio_working_3-way'!U87/(3*'OddsRatio_working_3-way'!X87^(1/3))*COS(('OddsRatio_working_3-way'!Y87+2*PI())/3)</f>
        <v>-0.30456112893659332</v>
      </c>
      <c r="AH87" s="11">
        <f>-'OddsRatio_working_3-way'!U87/(3*'OddsRatio_working_3-way'!X87^(1/3))*COS(('OddsRatio_working_3-way'!Y87+4*PI())/3)</f>
        <v>-0.22874485305642786</v>
      </c>
      <c r="AI87" s="11">
        <f>'OddsRatio_working_3-way'!U87/(3*'OddsRatio_working_3-way'!X87^(1/3))*SIN(('OddsRatio_working_3-way'!Y87)/3)</f>
        <v>-4.3772547288368505E-2</v>
      </c>
      <c r="AJ87" s="11">
        <f>'OddsRatio_working_3-way'!U87/(3*'OddsRatio_working_3-way'!X87^(1/3))*SIN(('OddsRatio_working_3-way'!Y87+2*PI())/3)</f>
        <v>-0.43997025475197843</v>
      </c>
      <c r="AK87" s="11">
        <f>'OddsRatio_working_3-way'!U87/(3*'OddsRatio_working_3-way'!X87^(1/3))*SIN(('OddsRatio_working_3-way'!Y87+4*PI())/3)</f>
        <v>0.48374280204034681</v>
      </c>
      <c r="AL87" s="11">
        <f>'OddsRatio_working_3-way'!Z87+'OddsRatio_working_3-way'!AF87</f>
        <v>1.0666119639860421</v>
      </c>
      <c r="AM87" s="11">
        <f>'OddsRatio_working_3-way'!AA87+'OddsRatio_working_3-way'!AG87</f>
        <v>-0.60912225787318675</v>
      </c>
      <c r="AN87" s="11">
        <f>'OddsRatio_working_3-way'!AB87+'OddsRatio_working_3-way'!AH87</f>
        <v>-0.45748970611285578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1.0666119639860421</v>
      </c>
      <c r="AS87" s="11">
        <f>IF(('OddsRatio_working_3-way'!X87=0),IF(Q87&gt;0,-Q87^(1/3),(-Q87)^(1/3)),'OddsRatio_working_3-way'!AM87-'OddsRatio_working_3-way'!R87/3)</f>
        <v>-0.60912225787318675</v>
      </c>
      <c r="AT87" s="11">
        <f>IF(('OddsRatio_working_3-way'!X87=0),IF(Q87&gt;0,-Q87^(1/3),(-Q87)^(1/3)),'OddsRatio_working_3-way'!AN87-'OddsRatio_working_3-way'!R87/3)</f>
        <v>-0.45748970611285578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1.94</v>
      </c>
      <c r="B88" s="4">
        <f>IF('True_Odds_Calculator_3-way'!B89="","",'True_Odds_Calculator_3-way'!B89)</f>
        <v>3.31</v>
      </c>
      <c r="C88" s="4">
        <f>IF('True_Odds_Calculator_3-way'!C89="","",'True_Odds_Calculator_3-way'!C89)</f>
        <v>4.34</v>
      </c>
      <c r="D88" s="9">
        <f t="shared" si="26"/>
        <v>0.49646106275823815</v>
      </c>
      <c r="E88" s="9">
        <f t="shared" si="27"/>
        <v>0.28632933898705709</v>
      </c>
      <c r="F88" s="9">
        <f t="shared" si="28"/>
        <v>0.21720959825470448</v>
      </c>
      <c r="G88" s="9">
        <f t="shared" si="29"/>
        <v>1.0789964423268774</v>
      </c>
      <c r="H88" s="9">
        <f t="shared" si="30"/>
        <v>2.0142566557872645</v>
      </c>
      <c r="I88" s="9">
        <f t="shared" si="31"/>
        <v>3.4924817817750871</v>
      </c>
      <c r="J88" s="9">
        <f t="shared" si="32"/>
        <v>4.6038481173717711</v>
      </c>
      <c r="K88" s="11">
        <f t="shared" si="33"/>
        <v>0.51546391752577325</v>
      </c>
      <c r="L88" s="11">
        <f t="shared" si="34"/>
        <v>0.30211480362537763</v>
      </c>
      <c r="M88" s="11">
        <f t="shared" si="35"/>
        <v>0.2304147465437788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-0.26023568370679873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0.23646450613939368</v>
      </c>
      <c r="Q88" s="11">
        <f>2*'OddsRatio_working_3-way'!K88*'OddsRatio_working_3-way'!L88*'OddsRatio_working_3-way'!M88</f>
        <v>7.1764645262334947E-2</v>
      </c>
      <c r="R88" s="11">
        <f t="shared" si="36"/>
        <v>0</v>
      </c>
      <c r="S88" s="11">
        <f t="shared" si="37"/>
        <v>-0.90865519582553689</v>
      </c>
      <c r="T88" s="11">
        <f t="shared" si="38"/>
        <v>-0.27576788947664244</v>
      </c>
      <c r="U88" s="11">
        <f>'OddsRatio_working_3-way'!S88-'OddsRatio_working_3-way'!R88^2/3</f>
        <v>-0.90865519582553689</v>
      </c>
      <c r="V88" s="11">
        <f>'OddsRatio_working_3-way'!S88*'OddsRatio_working_3-way'!R88/3-2*'OddsRatio_working_3-way'!R88^3/27-'OddsRatio_working_3-way'!T88</f>
        <v>0.27576788947664244</v>
      </c>
      <c r="W88" s="11">
        <f>'OddsRatio_working_3-way'!V88^2+4*'OddsRatio_working_3-way'!U88^3/27</f>
        <v>-3.5098002653239202E-2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0.16669277992735684</v>
      </c>
      <c r="Y88" s="11">
        <f>IF('OddsRatio_working_3-way'!W88&gt;=0,IF('OddsRatio_working_3-way'!V88+SQRT('OddsRatio_working_3-way'!W88)&gt;0,0,PI()),ACOS('OddsRatio_working_3-way'!V88/(2*'OddsRatio_working_3-way'!X88)))</f>
        <v>0.59673625105506845</v>
      </c>
      <c r="Z88" s="11">
        <f>'OddsRatio_working_3-way'!X88^(1/3)*COS('OddsRatio_working_3-way'!Y88/3)</f>
        <v>0.53949822116343871</v>
      </c>
      <c r="AA88" s="11">
        <f>'OddsRatio_working_3-way'!X88^(1/3)*COS(('OddsRatio_working_3-way'!Y88+2*PI())/3)</f>
        <v>-0.3639300586418141</v>
      </c>
      <c r="AB88" s="11">
        <f>'OddsRatio_working_3-way'!X88^(1/3)*COS(('OddsRatio_working_3-way'!Y88+4*PI())/3)</f>
        <v>-0.17556816252162444</v>
      </c>
      <c r="AC88" s="11">
        <f>'OddsRatio_working_3-way'!X88^(1/3)*SIN('OddsRatio_working_3-way'!Y88/3)</f>
        <v>0.10875079143005986</v>
      </c>
      <c r="AD88" s="11">
        <f>'OddsRatio_working_3-way'!X88^(1/3)*SIN(('OddsRatio_working_3-way'!Y88+2*PI())/3)</f>
        <v>0.41284376910902348</v>
      </c>
      <c r="AE88" s="11">
        <f>'OddsRatio_working_3-way'!X88^(1/3)*SIN(('OddsRatio_working_3-way'!Y88+4*PI())/3)</f>
        <v>-0.52159456053908326</v>
      </c>
      <c r="AF88" s="11">
        <f>-'OddsRatio_working_3-way'!U88/(3*'OddsRatio_working_3-way'!X88^(1/3))*COS(('OddsRatio_working_3-way'!Y88)/3)</f>
        <v>0.53949822116343871</v>
      </c>
      <c r="AG88" s="11">
        <f>-'OddsRatio_working_3-way'!U88/(3*'OddsRatio_working_3-way'!X88^(1/3))*COS(('OddsRatio_working_3-way'!Y88+2*PI())/3)</f>
        <v>-0.3639300586418141</v>
      </c>
      <c r="AH88" s="11">
        <f>-'OddsRatio_working_3-way'!U88/(3*'OddsRatio_working_3-way'!X88^(1/3))*COS(('OddsRatio_working_3-way'!Y88+4*PI())/3)</f>
        <v>-0.17556816252162444</v>
      </c>
      <c r="AI88" s="11">
        <f>'OddsRatio_working_3-way'!U88/(3*'OddsRatio_working_3-way'!X88^(1/3))*SIN(('OddsRatio_working_3-way'!Y88)/3)</f>
        <v>-0.10875079143005986</v>
      </c>
      <c r="AJ88" s="11">
        <f>'OddsRatio_working_3-way'!U88/(3*'OddsRatio_working_3-way'!X88^(1/3))*SIN(('OddsRatio_working_3-way'!Y88+2*PI())/3)</f>
        <v>-0.41284376910902348</v>
      </c>
      <c r="AK88" s="11">
        <f>'OddsRatio_working_3-way'!U88/(3*'OddsRatio_working_3-way'!X88^(1/3))*SIN(('OddsRatio_working_3-way'!Y88+4*PI())/3)</f>
        <v>0.52159456053908326</v>
      </c>
      <c r="AL88" s="11">
        <f>'OddsRatio_working_3-way'!Z88+'OddsRatio_working_3-way'!AF88</f>
        <v>1.0789964423268774</v>
      </c>
      <c r="AM88" s="11">
        <f>'OddsRatio_working_3-way'!AA88+'OddsRatio_working_3-way'!AG88</f>
        <v>-0.72786011728362821</v>
      </c>
      <c r="AN88" s="11">
        <f>'OddsRatio_working_3-way'!AB88+'OddsRatio_working_3-way'!AH88</f>
        <v>-0.35113632504324888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1.0789964423268774</v>
      </c>
      <c r="AS88" s="11">
        <f>IF(('OddsRatio_working_3-way'!X88=0),IF(Q88&gt;0,-Q88^(1/3),(-Q88)^(1/3)),'OddsRatio_working_3-way'!AM88-'OddsRatio_working_3-way'!R88/3)</f>
        <v>-0.72786011728362821</v>
      </c>
      <c r="AT88" s="11">
        <f>IF(('OddsRatio_working_3-way'!X88=0),IF(Q88&gt;0,-Q88^(1/3),(-Q88)^(1/3)),'OddsRatio_working_3-way'!AN88-'OddsRatio_working_3-way'!R88/3)</f>
        <v>-0.35113632504324888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3.15</v>
      </c>
      <c r="B89" s="4">
        <f>IF('True_Odds_Calculator_3-way'!B90="","",'True_Odds_Calculator_3-way'!B90)</f>
        <v>3.61</v>
      </c>
      <c r="C89" s="4">
        <f>IF('True_Odds_Calculator_3-way'!C90="","",'True_Odds_Calculator_3-way'!C90)</f>
        <v>2.31</v>
      </c>
      <c r="D89" s="9">
        <f t="shared" si="26"/>
        <v>0.30851960942337781</v>
      </c>
      <c r="E89" s="9">
        <f t="shared" si="27"/>
        <v>0.2687582643055052</v>
      </c>
      <c r="F89" s="9">
        <f t="shared" si="28"/>
        <v>0.42272212627111688</v>
      </c>
      <c r="G89" s="9">
        <f t="shared" si="29"/>
        <v>1.0424581663247028</v>
      </c>
      <c r="H89" s="9">
        <f t="shared" si="30"/>
        <v>3.2412850575981116</v>
      </c>
      <c r="I89" s="9">
        <f t="shared" si="31"/>
        <v>3.7208158141074739</v>
      </c>
      <c r="J89" s="9">
        <f t="shared" si="32"/>
        <v>2.3656201978853608</v>
      </c>
      <c r="K89" s="11">
        <f t="shared" si="33"/>
        <v>0.31746031746031744</v>
      </c>
      <c r="L89" s="11">
        <f t="shared" si="34"/>
        <v>0.2770083102493075</v>
      </c>
      <c r="M89" s="11">
        <f t="shared" si="35"/>
        <v>0.4329004329004329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-0.27984691736175715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0.23107818913121644</v>
      </c>
      <c r="Q89" s="11">
        <f>2*'OddsRatio_working_3-way'!K89*'OddsRatio_working_3-way'!L89*'OddsRatio_working_3-way'!M89</f>
        <v>7.6137788840598492E-2</v>
      </c>
      <c r="R89" s="11">
        <f t="shared" si="36"/>
        <v>0</v>
      </c>
      <c r="S89" s="11">
        <f t="shared" si="37"/>
        <v>-0.82573069344373895</v>
      </c>
      <c r="T89" s="11">
        <f t="shared" si="38"/>
        <v>-0.27206942123352185</v>
      </c>
      <c r="U89" s="11">
        <f>'OddsRatio_working_3-way'!S89-'OddsRatio_working_3-way'!R89^2/3</f>
        <v>-0.82573069344373895</v>
      </c>
      <c r="V89" s="11">
        <f>'OddsRatio_working_3-way'!S89*'OddsRatio_working_3-way'!R89/3-2*'OddsRatio_working_3-way'!R89^3/27-'OddsRatio_working_3-way'!T89</f>
        <v>0.27206942123352185</v>
      </c>
      <c r="W89" s="11">
        <f>'OddsRatio_working_3-way'!V89^2+4*'OddsRatio_working_3-way'!U89^3/27</f>
        <v>-9.3869606222505564E-3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0.14440284847657447</v>
      </c>
      <c r="Y89" s="11">
        <f>IF('OddsRatio_working_3-way'!W89&gt;=0,IF('OddsRatio_working_3-way'!V89+SQRT('OddsRatio_working_3-way'!W89)&gt;0,0,PI()),ACOS('OddsRatio_working_3-way'!V89/(2*'OddsRatio_working_3-way'!X89)))</f>
        <v>0.34210660105414381</v>
      </c>
      <c r="Z89" s="11">
        <f>'OddsRatio_working_3-way'!X89^(1/3)*COS('OddsRatio_working_3-way'!Y89/3)</f>
        <v>0.52122908316235139</v>
      </c>
      <c r="AA89" s="11">
        <f>'OddsRatio_working_3-way'!X89^(1/3)*COS(('OddsRatio_working_3-way'!Y89+2*PI())/3)</f>
        <v>-0.31231420802338522</v>
      </c>
      <c r="AB89" s="11">
        <f>'OddsRatio_working_3-way'!X89^(1/3)*COS(('OddsRatio_working_3-way'!Y89+4*PI())/3)</f>
        <v>-0.20891487513896581</v>
      </c>
      <c r="AC89" s="11">
        <f>'OddsRatio_working_3-way'!X89^(1/3)*SIN('OddsRatio_working_3-way'!Y89/3)</f>
        <v>5.9697632674847262E-2</v>
      </c>
      <c r="AD89" s="11">
        <f>'OddsRatio_working_3-way'!X89^(1/3)*SIN(('OddsRatio_working_3-way'!Y89+2*PI())/3)</f>
        <v>0.4215488108724445</v>
      </c>
      <c r="AE89" s="11">
        <f>'OddsRatio_working_3-way'!X89^(1/3)*SIN(('OddsRatio_working_3-way'!Y89+4*PI())/3)</f>
        <v>-0.48124644354729174</v>
      </c>
      <c r="AF89" s="11">
        <f>-'OddsRatio_working_3-way'!U89/(3*'OddsRatio_working_3-way'!X89^(1/3))*COS(('OddsRatio_working_3-way'!Y89)/3)</f>
        <v>0.52122908316235128</v>
      </c>
      <c r="AG89" s="11">
        <f>-'OddsRatio_working_3-way'!U89/(3*'OddsRatio_working_3-way'!X89^(1/3))*COS(('OddsRatio_working_3-way'!Y89+2*PI())/3)</f>
        <v>-0.31231420802338516</v>
      </c>
      <c r="AH89" s="11">
        <f>-'OddsRatio_working_3-way'!U89/(3*'OddsRatio_working_3-way'!X89^(1/3))*COS(('OddsRatio_working_3-way'!Y89+4*PI())/3)</f>
        <v>-0.20891487513896576</v>
      </c>
      <c r="AI89" s="11">
        <f>'OddsRatio_working_3-way'!U89/(3*'OddsRatio_working_3-way'!X89^(1/3))*SIN(('OddsRatio_working_3-way'!Y89)/3)</f>
        <v>-5.9697632674847248E-2</v>
      </c>
      <c r="AJ89" s="11">
        <f>'OddsRatio_working_3-way'!U89/(3*'OddsRatio_working_3-way'!X89^(1/3))*SIN(('OddsRatio_working_3-way'!Y89+2*PI())/3)</f>
        <v>-0.42154881087244445</v>
      </c>
      <c r="AK89" s="11">
        <f>'OddsRatio_working_3-way'!U89/(3*'OddsRatio_working_3-way'!X89^(1/3))*SIN(('OddsRatio_working_3-way'!Y89+4*PI())/3)</f>
        <v>0.48124644354729168</v>
      </c>
      <c r="AL89" s="11">
        <f>'OddsRatio_working_3-way'!Z89+'OddsRatio_working_3-way'!AF89</f>
        <v>1.0424581663247028</v>
      </c>
      <c r="AM89" s="11">
        <f>'OddsRatio_working_3-way'!AA89+'OddsRatio_working_3-way'!AG89</f>
        <v>-0.62462841604677033</v>
      </c>
      <c r="AN89" s="11">
        <f>'OddsRatio_working_3-way'!AB89+'OddsRatio_working_3-way'!AH89</f>
        <v>-0.41782975027793157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1.0424581663247028</v>
      </c>
      <c r="AS89" s="11">
        <f>IF(('OddsRatio_working_3-way'!X89=0),IF(Q89&gt;0,-Q89^(1/3),(-Q89)^(1/3)),'OddsRatio_working_3-way'!AM89-'OddsRatio_working_3-way'!R89/3)</f>
        <v>-0.62462841604677033</v>
      </c>
      <c r="AT89" s="11">
        <f>IF(('OddsRatio_working_3-way'!X89=0),IF(Q89&gt;0,-Q89^(1/3),(-Q89)^(1/3)),'OddsRatio_working_3-way'!AN89-'OddsRatio_working_3-way'!R89/3)</f>
        <v>-0.41782975027793157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1.88</v>
      </c>
      <c r="B90" s="4">
        <f>IF('True_Odds_Calculator_3-way'!B91="","",'True_Odds_Calculator_3-way'!B91)</f>
        <v>3.33</v>
      </c>
      <c r="C90" s="4">
        <f>IF('True_Odds_Calculator_3-way'!C91="","",'True_Odds_Calculator_3-way'!C91)</f>
        <v>5.12</v>
      </c>
      <c r="D90" s="9">
        <f t="shared" si="26"/>
        <v>0.52071124476197661</v>
      </c>
      <c r="E90" s="9">
        <f t="shared" si="27"/>
        <v>0.29094285925655233</v>
      </c>
      <c r="F90" s="9">
        <f t="shared" si="28"/>
        <v>0.18834589598147128</v>
      </c>
      <c r="G90" s="9">
        <f t="shared" si="29"/>
        <v>1.0459661054937377</v>
      </c>
      <c r="H90" s="9">
        <f t="shared" si="30"/>
        <v>1.9204501728344892</v>
      </c>
      <c r="I90" s="9">
        <f t="shared" si="31"/>
        <v>3.4371010258004087</v>
      </c>
      <c r="J90" s="9">
        <f t="shared" si="32"/>
        <v>5.3093803546341993</v>
      </c>
      <c r="K90" s="11">
        <f t="shared" si="33"/>
        <v>0.53191489361702127</v>
      </c>
      <c r="L90" s="11">
        <f t="shared" si="34"/>
        <v>0.3003003003003003</v>
      </c>
      <c r="M90" s="11">
        <f t="shared" si="35"/>
        <v>0.1953125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-0.26355045204779259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0.2286819731966008</v>
      </c>
      <c r="Q90" s="11">
        <f>2*'OddsRatio_working_3-way'!K90*'OddsRatio_working_3-way'!L90*'OddsRatio_working_3-way'!M90</f>
        <v>6.239617276851319E-2</v>
      </c>
      <c r="R90" s="11">
        <f t="shared" si="36"/>
        <v>0</v>
      </c>
      <c r="S90" s="11">
        <f t="shared" si="37"/>
        <v>-0.86769713889593825</v>
      </c>
      <c r="T90" s="11">
        <f t="shared" si="38"/>
        <v>-0.23675228892112918</v>
      </c>
      <c r="U90" s="11">
        <f>'OddsRatio_working_3-way'!S90-'OddsRatio_working_3-way'!R90^2/3</f>
        <v>-0.86769713889593825</v>
      </c>
      <c r="V90" s="11">
        <f>'OddsRatio_working_3-way'!S90*'OddsRatio_working_3-way'!R90/3-2*'OddsRatio_working_3-way'!R90^3/27-'OddsRatio_working_3-way'!T90</f>
        <v>0.23675228892112918</v>
      </c>
      <c r="W90" s="11">
        <f>'OddsRatio_working_3-way'!V90^2+4*'OddsRatio_working_3-way'!U90^3/27</f>
        <v>-4.0731719964728449E-2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0.15555012558185405</v>
      </c>
      <c r="Y90" s="11">
        <f>IF('OddsRatio_working_3-way'!W90&gt;=0,IF('OddsRatio_working_3-way'!V90+SQRT('OddsRatio_working_3-way'!W90)&gt;0,0,PI()),ACOS('OddsRatio_working_3-way'!V90/(2*'OddsRatio_working_3-way'!X90)))</f>
        <v>0.70591841774435349</v>
      </c>
      <c r="Z90" s="11">
        <f>'OddsRatio_working_3-way'!X90^(1/3)*COS('OddsRatio_working_3-way'!Y90/3)</f>
        <v>0.52298305274686885</v>
      </c>
      <c r="AA90" s="11">
        <f>'OddsRatio_working_3-way'!X90^(1/3)*COS(('OddsRatio_working_3-way'!Y90+2*PI())/3)</f>
        <v>-0.37007711302589424</v>
      </c>
      <c r="AB90" s="11">
        <f>'OddsRatio_working_3-way'!X90^(1/3)*COS(('OddsRatio_working_3-way'!Y90+4*PI())/3)</f>
        <v>-0.15290593972097455</v>
      </c>
      <c r="AC90" s="11">
        <f>'OddsRatio_working_3-way'!X90^(1/3)*SIN('OddsRatio_working_3-way'!Y90/3)</f>
        <v>0.12538383536782222</v>
      </c>
      <c r="AD90" s="11">
        <f>'OddsRatio_working_3-way'!X90^(1/3)*SIN(('OddsRatio_working_3-way'!Y90+2*PI())/3)</f>
        <v>0.3902246917436144</v>
      </c>
      <c r="AE90" s="11">
        <f>'OddsRatio_working_3-way'!X90^(1/3)*SIN(('OddsRatio_working_3-way'!Y90+4*PI())/3)</f>
        <v>-0.51560852711143657</v>
      </c>
      <c r="AF90" s="11">
        <f>-'OddsRatio_working_3-way'!U90/(3*'OddsRatio_working_3-way'!X90^(1/3))*COS(('OddsRatio_working_3-way'!Y90)/3)</f>
        <v>0.52298305274686896</v>
      </c>
      <c r="AG90" s="11">
        <f>-'OddsRatio_working_3-way'!U90/(3*'OddsRatio_working_3-way'!X90^(1/3))*COS(('OddsRatio_working_3-way'!Y90+2*PI())/3)</f>
        <v>-0.3700771130258943</v>
      </c>
      <c r="AH90" s="11">
        <f>-'OddsRatio_working_3-way'!U90/(3*'OddsRatio_working_3-way'!X90^(1/3))*COS(('OddsRatio_working_3-way'!Y90+4*PI())/3)</f>
        <v>-0.15290593972097458</v>
      </c>
      <c r="AI90" s="11">
        <f>'OddsRatio_working_3-way'!U90/(3*'OddsRatio_working_3-way'!X90^(1/3))*SIN(('OddsRatio_working_3-way'!Y90)/3)</f>
        <v>-0.12538383536782224</v>
      </c>
      <c r="AJ90" s="11">
        <f>'OddsRatio_working_3-way'!U90/(3*'OddsRatio_working_3-way'!X90^(1/3))*SIN(('OddsRatio_working_3-way'!Y90+2*PI())/3)</f>
        <v>-0.39022469174361446</v>
      </c>
      <c r="AK90" s="11">
        <f>'OddsRatio_working_3-way'!U90/(3*'OddsRatio_working_3-way'!X90^(1/3))*SIN(('OddsRatio_working_3-way'!Y90+4*PI())/3)</f>
        <v>0.51560852711143668</v>
      </c>
      <c r="AL90" s="11">
        <f>'OddsRatio_working_3-way'!Z90+'OddsRatio_working_3-way'!AF90</f>
        <v>1.0459661054937377</v>
      </c>
      <c r="AM90" s="11">
        <f>'OddsRatio_working_3-way'!AA90+'OddsRatio_working_3-way'!AG90</f>
        <v>-0.7401542260517886</v>
      </c>
      <c r="AN90" s="11">
        <f>'OddsRatio_working_3-way'!AB90+'OddsRatio_working_3-way'!AH90</f>
        <v>-0.3058118794419491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1.0459661054937377</v>
      </c>
      <c r="AS90" s="11">
        <f>IF(('OddsRatio_working_3-way'!X90=0),IF(Q90&gt;0,-Q90^(1/3),(-Q90)^(1/3)),'OddsRatio_working_3-way'!AM90-'OddsRatio_working_3-way'!R90/3)</f>
        <v>-0.7401542260517886</v>
      </c>
      <c r="AT90" s="11">
        <f>IF(('OddsRatio_working_3-way'!X90=0),IF(Q90&gt;0,-Q90^(1/3),(-Q90)^(1/3)),'OddsRatio_working_3-way'!AN90-'OddsRatio_working_3-way'!R90/3)</f>
        <v>-0.3058118794419491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2.59</v>
      </c>
      <c r="B91" s="4">
        <f>IF('True_Odds_Calculator_3-way'!B92="","",'True_Odds_Calculator_3-way'!B92)</f>
        <v>3.33</v>
      </c>
      <c r="C91" s="4">
        <f>IF('True_Odds_Calculator_3-way'!C92="","",'True_Odds_Calculator_3-way'!C92)</f>
        <v>2.93</v>
      </c>
      <c r="D91" s="9">
        <f t="shared" si="26"/>
        <v>0.37631349533499231</v>
      </c>
      <c r="E91" s="9">
        <f t="shared" si="27"/>
        <v>0.29165502672118704</v>
      </c>
      <c r="F91" s="9">
        <f t="shared" si="28"/>
        <v>0.3320314779438206</v>
      </c>
      <c r="G91" s="9">
        <f t="shared" si="29"/>
        <v>1.0423640612785936</v>
      </c>
      <c r="H91" s="9">
        <f t="shared" si="30"/>
        <v>2.6573588574329636</v>
      </c>
      <c r="I91" s="9">
        <f t="shared" si="31"/>
        <v>3.4287082627791232</v>
      </c>
      <c r="J91" s="9">
        <f t="shared" si="32"/>
        <v>3.0117626382676859</v>
      </c>
      <c r="K91" s="11">
        <f t="shared" si="33"/>
        <v>0.38610038610038611</v>
      </c>
      <c r="L91" s="11">
        <f t="shared" si="34"/>
        <v>0.3003003003003003</v>
      </c>
      <c r="M91" s="11">
        <f t="shared" si="35"/>
        <v>0.34129692832764502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-0.28294285825878851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0.23149640343626143</v>
      </c>
      <c r="Q91" s="11">
        <f>2*'OddsRatio_working_3-way'!K91*'OddsRatio_working_3-way'!L91*'OddsRatio_working_3-way'!M91</f>
        <v>7.9144069550858592E-2</v>
      </c>
      <c r="R91" s="11">
        <f t="shared" si="36"/>
        <v>0</v>
      </c>
      <c r="S91" s="11">
        <f t="shared" si="37"/>
        <v>-0.8181736936598254</v>
      </c>
      <c r="T91" s="11">
        <f t="shared" si="38"/>
        <v>-0.27971750210592317</v>
      </c>
      <c r="U91" s="11">
        <f>'OddsRatio_working_3-way'!S91-'OddsRatio_working_3-way'!R91^2/3</f>
        <v>-0.8181736936598254</v>
      </c>
      <c r="V91" s="11">
        <f>'OddsRatio_working_3-way'!S91*'OddsRatio_working_3-way'!R91/3-2*'OddsRatio_working_3-way'!R91^3/27-'OddsRatio_working_3-way'!T91</f>
        <v>0.27971750210592317</v>
      </c>
      <c r="W91" s="11">
        <f>'OddsRatio_working_3-way'!V91^2+4*'OddsRatio_working_3-way'!U91^3/27</f>
        <v>-2.8977003238411653E-3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0.14242505161331195</v>
      </c>
      <c r="Y91" s="11">
        <f>IF('OddsRatio_working_3-way'!W91&gt;=0,IF('OddsRatio_working_3-way'!V91+SQRT('OddsRatio_working_3-way'!W91)&gt;0,0,PI()),ACOS('OddsRatio_working_3-way'!V91/(2*'OddsRatio_working_3-way'!X91)))</f>
        <v>0.1901208925316582</v>
      </c>
      <c r="Z91" s="11">
        <f>'OddsRatio_working_3-way'!X91^(1/3)*COS('OddsRatio_working_3-way'!Y91/3)</f>
        <v>0.5211820306392968</v>
      </c>
      <c r="AA91" s="11">
        <f>'OddsRatio_working_3-way'!X91^(1/3)*COS(('OddsRatio_working_3-way'!Y91+2*PI())/3)</f>
        <v>-0.28923349459398273</v>
      </c>
      <c r="AB91" s="11">
        <f>'OddsRatio_working_3-way'!X91^(1/3)*COS(('OddsRatio_working_3-way'!Y91+4*PI())/3)</f>
        <v>-0.23194853604531418</v>
      </c>
      <c r="AC91" s="11">
        <f>'OddsRatio_working_3-way'!X91^(1/3)*SIN('OddsRatio_working_3-way'!Y91/3)</f>
        <v>3.3073486238590598E-2</v>
      </c>
      <c r="AD91" s="11">
        <f>'OddsRatio_working_3-way'!X91^(1/3)*SIN(('OddsRatio_working_3-way'!Y91+2*PI())/3)</f>
        <v>0.43482013541029552</v>
      </c>
      <c r="AE91" s="11">
        <f>'OddsRatio_working_3-way'!X91^(1/3)*SIN(('OddsRatio_working_3-way'!Y91+4*PI())/3)</f>
        <v>-0.46789362164888582</v>
      </c>
      <c r="AF91" s="11">
        <f>-'OddsRatio_working_3-way'!U91/(3*'OddsRatio_working_3-way'!X91^(1/3))*COS(('OddsRatio_working_3-way'!Y91)/3)</f>
        <v>0.5211820306392968</v>
      </c>
      <c r="AG91" s="11">
        <f>-'OddsRatio_working_3-way'!U91/(3*'OddsRatio_working_3-way'!X91^(1/3))*COS(('OddsRatio_working_3-way'!Y91+2*PI())/3)</f>
        <v>-0.28923349459398273</v>
      </c>
      <c r="AH91" s="11">
        <f>-'OddsRatio_working_3-way'!U91/(3*'OddsRatio_working_3-way'!X91^(1/3))*COS(('OddsRatio_working_3-way'!Y91+4*PI())/3)</f>
        <v>-0.23194853604531418</v>
      </c>
      <c r="AI91" s="11">
        <f>'OddsRatio_working_3-way'!U91/(3*'OddsRatio_working_3-way'!X91^(1/3))*SIN(('OddsRatio_working_3-way'!Y91)/3)</f>
        <v>-3.3073486238590598E-2</v>
      </c>
      <c r="AJ91" s="11">
        <f>'OddsRatio_working_3-way'!U91/(3*'OddsRatio_working_3-way'!X91^(1/3))*SIN(('OddsRatio_working_3-way'!Y91+2*PI())/3)</f>
        <v>-0.43482013541029552</v>
      </c>
      <c r="AK91" s="11">
        <f>'OddsRatio_working_3-way'!U91/(3*'OddsRatio_working_3-way'!X91^(1/3))*SIN(('OddsRatio_working_3-way'!Y91+4*PI())/3)</f>
        <v>0.46789362164888582</v>
      </c>
      <c r="AL91" s="11">
        <f>'OddsRatio_working_3-way'!Z91+'OddsRatio_working_3-way'!AF91</f>
        <v>1.0423640612785936</v>
      </c>
      <c r="AM91" s="11">
        <f>'OddsRatio_working_3-way'!AA91+'OddsRatio_working_3-way'!AG91</f>
        <v>-0.57846698918796546</v>
      </c>
      <c r="AN91" s="11">
        <f>'OddsRatio_working_3-way'!AB91+'OddsRatio_working_3-way'!AH91</f>
        <v>-0.46389707209062836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1.0423640612785936</v>
      </c>
      <c r="AS91" s="11">
        <f>IF(('OddsRatio_working_3-way'!X91=0),IF(Q91&gt;0,-Q91^(1/3),(-Q91)^(1/3)),'OddsRatio_working_3-way'!AM91-'OddsRatio_working_3-way'!R91/3)</f>
        <v>-0.57846698918796546</v>
      </c>
      <c r="AT91" s="11">
        <f>IF(('OddsRatio_working_3-way'!X91=0),IF(Q91&gt;0,-Q91^(1/3),(-Q91)^(1/3)),'OddsRatio_working_3-way'!AN91-'OddsRatio_working_3-way'!R91/3)</f>
        <v>-0.46389707209062836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4.5199999999999996</v>
      </c>
      <c r="B92" s="4">
        <f>IF('True_Odds_Calculator_3-way'!B93="","",'True_Odds_Calculator_3-way'!B93)</f>
        <v>3.24</v>
      </c>
      <c r="C92" s="4">
        <f>IF('True_Odds_Calculator_3-way'!C93="","",'True_Odds_Calculator_3-way'!C93)</f>
        <v>2</v>
      </c>
      <c r="D92" s="9">
        <f t="shared" si="26"/>
        <v>0.21319286558096481</v>
      </c>
      <c r="E92" s="9">
        <f t="shared" si="27"/>
        <v>0.2986361608308698</v>
      </c>
      <c r="F92" s="9">
        <f t="shared" si="28"/>
        <v>0.48817097358816564</v>
      </c>
      <c r="G92" s="9">
        <f t="shared" si="29"/>
        <v>1.048462637280084</v>
      </c>
      <c r="H92" s="9">
        <f t="shared" si="30"/>
        <v>4.6905884832258957</v>
      </c>
      <c r="I92" s="9">
        <f t="shared" si="31"/>
        <v>3.3485563075073888</v>
      </c>
      <c r="J92" s="9">
        <f t="shared" si="32"/>
        <v>2.048462637280084</v>
      </c>
      <c r="K92" s="11">
        <f t="shared" si="33"/>
        <v>0.22123893805309736</v>
      </c>
      <c r="L92" s="11">
        <f t="shared" si="34"/>
        <v>0.30864197530864196</v>
      </c>
      <c r="M92" s="11">
        <f t="shared" si="35"/>
        <v>0.5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-0.26920135474707763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0.23079864525292254</v>
      </c>
      <c r="Q92" s="11">
        <f>2*'OddsRatio_working_3-way'!K92*'OddsRatio_working_3-way'!L92*'OddsRatio_working_3-way'!M92</f>
        <v>6.8283622855894247E-2</v>
      </c>
      <c r="R92" s="11">
        <f t="shared" si="36"/>
        <v>0</v>
      </c>
      <c r="S92" s="11">
        <f t="shared" si="37"/>
        <v>-0.8573457792207787</v>
      </c>
      <c r="T92" s="11">
        <f t="shared" si="38"/>
        <v>-0.25365259740259727</v>
      </c>
      <c r="U92" s="11">
        <f>'OddsRatio_working_3-way'!S92-'OddsRatio_working_3-way'!R92^2/3</f>
        <v>-0.8573457792207787</v>
      </c>
      <c r="V92" s="11">
        <f>'OddsRatio_working_3-way'!S92*'OddsRatio_working_3-way'!R92/3-2*'OddsRatio_working_3-way'!R92^3/27-'OddsRatio_working_3-way'!T92</f>
        <v>0.25365259740259727</v>
      </c>
      <c r="W92" s="11">
        <f>'OddsRatio_working_3-way'!V92^2+4*'OddsRatio_working_3-way'!U92^3/27</f>
        <v>-2.9021096430511983E-2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0.15277494608049783</v>
      </c>
      <c r="Y92" s="11">
        <f>IF('OddsRatio_working_3-way'!W92&gt;=0,IF('OddsRatio_working_3-way'!V92+SQRT('OddsRatio_working_3-way'!W92)&gt;0,0,PI()),ACOS('OddsRatio_working_3-way'!V92/(2*'OddsRatio_working_3-way'!X92)))</f>
        <v>0.59141757685378871</v>
      </c>
      <c r="Z92" s="11">
        <f>'OddsRatio_working_3-way'!X92^(1/3)*COS('OddsRatio_working_3-way'!Y92/3)</f>
        <v>0.52423131864004213</v>
      </c>
      <c r="AA92" s="11">
        <f>'OddsRatio_working_3-way'!X92^(1/3)*COS(('OddsRatio_working_3-way'!Y92+2*PI())/3)</f>
        <v>-0.35279414752360022</v>
      </c>
      <c r="AB92" s="11">
        <f>'OddsRatio_working_3-way'!X92^(1/3)*COS(('OddsRatio_working_3-way'!Y92+4*PI())/3)</f>
        <v>-0.17143717111644161</v>
      </c>
      <c r="AC92" s="11">
        <f>'OddsRatio_working_3-way'!X92^(1/3)*SIN('OddsRatio_working_3-way'!Y92/3)</f>
        <v>0.10470649914808959</v>
      </c>
      <c r="AD92" s="11">
        <f>'OddsRatio_working_3-way'!X92^(1/3)*SIN(('OddsRatio_working_3-way'!Y92+2*PI())/3)</f>
        <v>0.4016443898276465</v>
      </c>
      <c r="AE92" s="11">
        <f>'OddsRatio_working_3-way'!X92^(1/3)*SIN(('OddsRatio_working_3-way'!Y92+4*PI())/3)</f>
        <v>-0.5063508889757361</v>
      </c>
      <c r="AF92" s="11">
        <f>-'OddsRatio_working_3-way'!U92/(3*'OddsRatio_working_3-way'!X92^(1/3))*COS(('OddsRatio_working_3-way'!Y92)/3)</f>
        <v>0.52423131864004202</v>
      </c>
      <c r="AG92" s="11">
        <f>-'OddsRatio_working_3-way'!U92/(3*'OddsRatio_working_3-way'!X92^(1/3))*COS(('OddsRatio_working_3-way'!Y92+2*PI())/3)</f>
        <v>-0.35279414752360017</v>
      </c>
      <c r="AH92" s="11">
        <f>-'OddsRatio_working_3-way'!U92/(3*'OddsRatio_working_3-way'!X92^(1/3))*COS(('OddsRatio_working_3-way'!Y92+4*PI())/3)</f>
        <v>-0.17143717111644155</v>
      </c>
      <c r="AI92" s="11">
        <f>'OddsRatio_working_3-way'!U92/(3*'OddsRatio_working_3-way'!X92^(1/3))*SIN(('OddsRatio_working_3-way'!Y92)/3)</f>
        <v>-0.10470649914808958</v>
      </c>
      <c r="AJ92" s="11">
        <f>'OddsRatio_working_3-way'!U92/(3*'OddsRatio_working_3-way'!X92^(1/3))*SIN(('OddsRatio_working_3-way'!Y92+2*PI())/3)</f>
        <v>-0.40164438982764639</v>
      </c>
      <c r="AK92" s="11">
        <f>'OddsRatio_working_3-way'!U92/(3*'OddsRatio_working_3-way'!X92^(1/3))*SIN(('OddsRatio_working_3-way'!Y92+4*PI())/3)</f>
        <v>0.50635088897573599</v>
      </c>
      <c r="AL92" s="11">
        <f>'OddsRatio_working_3-way'!Z92+'OddsRatio_working_3-way'!AF92</f>
        <v>1.048462637280084</v>
      </c>
      <c r="AM92" s="11">
        <f>'OddsRatio_working_3-way'!AA92+'OddsRatio_working_3-way'!AG92</f>
        <v>-0.70558829504720033</v>
      </c>
      <c r="AN92" s="11">
        <f>'OddsRatio_working_3-way'!AB92+'OddsRatio_working_3-way'!AH92</f>
        <v>-0.34287434223288316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1.048462637280084</v>
      </c>
      <c r="AS92" s="11">
        <f>IF(('OddsRatio_working_3-way'!X92=0),IF(Q92&gt;0,-Q92^(1/3),(-Q92)^(1/3)),'OddsRatio_working_3-way'!AM92-'OddsRatio_working_3-way'!R92/3)</f>
        <v>-0.70558829504720033</v>
      </c>
      <c r="AT92" s="11">
        <f>IF(('OddsRatio_working_3-way'!X92=0),IF(Q92&gt;0,-Q92^(1/3),(-Q92)^(1/3)),'OddsRatio_working_3-way'!AN92-'OddsRatio_working_3-way'!R92/3)</f>
        <v>-0.34287434223288316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2.16</v>
      </c>
      <c r="B93" s="4">
        <f>IF('True_Odds_Calculator_3-way'!B94="","",'True_Odds_Calculator_3-way'!B94)</f>
        <v>3.21</v>
      </c>
      <c r="C93" s="4">
        <f>IF('True_Odds_Calculator_3-way'!C94="","",'True_Odds_Calculator_3-way'!C94)</f>
        <v>3.93</v>
      </c>
      <c r="D93" s="9">
        <f t="shared" si="26"/>
        <v>0.45188604295585078</v>
      </c>
      <c r="E93" s="9">
        <f t="shared" si="27"/>
        <v>0.30203507540229535</v>
      </c>
      <c r="F93" s="9">
        <f t="shared" si="28"/>
        <v>0.24607888164185393</v>
      </c>
      <c r="G93" s="9">
        <f t="shared" si="29"/>
        <v>1.0456442266812296</v>
      </c>
      <c r="H93" s="9">
        <f t="shared" si="30"/>
        <v>2.212947302950226</v>
      </c>
      <c r="I93" s="9">
        <f t="shared" si="31"/>
        <v>3.3108737409655182</v>
      </c>
      <c r="J93" s="9">
        <f t="shared" si="32"/>
        <v>4.0637375841760024</v>
      </c>
      <c r="K93" s="11">
        <f t="shared" si="33"/>
        <v>0.46296296296296291</v>
      </c>
      <c r="L93" s="11">
        <f t="shared" si="34"/>
        <v>0.3115264797507788</v>
      </c>
      <c r="M93" s="11">
        <f t="shared" si="35"/>
        <v>0.2544529262086514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-0.27565542840248958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0.2312007377285254</v>
      </c>
      <c r="Q93" s="11">
        <f>2*'OddsRatio_working_3-way'!K93*'OddsRatio_working_3-way'!L93*'OddsRatio_working_3-way'!M93</f>
        <v>7.3397059596357256E-2</v>
      </c>
      <c r="R93" s="11">
        <f t="shared" si="36"/>
        <v>0</v>
      </c>
      <c r="S93" s="11">
        <f t="shared" si="37"/>
        <v>-0.83873094416608018</v>
      </c>
      <c r="T93" s="11">
        <f t="shared" si="38"/>
        <v>-0.26626379179875559</v>
      </c>
      <c r="U93" s="11">
        <f>'OddsRatio_working_3-way'!S93-'OddsRatio_working_3-way'!R93^2/3</f>
        <v>-0.83873094416608018</v>
      </c>
      <c r="V93" s="11">
        <f>'OddsRatio_working_3-way'!S93*'OddsRatio_working_3-way'!R93/3-2*'OddsRatio_working_3-way'!R93^3/27-'OddsRatio_working_3-way'!T93</f>
        <v>0.26626379179875559</v>
      </c>
      <c r="W93" s="11">
        <f>'OddsRatio_working_3-way'!V93^2+4*'OddsRatio_working_3-way'!U93^3/27</f>
        <v>-1.6514218218988769E-2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0.14782643965309439</v>
      </c>
      <c r="Y93" s="11">
        <f>IF('OddsRatio_working_3-way'!W93&gt;=0,IF('OddsRatio_working_3-way'!V93+SQRT('OddsRatio_working_3-way'!W93)&gt;0,0,PI()),ACOS('OddsRatio_working_3-way'!V93/(2*'OddsRatio_working_3-way'!X93)))</f>
        <v>0.44965762569327494</v>
      </c>
      <c r="Z93" s="11">
        <f>'OddsRatio_working_3-way'!X93^(1/3)*COS('OddsRatio_working_3-way'!Y93/3)</f>
        <v>0.5228221133406149</v>
      </c>
      <c r="AA93" s="11">
        <f>'OddsRatio_working_3-way'!X93^(1/3)*COS(('OddsRatio_working_3-way'!Y93+2*PI())/3)</f>
        <v>-0.32978878983732635</v>
      </c>
      <c r="AB93" s="11">
        <f>'OddsRatio_working_3-way'!X93^(1/3)*COS(('OddsRatio_working_3-way'!Y93+4*PI())/3)</f>
        <v>-0.19303332350328839</v>
      </c>
      <c r="AC93" s="11">
        <f>'OddsRatio_working_3-way'!X93^(1/3)*SIN('OddsRatio_working_3-way'!Y93/3)</f>
        <v>7.8955805301109586E-2</v>
      </c>
      <c r="AD93" s="11">
        <f>'OddsRatio_working_3-way'!X93^(1/3)*SIN(('OddsRatio_working_3-way'!Y93+2*PI())/3)</f>
        <v>0.41329932916268475</v>
      </c>
      <c r="AE93" s="11">
        <f>'OddsRatio_working_3-way'!X93^(1/3)*SIN(('OddsRatio_working_3-way'!Y93+4*PI())/3)</f>
        <v>-0.49225513446379432</v>
      </c>
      <c r="AF93" s="11">
        <f>-'OddsRatio_working_3-way'!U93/(3*'OddsRatio_working_3-way'!X93^(1/3))*COS(('OddsRatio_working_3-way'!Y93)/3)</f>
        <v>0.52282211334061479</v>
      </c>
      <c r="AG93" s="11">
        <f>-'OddsRatio_working_3-way'!U93/(3*'OddsRatio_working_3-way'!X93^(1/3))*COS(('OddsRatio_working_3-way'!Y93+2*PI())/3)</f>
        <v>-0.32978878983732629</v>
      </c>
      <c r="AH93" s="11">
        <f>-'OddsRatio_working_3-way'!U93/(3*'OddsRatio_working_3-way'!X93^(1/3))*COS(('OddsRatio_working_3-way'!Y93+4*PI())/3)</f>
        <v>-0.19303332350328833</v>
      </c>
      <c r="AI93" s="11">
        <f>'OddsRatio_working_3-way'!U93/(3*'OddsRatio_working_3-way'!X93^(1/3))*SIN(('OddsRatio_working_3-way'!Y93)/3)</f>
        <v>-7.8955805301109572E-2</v>
      </c>
      <c r="AJ93" s="11">
        <f>'OddsRatio_working_3-way'!U93/(3*'OddsRatio_working_3-way'!X93^(1/3))*SIN(('OddsRatio_working_3-way'!Y93+2*PI())/3)</f>
        <v>-0.41329932916268464</v>
      </c>
      <c r="AK93" s="11">
        <f>'OddsRatio_working_3-way'!U93/(3*'OddsRatio_working_3-way'!X93^(1/3))*SIN(('OddsRatio_working_3-way'!Y93+4*PI())/3)</f>
        <v>0.49225513446379421</v>
      </c>
      <c r="AL93" s="11">
        <f>'OddsRatio_working_3-way'!Z93+'OddsRatio_working_3-way'!AF93</f>
        <v>1.0456442266812296</v>
      </c>
      <c r="AM93" s="11">
        <f>'OddsRatio_working_3-way'!AA93+'OddsRatio_working_3-way'!AG93</f>
        <v>-0.65957757967465258</v>
      </c>
      <c r="AN93" s="11">
        <f>'OddsRatio_working_3-way'!AB93+'OddsRatio_working_3-way'!AH93</f>
        <v>-0.38606664700657672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1.0456442266812296</v>
      </c>
      <c r="AS93" s="11">
        <f>IF(('OddsRatio_working_3-way'!X93=0),IF(Q93&gt;0,-Q93^(1/3),(-Q93)^(1/3)),'OddsRatio_working_3-way'!AM93-'OddsRatio_working_3-way'!R93/3)</f>
        <v>-0.65957757967465258</v>
      </c>
      <c r="AT93" s="11">
        <f>IF(('OddsRatio_working_3-way'!X93=0),IF(Q93&gt;0,-Q93^(1/3),(-Q93)^(1/3)),'OddsRatio_working_3-way'!AN93-'OddsRatio_working_3-way'!R93/3)</f>
        <v>-0.38606664700657672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1.59</v>
      </c>
      <c r="B94" s="4">
        <f>IF('True_Odds_Calculator_3-way'!B95="","",'True_Odds_Calculator_3-way'!B95)</f>
        <v>3.78</v>
      </c>
      <c r="C94" s="4">
        <f>IF('True_Odds_Calculator_3-way'!C95="","",'True_Odds_Calculator_3-way'!C95)</f>
        <v>7.29</v>
      </c>
      <c r="D94" s="9">
        <f t="shared" si="26"/>
        <v>0.61566082754124973</v>
      </c>
      <c r="E94" s="9">
        <f t="shared" si="27"/>
        <v>0.25371179784930475</v>
      </c>
      <c r="F94" s="9">
        <f t="shared" si="28"/>
        <v>0.1306273746094454</v>
      </c>
      <c r="G94" s="9">
        <f t="shared" si="29"/>
        <v>1.0580863635629409</v>
      </c>
      <c r="H94" s="9">
        <f t="shared" si="30"/>
        <v>1.624270954502135</v>
      </c>
      <c r="I94" s="9">
        <f t="shared" si="31"/>
        <v>3.941480090704975</v>
      </c>
      <c r="J94" s="9">
        <f t="shared" si="32"/>
        <v>7.6553632268108984</v>
      </c>
      <c r="K94" s="11">
        <f t="shared" si="33"/>
        <v>0.62893081761006286</v>
      </c>
      <c r="L94" s="11">
        <f t="shared" si="34"/>
        <v>0.26455026455026459</v>
      </c>
      <c r="M94" s="11">
        <f t="shared" si="35"/>
        <v>0.13717421124828533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-0.2354675150095773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0.22047567146824334</v>
      </c>
      <c r="Q94" s="11">
        <f>2*'OddsRatio_working_3-way'!K94*'OddsRatio_working_3-way'!L94*'OddsRatio_working_3-way'!M94</f>
        <v>4.5647136949946876E-2</v>
      </c>
      <c r="R94" s="11">
        <f t="shared" si="36"/>
        <v>0</v>
      </c>
      <c r="S94" s="11">
        <f t="shared" si="37"/>
        <v>-0.93633158467432676</v>
      </c>
      <c r="T94" s="11">
        <f t="shared" si="38"/>
        <v>-0.19385747094706565</v>
      </c>
      <c r="U94" s="11">
        <f>'OddsRatio_working_3-way'!S94-'OddsRatio_working_3-way'!R94^2/3</f>
        <v>-0.93633158467432676</v>
      </c>
      <c r="V94" s="11">
        <f>'OddsRatio_working_3-way'!S94*'OddsRatio_working_3-way'!R94/3-2*'OddsRatio_working_3-way'!R94^3/27-'OddsRatio_working_3-way'!T94</f>
        <v>0.19385747094706565</v>
      </c>
      <c r="W94" s="11">
        <f>'OddsRatio_working_3-way'!V94^2+4*'OddsRatio_working_3-way'!U94^3/27</f>
        <v>-8.4033749816092157E-2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0.17436633050712841</v>
      </c>
      <c r="Y94" s="11">
        <f>IF('OddsRatio_working_3-way'!W94&gt;=0,IF('OddsRatio_working_3-way'!V94+SQRT('OddsRatio_working_3-way'!W94)&gt;0,0,PI()),ACOS('OddsRatio_working_3-way'!V94/(2*'OddsRatio_working_3-way'!X94)))</f>
        <v>0.981361446053304</v>
      </c>
      <c r="Z94" s="11">
        <f>'OddsRatio_working_3-way'!X94^(1/3)*COS('OddsRatio_working_3-way'!Y94/3)</f>
        <v>0.52904318178147036</v>
      </c>
      <c r="AA94" s="11">
        <f>'OddsRatio_working_3-way'!X94^(1/3)*COS(('OddsRatio_working_3-way'!Y94+2*PI())/3)</f>
        <v>-0.41998181096804382</v>
      </c>
      <c r="AB94" s="11">
        <f>'OddsRatio_working_3-way'!X94^(1/3)*COS(('OddsRatio_working_3-way'!Y94+4*PI())/3)</f>
        <v>-0.10906137081342643</v>
      </c>
      <c r="AC94" s="11">
        <f>'OddsRatio_working_3-way'!X94^(1/3)*SIN('OddsRatio_working_3-way'!Y94/3)</f>
        <v>0.17950999981982521</v>
      </c>
      <c r="AD94" s="11">
        <f>'OddsRatio_working_3-way'!X94^(1/3)*SIN(('OddsRatio_working_3-way'!Y94+2*PI())/3)</f>
        <v>0.36840983521178944</v>
      </c>
      <c r="AE94" s="11">
        <f>'OddsRatio_working_3-way'!X94^(1/3)*SIN(('OddsRatio_working_3-way'!Y94+4*PI())/3)</f>
        <v>-0.54791983503161468</v>
      </c>
      <c r="AF94" s="11">
        <f>-'OddsRatio_working_3-way'!U94/(3*'OddsRatio_working_3-way'!X94^(1/3))*COS(('OddsRatio_working_3-way'!Y94)/3)</f>
        <v>0.52904318178147047</v>
      </c>
      <c r="AG94" s="11">
        <f>-'OddsRatio_working_3-way'!U94/(3*'OddsRatio_working_3-way'!X94^(1/3))*COS(('OddsRatio_working_3-way'!Y94+2*PI())/3)</f>
        <v>-0.41998181096804393</v>
      </c>
      <c r="AH94" s="11">
        <f>-'OddsRatio_working_3-way'!U94/(3*'OddsRatio_working_3-way'!X94^(1/3))*COS(('OddsRatio_working_3-way'!Y94+4*PI())/3)</f>
        <v>-0.10906137081342646</v>
      </c>
      <c r="AI94" s="11">
        <f>'OddsRatio_working_3-way'!U94/(3*'OddsRatio_working_3-way'!X94^(1/3))*SIN(('OddsRatio_working_3-way'!Y94)/3)</f>
        <v>-0.17950999981982524</v>
      </c>
      <c r="AJ94" s="11">
        <f>'OddsRatio_working_3-way'!U94/(3*'OddsRatio_working_3-way'!X94^(1/3))*SIN(('OddsRatio_working_3-way'!Y94+2*PI())/3)</f>
        <v>-0.36840983521178949</v>
      </c>
      <c r="AK94" s="11">
        <f>'OddsRatio_working_3-way'!U94/(3*'OddsRatio_working_3-way'!X94^(1/3))*SIN(('OddsRatio_working_3-way'!Y94+4*PI())/3)</f>
        <v>0.54791983503161479</v>
      </c>
      <c r="AL94" s="11">
        <f>'OddsRatio_working_3-way'!Z94+'OddsRatio_working_3-way'!AF94</f>
        <v>1.0580863635629409</v>
      </c>
      <c r="AM94" s="11">
        <f>'OddsRatio_working_3-way'!AA94+'OddsRatio_working_3-way'!AG94</f>
        <v>-0.83996362193608776</v>
      </c>
      <c r="AN94" s="11">
        <f>'OddsRatio_working_3-way'!AB94+'OddsRatio_working_3-way'!AH94</f>
        <v>-0.21812274162685288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1.0580863635629409</v>
      </c>
      <c r="AS94" s="11">
        <f>IF(('OddsRatio_working_3-way'!X94=0),IF(Q94&gt;0,-Q94^(1/3),(-Q94)^(1/3)),'OddsRatio_working_3-way'!AM94-'OddsRatio_working_3-way'!R94/3)</f>
        <v>-0.83996362193608776</v>
      </c>
      <c r="AT94" s="11">
        <f>IF(('OddsRatio_working_3-way'!X94=0),IF(Q94&gt;0,-Q94^(1/3),(-Q94)^(1/3)),'OddsRatio_working_3-way'!AN94-'OddsRatio_working_3-way'!R94/3)</f>
        <v>-0.21812274162685288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1.91</v>
      </c>
      <c r="B95" s="4">
        <f>IF('True_Odds_Calculator_3-way'!B96="","",'True_Odds_Calculator_3-way'!B96)</f>
        <v>3.46</v>
      </c>
      <c r="C95" s="4">
        <f>IF('True_Odds_Calculator_3-way'!C96="","",'True_Odds_Calculator_3-way'!C96)</f>
        <v>4.63</v>
      </c>
      <c r="D95" s="9">
        <f t="shared" si="26"/>
        <v>0.51206399950340276</v>
      </c>
      <c r="E95" s="9">
        <f t="shared" si="27"/>
        <v>0.27964833200154737</v>
      </c>
      <c r="F95" s="9">
        <f t="shared" si="28"/>
        <v>0.20828766849504984</v>
      </c>
      <c r="G95" s="9">
        <f t="shared" si="29"/>
        <v>1.0471218591018225</v>
      </c>
      <c r="H95" s="9">
        <f t="shared" si="30"/>
        <v>1.9528808917826586</v>
      </c>
      <c r="I95" s="9">
        <f t="shared" si="31"/>
        <v>3.5759197733904835</v>
      </c>
      <c r="J95" s="9">
        <f t="shared" si="32"/>
        <v>4.8010523485396162</v>
      </c>
      <c r="K95" s="11">
        <f t="shared" si="33"/>
        <v>0.52356020942408377</v>
      </c>
      <c r="L95" s="11">
        <f t="shared" si="34"/>
        <v>0.28901734104046245</v>
      </c>
      <c r="M95" s="11">
        <f t="shared" si="35"/>
        <v>0.21598272138228941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-0.2655783494104057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0.22877448320007654</v>
      </c>
      <c r="Q95" s="11">
        <f>2*'OddsRatio_working_3-way'!K95*'OddsRatio_working_3-way'!L95*'OddsRatio_working_3-way'!M95</f>
        <v>6.5364138057164733E-2</v>
      </c>
      <c r="R95" s="11">
        <f t="shared" si="36"/>
        <v>0</v>
      </c>
      <c r="S95" s="11">
        <f t="shared" si="37"/>
        <v>-0.86141993015607188</v>
      </c>
      <c r="T95" s="11">
        <f t="shared" si="38"/>
        <v>-0.24611998004459201</v>
      </c>
      <c r="U95" s="11">
        <f>'OddsRatio_working_3-way'!S95-'OddsRatio_working_3-way'!R95^2/3</f>
        <v>-0.86141993015607188</v>
      </c>
      <c r="V95" s="11">
        <f>'OddsRatio_working_3-way'!S95*'OddsRatio_working_3-way'!R95/3-2*'OddsRatio_working_3-way'!R95^3/27-'OddsRatio_working_3-way'!T95</f>
        <v>0.24611998004459201</v>
      </c>
      <c r="W95" s="11">
        <f>'OddsRatio_working_3-way'!V95^2+4*'OddsRatio_working_3-way'!U95^3/27</f>
        <v>-3.4122991821873318E-2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0.15386523031457081</v>
      </c>
      <c r="Y95" s="11">
        <f>IF('OddsRatio_working_3-way'!W95&gt;=0,IF('OddsRatio_working_3-way'!V95+SQRT('OddsRatio_working_3-way'!W95)&gt;0,0,PI()),ACOS('OddsRatio_working_3-way'!V95/(2*'OddsRatio_working_3-way'!X95)))</f>
        <v>0.64384975534095623</v>
      </c>
      <c r="Z95" s="11">
        <f>'OddsRatio_working_3-way'!X95^(1/3)*COS('OddsRatio_working_3-way'!Y95/3)</f>
        <v>0.52356092955091127</v>
      </c>
      <c r="AA95" s="11">
        <f>'OddsRatio_working_3-way'!X95^(1/3)*COS(('OddsRatio_working_3-way'!Y95+2*PI())/3)</f>
        <v>-0.36061339109486235</v>
      </c>
      <c r="AB95" s="11">
        <f>'OddsRatio_working_3-way'!X95^(1/3)*COS(('OddsRatio_working_3-way'!Y95+4*PI())/3)</f>
        <v>-0.16294753845604903</v>
      </c>
      <c r="AC95" s="11">
        <f>'OddsRatio_working_3-way'!X95^(1/3)*SIN('OddsRatio_working_3-way'!Y95/3)</f>
        <v>0.11412243323061594</v>
      </c>
      <c r="AD95" s="11">
        <f>'OddsRatio_working_3-way'!X95^(1/3)*SIN(('OddsRatio_working_3-way'!Y95+2*PI())/3)</f>
        <v>0.39635584880477603</v>
      </c>
      <c r="AE95" s="11">
        <f>'OddsRatio_working_3-way'!X95^(1/3)*SIN(('OddsRatio_working_3-way'!Y95+4*PI())/3)</f>
        <v>-0.51047828203539181</v>
      </c>
      <c r="AF95" s="11">
        <f>-'OddsRatio_working_3-way'!U95/(3*'OddsRatio_working_3-way'!X95^(1/3))*COS(('OddsRatio_working_3-way'!Y95)/3)</f>
        <v>0.52356092955091127</v>
      </c>
      <c r="AG95" s="11">
        <f>-'OddsRatio_working_3-way'!U95/(3*'OddsRatio_working_3-way'!X95^(1/3))*COS(('OddsRatio_working_3-way'!Y95+2*PI())/3)</f>
        <v>-0.36061339109486235</v>
      </c>
      <c r="AH95" s="11">
        <f>-'OddsRatio_working_3-way'!U95/(3*'OddsRatio_working_3-way'!X95^(1/3))*COS(('OddsRatio_working_3-way'!Y95+4*PI())/3)</f>
        <v>-0.16294753845604903</v>
      </c>
      <c r="AI95" s="11">
        <f>'OddsRatio_working_3-way'!U95/(3*'OddsRatio_working_3-way'!X95^(1/3))*SIN(('OddsRatio_working_3-way'!Y95)/3)</f>
        <v>-0.11412243323061594</v>
      </c>
      <c r="AJ95" s="11">
        <f>'OddsRatio_working_3-way'!U95/(3*'OddsRatio_working_3-way'!X95^(1/3))*SIN(('OddsRatio_working_3-way'!Y95+2*PI())/3)</f>
        <v>-0.39635584880477603</v>
      </c>
      <c r="AK95" s="11">
        <f>'OddsRatio_working_3-way'!U95/(3*'OddsRatio_working_3-way'!X95^(1/3))*SIN(('OddsRatio_working_3-way'!Y95+4*PI())/3)</f>
        <v>0.51047828203539181</v>
      </c>
      <c r="AL95" s="11">
        <f>'OddsRatio_working_3-way'!Z95+'OddsRatio_working_3-way'!AF95</f>
        <v>1.0471218591018225</v>
      </c>
      <c r="AM95" s="11">
        <f>'OddsRatio_working_3-way'!AA95+'OddsRatio_working_3-way'!AG95</f>
        <v>-0.72122678218972469</v>
      </c>
      <c r="AN95" s="11">
        <f>'OddsRatio_working_3-way'!AB95+'OddsRatio_working_3-way'!AH95</f>
        <v>-0.32589507691209807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1.0471218591018225</v>
      </c>
      <c r="AS95" s="11">
        <f>IF(('OddsRatio_working_3-way'!X95=0),IF(Q95&gt;0,-Q95^(1/3),(-Q95)^(1/3)),'OddsRatio_working_3-way'!AM95-'OddsRatio_working_3-way'!R95/3)</f>
        <v>-0.72122678218972469</v>
      </c>
      <c r="AT95" s="11">
        <f>IF(('OddsRatio_working_3-way'!X95=0),IF(Q95&gt;0,-Q95^(1/3),(-Q95)^(1/3)),'OddsRatio_working_3-way'!AN95-'OddsRatio_working_3-way'!R95/3)</f>
        <v>-0.32589507691209807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2.44</v>
      </c>
      <c r="B96" s="4">
        <f>IF('True_Odds_Calculator_3-way'!B97="","",'True_Odds_Calculator_3-way'!B97)</f>
        <v>3.13</v>
      </c>
      <c r="C96" s="4">
        <f>IF('True_Odds_Calculator_3-way'!C97="","",'True_Odds_Calculator_3-way'!C97)</f>
        <v>3.36</v>
      </c>
      <c r="D96" s="9">
        <f t="shared" si="26"/>
        <v>0.40005957564358668</v>
      </c>
      <c r="E96" s="9">
        <f t="shared" si="27"/>
        <v>0.31073277361337392</v>
      </c>
      <c r="F96" s="9">
        <f t="shared" si="28"/>
        <v>0.28920765074303928</v>
      </c>
      <c r="G96" s="9">
        <f t="shared" si="29"/>
        <v>1.0414081303308818</v>
      </c>
      <c r="H96" s="9">
        <f t="shared" si="30"/>
        <v>2.4996277076764701</v>
      </c>
      <c r="I96" s="9">
        <f t="shared" si="31"/>
        <v>3.2181993176047783</v>
      </c>
      <c r="J96" s="9">
        <f t="shared" si="32"/>
        <v>3.4577231875808812</v>
      </c>
      <c r="K96" s="11">
        <f t="shared" si="33"/>
        <v>0.4098360655737705</v>
      </c>
      <c r="L96" s="11">
        <f t="shared" si="34"/>
        <v>0.31948881789137379</v>
      </c>
      <c r="M96" s="11">
        <f t="shared" si="35"/>
        <v>0.29761904761904762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-0.28208543145954756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0.23109005294884932</v>
      </c>
      <c r="Q96" s="11">
        <f>2*'OddsRatio_working_3-way'!K96*'OddsRatio_working_3-way'!L96*'OddsRatio_working_3-way'!M96</f>
        <v>7.7939309594890163E-2</v>
      </c>
      <c r="R96" s="11">
        <f t="shared" si="36"/>
        <v>0</v>
      </c>
      <c r="S96" s="11">
        <f t="shared" si="37"/>
        <v>-0.81922009142109409</v>
      </c>
      <c r="T96" s="11">
        <f t="shared" si="38"/>
        <v>-0.27629682678620376</v>
      </c>
      <c r="U96" s="11">
        <f>'OddsRatio_working_3-way'!S96-'OddsRatio_working_3-way'!R96^2/3</f>
        <v>-0.81922009142109409</v>
      </c>
      <c r="V96" s="11">
        <f>'OddsRatio_working_3-way'!S96*'OddsRatio_working_3-way'!R96/3-2*'OddsRatio_working_3-way'!R96^3/27-'OddsRatio_working_3-way'!T96</f>
        <v>0.27629682678620376</v>
      </c>
      <c r="W96" s="11">
        <f>'OddsRatio_working_3-way'!V96^2+4*'OddsRatio_working_3-way'!U96^3/27</f>
        <v>-5.1113619157898971E-3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0.1426983693038531</v>
      </c>
      <c r="Y96" s="11">
        <f>IF('OddsRatio_working_3-way'!W96&gt;=0,IF('OddsRatio_working_3-way'!V96+SQRT('OddsRatio_working_3-way'!W96)&gt;0,0,PI()),ACOS('OddsRatio_working_3-way'!V96/(2*'OddsRatio_working_3-way'!X96)))</f>
        <v>0.25320358694181744</v>
      </c>
      <c r="Z96" s="11">
        <f>'OddsRatio_working_3-way'!X96^(1/3)*COS('OddsRatio_working_3-way'!Y96/3)</f>
        <v>0.52070406516544088</v>
      </c>
      <c r="AA96" s="11">
        <f>'OddsRatio_working_3-way'!X96^(1/3)*COS(('OddsRatio_working_3-way'!Y96+2*PI())/3)</f>
        <v>-0.29850278939581293</v>
      </c>
      <c r="AB96" s="11">
        <f>'OddsRatio_working_3-way'!X96^(1/3)*COS(('OddsRatio_working_3-way'!Y96+4*PI())/3)</f>
        <v>-0.222201275769628</v>
      </c>
      <c r="AC96" s="11">
        <f>'OddsRatio_working_3-way'!X96^(1/3)*SIN('OddsRatio_working_3-way'!Y96/3)</f>
        <v>4.405269943165404E-2</v>
      </c>
      <c r="AD96" s="11">
        <f>'OddsRatio_working_3-way'!X96^(1/3)*SIN(('OddsRatio_working_3-way'!Y96+2*PI())/3)</f>
        <v>0.42891659857127268</v>
      </c>
      <c r="AE96" s="11">
        <f>'OddsRatio_working_3-way'!X96^(1/3)*SIN(('OddsRatio_working_3-way'!Y96+4*PI())/3)</f>
        <v>-0.47296929800292647</v>
      </c>
      <c r="AF96" s="11">
        <f>-'OddsRatio_working_3-way'!U96/(3*'OddsRatio_working_3-way'!X96^(1/3))*COS(('OddsRatio_working_3-way'!Y96)/3)</f>
        <v>0.52070406516544088</v>
      </c>
      <c r="AG96" s="11">
        <f>-'OddsRatio_working_3-way'!U96/(3*'OddsRatio_working_3-way'!X96^(1/3))*COS(('OddsRatio_working_3-way'!Y96+2*PI())/3)</f>
        <v>-0.29850278939581293</v>
      </c>
      <c r="AH96" s="11">
        <f>-'OddsRatio_working_3-way'!U96/(3*'OddsRatio_working_3-way'!X96^(1/3))*COS(('OddsRatio_working_3-way'!Y96+4*PI())/3)</f>
        <v>-0.222201275769628</v>
      </c>
      <c r="AI96" s="11">
        <f>'OddsRatio_working_3-way'!U96/(3*'OddsRatio_working_3-way'!X96^(1/3))*SIN(('OddsRatio_working_3-way'!Y96)/3)</f>
        <v>-4.405269943165404E-2</v>
      </c>
      <c r="AJ96" s="11">
        <f>'OddsRatio_working_3-way'!U96/(3*'OddsRatio_working_3-way'!X96^(1/3))*SIN(('OddsRatio_working_3-way'!Y96+2*PI())/3)</f>
        <v>-0.42891659857127268</v>
      </c>
      <c r="AK96" s="11">
        <f>'OddsRatio_working_3-way'!U96/(3*'OddsRatio_working_3-way'!X96^(1/3))*SIN(('OddsRatio_working_3-way'!Y96+4*PI())/3)</f>
        <v>0.47296929800292647</v>
      </c>
      <c r="AL96" s="11">
        <f>'OddsRatio_working_3-way'!Z96+'OddsRatio_working_3-way'!AF96</f>
        <v>1.0414081303308818</v>
      </c>
      <c r="AM96" s="11">
        <f>'OddsRatio_working_3-way'!AA96+'OddsRatio_working_3-way'!AG96</f>
        <v>-0.59700557879162586</v>
      </c>
      <c r="AN96" s="11">
        <f>'OddsRatio_working_3-way'!AB96+'OddsRatio_working_3-way'!AH96</f>
        <v>-0.44440255153925601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1.0414081303308818</v>
      </c>
      <c r="AS96" s="11">
        <f>IF(('OddsRatio_working_3-way'!X96=0),IF(Q96&gt;0,-Q96^(1/3),(-Q96)^(1/3)),'OddsRatio_working_3-way'!AM96-'OddsRatio_working_3-way'!R96/3)</f>
        <v>-0.59700557879162586</v>
      </c>
      <c r="AT96" s="11">
        <f>IF(('OddsRatio_working_3-way'!X96=0),IF(Q96&gt;0,-Q96^(1/3),(-Q96)^(1/3)),'OddsRatio_working_3-way'!AN96-'OddsRatio_working_3-way'!R96/3)</f>
        <v>-0.44440255153925601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1.86</v>
      </c>
      <c r="B97" s="4">
        <f>IF('True_Odds_Calculator_3-way'!B98="","",'True_Odds_Calculator_3-way'!B98)</f>
        <v>3.43</v>
      </c>
      <c r="C97" s="4">
        <f>IF('True_Odds_Calculator_3-way'!C98="","",'True_Odds_Calculator_3-way'!C98)</f>
        <v>4.96</v>
      </c>
      <c r="D97" s="9">
        <f t="shared" si="26"/>
        <v>0.5251041801201588</v>
      </c>
      <c r="E97" s="9">
        <f t="shared" si="27"/>
        <v>0.28126146586519268</v>
      </c>
      <c r="F97" s="9">
        <f t="shared" si="28"/>
        <v>0.19363435401464857</v>
      </c>
      <c r="G97" s="9">
        <f t="shared" si="29"/>
        <v>1.0516093046419577</v>
      </c>
      <c r="H97" s="9">
        <f t="shared" si="30"/>
        <v>1.9043840019920837</v>
      </c>
      <c r="I97" s="9">
        <f t="shared" si="31"/>
        <v>3.555410610279957</v>
      </c>
      <c r="J97" s="9">
        <f t="shared" si="32"/>
        <v>5.1643728463821521</v>
      </c>
      <c r="K97" s="11">
        <f t="shared" si="33"/>
        <v>0.5376344086021505</v>
      </c>
      <c r="L97" s="11">
        <f t="shared" si="34"/>
        <v>0.29154518950437314</v>
      </c>
      <c r="M97" s="11">
        <f t="shared" si="35"/>
        <v>0.20161290322580647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-0.26152377109607039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0.22911275406550313</v>
      </c>
      <c r="Q97" s="11">
        <f>2*'OddsRatio_working_3-way'!K97*'OddsRatio_working_3-way'!L97*'OddsRatio_working_3-way'!M97</f>
        <v>6.3203518362897407E-2</v>
      </c>
      <c r="R97" s="11">
        <f t="shared" si="36"/>
        <v>0</v>
      </c>
      <c r="S97" s="11">
        <f t="shared" si="37"/>
        <v>-0.87606856197151917</v>
      </c>
      <c r="T97" s="11">
        <f t="shared" si="38"/>
        <v>-0.24167408606110871</v>
      </c>
      <c r="U97" s="11">
        <f>'OddsRatio_working_3-way'!S97-'OddsRatio_working_3-way'!R97^2/3</f>
        <v>-0.87606856197151917</v>
      </c>
      <c r="V97" s="11">
        <f>'OddsRatio_working_3-way'!S97*'OddsRatio_working_3-way'!R97/3-2*'OddsRatio_working_3-way'!R97^3/27-'OddsRatio_working_3-way'!T97</f>
        <v>0.24167408606110871</v>
      </c>
      <c r="W97" s="11">
        <f>'OddsRatio_working_3-way'!V97^2+4*'OddsRatio_working_3-way'!U97^3/27</f>
        <v>-4.1205373428490323E-2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0.15780663587280044</v>
      </c>
      <c r="Y97" s="11">
        <f>IF('OddsRatio_working_3-way'!W97&gt;=0,IF('OddsRatio_working_3-way'!V97+SQRT('OddsRatio_working_3-way'!W97)&gt;0,0,PI()),ACOS('OddsRatio_working_3-way'!V97/(2*'OddsRatio_working_3-way'!X97)))</f>
        <v>0.6986230333006912</v>
      </c>
      <c r="Z97" s="11">
        <f>'OddsRatio_working_3-way'!X97^(1/3)*COS('OddsRatio_working_3-way'!Y97/3)</f>
        <v>0.52580465232097895</v>
      </c>
      <c r="AA97" s="11">
        <f>'OddsRatio_working_3-way'!X97^(1/3)*COS(('OddsRatio_working_3-way'!Y97+2*PI())/3)</f>
        <v>-0.37090344278013693</v>
      </c>
      <c r="AB97" s="11">
        <f>'OddsRatio_working_3-way'!X97^(1/3)*COS(('OddsRatio_working_3-way'!Y97+4*PI())/3)</f>
        <v>-0.15490120954084211</v>
      </c>
      <c r="AC97" s="11">
        <f>'OddsRatio_working_3-way'!X97^(1/3)*SIN('OddsRatio_working_3-way'!Y97/3)</f>
        <v>0.12470894750626715</v>
      </c>
      <c r="AD97" s="11">
        <f>'OddsRatio_working_3-way'!X97^(1/3)*SIN(('OddsRatio_working_3-way'!Y97+2*PI())/3)</f>
        <v>0.39300571258487854</v>
      </c>
      <c r="AE97" s="11">
        <f>'OddsRatio_working_3-way'!X97^(1/3)*SIN(('OddsRatio_working_3-way'!Y97+4*PI())/3)</f>
        <v>-0.51771466009114575</v>
      </c>
      <c r="AF97" s="11">
        <f>-'OddsRatio_working_3-way'!U97/(3*'OddsRatio_working_3-way'!X97^(1/3))*COS(('OddsRatio_working_3-way'!Y97)/3)</f>
        <v>0.52580465232097873</v>
      </c>
      <c r="AG97" s="11">
        <f>-'OddsRatio_working_3-way'!U97/(3*'OddsRatio_working_3-way'!X97^(1/3))*COS(('OddsRatio_working_3-way'!Y97+2*PI())/3)</f>
        <v>-0.37090344278013676</v>
      </c>
      <c r="AH97" s="11">
        <f>-'OddsRatio_working_3-way'!U97/(3*'OddsRatio_working_3-way'!X97^(1/3))*COS(('OddsRatio_working_3-way'!Y97+4*PI())/3)</f>
        <v>-0.15490120954084205</v>
      </c>
      <c r="AI97" s="11">
        <f>'OddsRatio_working_3-way'!U97/(3*'OddsRatio_working_3-way'!X97^(1/3))*SIN(('OddsRatio_working_3-way'!Y97)/3)</f>
        <v>-0.1247089475062671</v>
      </c>
      <c r="AJ97" s="11">
        <f>'OddsRatio_working_3-way'!U97/(3*'OddsRatio_working_3-way'!X97^(1/3))*SIN(('OddsRatio_working_3-way'!Y97+2*PI())/3)</f>
        <v>-0.39300571258487838</v>
      </c>
      <c r="AK97" s="11">
        <f>'OddsRatio_working_3-way'!U97/(3*'OddsRatio_working_3-way'!X97^(1/3))*SIN(('OddsRatio_working_3-way'!Y97+4*PI())/3)</f>
        <v>0.51771466009114553</v>
      </c>
      <c r="AL97" s="11">
        <f>'OddsRatio_working_3-way'!Z97+'OddsRatio_working_3-way'!AF97</f>
        <v>1.0516093046419577</v>
      </c>
      <c r="AM97" s="11">
        <f>'OddsRatio_working_3-way'!AA97+'OddsRatio_working_3-way'!AG97</f>
        <v>-0.74180688556027374</v>
      </c>
      <c r="AN97" s="11">
        <f>'OddsRatio_working_3-way'!AB97+'OddsRatio_working_3-way'!AH97</f>
        <v>-0.30980241908168415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1.0516093046419577</v>
      </c>
      <c r="AS97" s="11">
        <f>IF(('OddsRatio_working_3-way'!X97=0),IF(Q97&gt;0,-Q97^(1/3),(-Q97)^(1/3)),'OddsRatio_working_3-way'!AM97-'OddsRatio_working_3-way'!R97/3)</f>
        <v>-0.74180688556027374</v>
      </c>
      <c r="AT97" s="11">
        <f>IF(('OddsRatio_working_3-way'!X97=0),IF(Q97&gt;0,-Q97^(1/3),(-Q97)^(1/3)),'OddsRatio_working_3-way'!AN97-'OddsRatio_working_3-way'!R97/3)</f>
        <v>-0.30980241908168415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1.95</v>
      </c>
      <c r="B98" s="4">
        <f>IF('True_Odds_Calculator_3-way'!B99="","",'True_Odds_Calculator_3-way'!B99)</f>
        <v>3.49</v>
      </c>
      <c r="C98" s="4">
        <f>IF('True_Odds_Calculator_3-way'!C99="","",'True_Odds_Calculator_3-way'!C99)</f>
        <v>4.33</v>
      </c>
      <c r="D98" s="9">
        <f t="shared" si="26"/>
        <v>0.50075239936368887</v>
      </c>
      <c r="E98" s="9">
        <f t="shared" si="27"/>
        <v>0.27676480546356313</v>
      </c>
      <c r="F98" s="9">
        <f t="shared" si="28"/>
        <v>0.22248279517274816</v>
      </c>
      <c r="G98" s="9">
        <f t="shared" si="29"/>
        <v>1.0494683416620152</v>
      </c>
      <c r="H98" s="9">
        <f t="shared" si="30"/>
        <v>1.9969949245789138</v>
      </c>
      <c r="I98" s="9">
        <f t="shared" si="31"/>
        <v>3.6131761707384173</v>
      </c>
      <c r="J98" s="9">
        <f t="shared" si="32"/>
        <v>4.4947295777345104</v>
      </c>
      <c r="K98" s="11">
        <f t="shared" si="33"/>
        <v>0.51282051282051289</v>
      </c>
      <c r="L98" s="11">
        <f t="shared" si="34"/>
        <v>0.28653295128939826</v>
      </c>
      <c r="M98" s="11">
        <f t="shared" si="35"/>
        <v>0.23094688221709006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-0.26731248991484435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0.22974217803389901</v>
      </c>
      <c r="Q98" s="11">
        <f>2*'OddsRatio_working_3-way'!K98*'OddsRatio_working_3-way'!L98*'OddsRatio_working_3-way'!M98</f>
        <v>6.7870658207946535E-2</v>
      </c>
      <c r="R98" s="11">
        <f t="shared" si="36"/>
        <v>0</v>
      </c>
      <c r="S98" s="11">
        <f t="shared" si="37"/>
        <v>-0.85945171550751776</v>
      </c>
      <c r="T98" s="11">
        <f t="shared" si="38"/>
        <v>-0.25390006366544099</v>
      </c>
      <c r="U98" s="11">
        <f>'OddsRatio_working_3-way'!S98-'OddsRatio_working_3-way'!R98^2/3</f>
        <v>-0.85945171550751776</v>
      </c>
      <c r="V98" s="11">
        <f>'OddsRatio_working_3-way'!S98*'OddsRatio_working_3-way'!R98/3-2*'OddsRatio_working_3-way'!R98^3/27-'OddsRatio_working_3-way'!T98</f>
        <v>0.25390006366544099</v>
      </c>
      <c r="W98" s="11">
        <f>'OddsRatio_working_3-way'!V98^2+4*'OddsRatio_working_3-way'!U98^3/27</f>
        <v>-2.9585163862127964E-2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0.15333819337614729</v>
      </c>
      <c r="Y98" s="11">
        <f>IF('OddsRatio_working_3-way'!W98&gt;=0,IF('OddsRatio_working_3-way'!V98+SQRT('OddsRatio_working_3-way'!W98)&gt;0,0,PI()),ACOS('OddsRatio_working_3-way'!V98/(2*'OddsRatio_working_3-way'!X98)))</f>
        <v>0.59542760128180727</v>
      </c>
      <c r="Z98" s="11">
        <f>'OddsRatio_working_3-way'!X98^(1/3)*COS('OddsRatio_working_3-way'!Y98/3)</f>
        <v>0.52473417083100771</v>
      </c>
      <c r="AA98" s="11">
        <f>'OddsRatio_working_3-way'!X98^(1/3)*COS(('OddsRatio_working_3-way'!Y98+2*PI())/3)</f>
        <v>-0.35376438487561168</v>
      </c>
      <c r="AB98" s="11">
        <f>'OddsRatio_working_3-way'!X98^(1/3)*COS(('OddsRatio_working_3-way'!Y98+4*PI())/3)</f>
        <v>-0.17096978595539586</v>
      </c>
      <c r="AC98" s="11">
        <f>'OddsRatio_working_3-way'!X98^(1/3)*SIN('OddsRatio_working_3-way'!Y98/3)</f>
        <v>0.10553651089299625</v>
      </c>
      <c r="AD98" s="11">
        <f>'OddsRatio_working_3-way'!X98^(1/3)*SIN(('OddsRatio_working_3-way'!Y98+2*PI())/3)</f>
        <v>0.40166486672691787</v>
      </c>
      <c r="AE98" s="11">
        <f>'OddsRatio_working_3-way'!X98^(1/3)*SIN(('OddsRatio_working_3-way'!Y98+4*PI())/3)</f>
        <v>-0.50720137761991413</v>
      </c>
      <c r="AF98" s="11">
        <f>-'OddsRatio_working_3-way'!U98/(3*'OddsRatio_working_3-way'!X98^(1/3))*COS(('OddsRatio_working_3-way'!Y98)/3)</f>
        <v>0.5247341708310076</v>
      </c>
      <c r="AG98" s="11">
        <f>-'OddsRatio_working_3-way'!U98/(3*'OddsRatio_working_3-way'!X98^(1/3))*COS(('OddsRatio_working_3-way'!Y98+2*PI())/3)</f>
        <v>-0.35376438487561163</v>
      </c>
      <c r="AH98" s="11">
        <f>-'OddsRatio_working_3-way'!U98/(3*'OddsRatio_working_3-way'!X98^(1/3))*COS(('OddsRatio_working_3-way'!Y98+4*PI())/3)</f>
        <v>-0.1709697859553958</v>
      </c>
      <c r="AI98" s="11">
        <f>'OddsRatio_working_3-way'!U98/(3*'OddsRatio_working_3-way'!X98^(1/3))*SIN(('OddsRatio_working_3-way'!Y98)/3)</f>
        <v>-0.10553651089299623</v>
      </c>
      <c r="AJ98" s="11">
        <f>'OddsRatio_working_3-way'!U98/(3*'OddsRatio_working_3-way'!X98^(1/3))*SIN(('OddsRatio_working_3-way'!Y98+2*PI())/3)</f>
        <v>-0.40166486672691781</v>
      </c>
      <c r="AK98" s="11">
        <f>'OddsRatio_working_3-way'!U98/(3*'OddsRatio_working_3-way'!X98^(1/3))*SIN(('OddsRatio_working_3-way'!Y98+4*PI())/3)</f>
        <v>0.50720137761991402</v>
      </c>
      <c r="AL98" s="11">
        <f>'OddsRatio_working_3-way'!Z98+'OddsRatio_working_3-way'!AF98</f>
        <v>1.0494683416620152</v>
      </c>
      <c r="AM98" s="11">
        <f>'OddsRatio_working_3-way'!AA98+'OddsRatio_working_3-way'!AG98</f>
        <v>-0.70752876975122336</v>
      </c>
      <c r="AN98" s="11">
        <f>'OddsRatio_working_3-way'!AB98+'OddsRatio_working_3-way'!AH98</f>
        <v>-0.34193957191079166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1.0494683416620152</v>
      </c>
      <c r="AS98" s="11">
        <f>IF(('OddsRatio_working_3-way'!X98=0),IF(Q98&gt;0,-Q98^(1/3),(-Q98)^(1/3)),'OddsRatio_working_3-way'!AM98-'OddsRatio_working_3-way'!R98/3)</f>
        <v>-0.70752876975122336</v>
      </c>
      <c r="AT98" s="11">
        <f>IF(('OddsRatio_working_3-way'!X98=0),IF(Q98&gt;0,-Q98^(1/3),(-Q98)^(1/3)),'OddsRatio_working_3-way'!AN98-'OddsRatio_working_3-way'!R98/3)</f>
        <v>-0.34193957191079166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1.73</v>
      </c>
      <c r="B99" s="4">
        <f>IF('True_Odds_Calculator_3-way'!B100="","",'True_Odds_Calculator_3-way'!B100)</f>
        <v>3.86</v>
      </c>
      <c r="C99" s="4">
        <f>IF('True_Odds_Calculator_3-way'!C100="","",'True_Odds_Calculator_3-way'!C100)</f>
        <v>5.18</v>
      </c>
      <c r="D99" s="9">
        <f t="shared" si="26"/>
        <v>0.56547399854489666</v>
      </c>
      <c r="E99" s="9">
        <f t="shared" si="27"/>
        <v>0.24934216232464879</v>
      </c>
      <c r="F99" s="9">
        <f t="shared" si="28"/>
        <v>0.18518383913045469</v>
      </c>
      <c r="G99" s="9">
        <f t="shared" si="29"/>
        <v>1.0526409691964704</v>
      </c>
      <c r="H99" s="9">
        <f t="shared" si="30"/>
        <v>1.768427907513423</v>
      </c>
      <c r="I99" s="9">
        <f t="shared" si="31"/>
        <v>4.0105531719019059</v>
      </c>
      <c r="J99" s="9">
        <f t="shared" si="32"/>
        <v>5.400039251241247</v>
      </c>
      <c r="K99" s="11">
        <f t="shared" si="33"/>
        <v>0.5780346820809249</v>
      </c>
      <c r="L99" s="11">
        <f t="shared" si="34"/>
        <v>0.2590673575129534</v>
      </c>
      <c r="M99" s="11">
        <f t="shared" si="35"/>
        <v>0.19305019305019305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-0.252291144830604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0.22462487645631801</v>
      </c>
      <c r="Q99" s="11">
        <f>2*'OddsRatio_working_3-way'!K99*'OddsRatio_working_3-way'!L99*'OddsRatio_working_3-way'!M99</f>
        <v>5.7818501018357275E-2</v>
      </c>
      <c r="R99" s="11">
        <f t="shared" si="36"/>
        <v>0</v>
      </c>
      <c r="S99" s="11">
        <f t="shared" si="37"/>
        <v>-0.8903399150498843</v>
      </c>
      <c r="T99" s="11">
        <f t="shared" si="38"/>
        <v>-0.22917372330756353</v>
      </c>
      <c r="U99" s="11">
        <f>'OddsRatio_working_3-way'!S99-'OddsRatio_working_3-way'!R99^2/3</f>
        <v>-0.8903399150498843</v>
      </c>
      <c r="V99" s="11">
        <f>'OddsRatio_working_3-way'!S99*'OddsRatio_working_3-way'!R99/3-2*'OddsRatio_working_3-way'!R99^3/27-'OddsRatio_working_3-way'!T99</f>
        <v>0.22917372330756353</v>
      </c>
      <c r="W99" s="11">
        <f>'OddsRatio_working_3-way'!V99^2+4*'OddsRatio_working_3-way'!U99^3/27</f>
        <v>-5.2038967311288827E-2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0.16167835566792832</v>
      </c>
      <c r="Y99" s="11">
        <f>IF('OddsRatio_working_3-way'!W99&gt;=0,IF('OddsRatio_working_3-way'!V99+SQRT('OddsRatio_working_3-way'!W99)&gt;0,0,PI()),ACOS('OddsRatio_working_3-way'!V99/(2*'OddsRatio_working_3-way'!X99)))</f>
        <v>0.7830950271093664</v>
      </c>
      <c r="Z99" s="11">
        <f>'OddsRatio_working_3-way'!X99^(1/3)*COS('OddsRatio_working_3-way'!Y99/3)</f>
        <v>0.52632048459823533</v>
      </c>
      <c r="AA99" s="11">
        <f>'OddsRatio_working_3-way'!X99^(1/3)*COS(('OddsRatio_working_3-way'!Y99+2*PI())/3)</f>
        <v>-0.38491836063904677</v>
      </c>
      <c r="AB99" s="11">
        <f>'OddsRatio_working_3-way'!X99^(1/3)*COS(('OddsRatio_working_3-way'!Y99+4*PI())/3)</f>
        <v>-0.14140212395918839</v>
      </c>
      <c r="AC99" s="11">
        <f>'OddsRatio_working_3-way'!X99^(1/3)*SIN('OddsRatio_working_3-way'!Y99/3)</f>
        <v>0.14059416479916081</v>
      </c>
      <c r="AD99" s="11">
        <f>'OddsRatio_working_3-way'!X99^(1/3)*SIN(('OddsRatio_working_3-way'!Y99+2*PI())/3)</f>
        <v>0.38550982779462772</v>
      </c>
      <c r="AE99" s="11">
        <f>'OddsRatio_working_3-way'!X99^(1/3)*SIN(('OddsRatio_working_3-way'!Y99+4*PI())/3)</f>
        <v>-0.52610399259378859</v>
      </c>
      <c r="AF99" s="11">
        <f>-'OddsRatio_working_3-way'!U99/(3*'OddsRatio_working_3-way'!X99^(1/3))*COS(('OddsRatio_working_3-way'!Y99)/3)</f>
        <v>0.52632048459823522</v>
      </c>
      <c r="AG99" s="11">
        <f>-'OddsRatio_working_3-way'!U99/(3*'OddsRatio_working_3-way'!X99^(1/3))*COS(('OddsRatio_working_3-way'!Y99+2*PI())/3)</f>
        <v>-0.38491836063904666</v>
      </c>
      <c r="AH99" s="11">
        <f>-'OddsRatio_working_3-way'!U99/(3*'OddsRatio_working_3-way'!X99^(1/3))*COS(('OddsRatio_working_3-way'!Y99+4*PI())/3)</f>
        <v>-0.14140212395918836</v>
      </c>
      <c r="AI99" s="11">
        <f>'OddsRatio_working_3-way'!U99/(3*'OddsRatio_working_3-way'!X99^(1/3))*SIN(('OddsRatio_working_3-way'!Y99)/3)</f>
        <v>-0.14059416479916079</v>
      </c>
      <c r="AJ99" s="11">
        <f>'OddsRatio_working_3-way'!U99/(3*'OddsRatio_working_3-way'!X99^(1/3))*SIN(('OddsRatio_working_3-way'!Y99+2*PI())/3)</f>
        <v>-0.38550982779462767</v>
      </c>
      <c r="AK99" s="11">
        <f>'OddsRatio_working_3-way'!U99/(3*'OddsRatio_working_3-way'!X99^(1/3))*SIN(('OddsRatio_working_3-way'!Y99+4*PI())/3)</f>
        <v>0.52610399259378848</v>
      </c>
      <c r="AL99" s="11">
        <f>'OddsRatio_working_3-way'!Z99+'OddsRatio_working_3-way'!AF99</f>
        <v>1.0526409691964704</v>
      </c>
      <c r="AM99" s="11">
        <f>'OddsRatio_working_3-way'!AA99+'OddsRatio_working_3-way'!AG99</f>
        <v>-0.76983672127809344</v>
      </c>
      <c r="AN99" s="11">
        <f>'OddsRatio_working_3-way'!AB99+'OddsRatio_working_3-way'!AH99</f>
        <v>-0.28280424791837677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1.0526409691964704</v>
      </c>
      <c r="AS99" s="11">
        <f>IF(('OddsRatio_working_3-way'!X99=0),IF(Q99&gt;0,-Q99^(1/3),(-Q99)^(1/3)),'OddsRatio_working_3-way'!AM99-'OddsRatio_working_3-way'!R99/3)</f>
        <v>-0.76983672127809344</v>
      </c>
      <c r="AT99" s="11">
        <f>IF(('OddsRatio_working_3-way'!X99=0),IF(Q99&gt;0,-Q99^(1/3),(-Q99)^(1/3)),'OddsRatio_working_3-way'!AN99-'OddsRatio_working_3-way'!R99/3)</f>
        <v>-0.28280424791837677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2.91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2.5499999999999998</v>
      </c>
      <c r="D100" s="9">
        <f t="shared" si="26"/>
        <v>0.33330930043816315</v>
      </c>
      <c r="E100" s="9">
        <f t="shared" si="27"/>
        <v>0.28547868637435292</v>
      </c>
      <c r="F100" s="9">
        <f t="shared" si="28"/>
        <v>0.38121201318748388</v>
      </c>
      <c r="G100" s="9">
        <f t="shared" si="29"/>
        <v>1.0472336710221555</v>
      </c>
      <c r="H100" s="9">
        <f t="shared" si="30"/>
        <v>3.0002163116523173</v>
      </c>
      <c r="I100" s="9">
        <f t="shared" si="31"/>
        <v>3.502888473742952</v>
      </c>
      <c r="J100" s="9">
        <f t="shared" si="32"/>
        <v>2.6232121900843404</v>
      </c>
      <c r="K100" s="11">
        <f t="shared" si="33"/>
        <v>0.3436426116838488</v>
      </c>
      <c r="L100" s="11">
        <f t="shared" si="34"/>
        <v>0.29498525073746312</v>
      </c>
      <c r="M100" s="11">
        <f t="shared" si="35"/>
        <v>0.39215686274509809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-0.28127432992274648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0.23255356334669625</v>
      </c>
      <c r="Q100" s="11">
        <f>2*'OddsRatio_working_3-way'!K100*'OddsRatio_working_3-way'!L100*'OddsRatio_working_3-way'!M100</f>
        <v>7.9505491742460258E-2</v>
      </c>
      <c r="R100" s="11">
        <f t="shared" si="36"/>
        <v>0</v>
      </c>
      <c r="S100" s="11">
        <f t="shared" si="37"/>
        <v>-0.82678559188308565</v>
      </c>
      <c r="T100" s="11">
        <f t="shared" si="38"/>
        <v>-0.28266174081473011</v>
      </c>
      <c r="U100" s="11">
        <f>'OddsRatio_working_3-way'!S100-'OddsRatio_working_3-way'!R100^2/3</f>
        <v>-0.82678559188308565</v>
      </c>
      <c r="V100" s="11">
        <f>'OddsRatio_working_3-way'!S100*'OddsRatio_working_3-way'!R100/3-2*'OddsRatio_working_3-way'!R100^3/27-'OddsRatio_working_3-way'!T100</f>
        <v>0.28266174081473011</v>
      </c>
      <c r="W100" s="11">
        <f>'OddsRatio_working_3-way'!V100^2+4*'OddsRatio_working_3-way'!U100^3/27</f>
        <v>-3.8311517250410876E-3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0.14467965600375088</v>
      </c>
      <c r="Y100" s="11">
        <f>IF('OddsRatio_working_3-way'!W100&gt;=0,IF('OddsRatio_working_3-way'!V100+SQRT('OddsRatio_working_3-way'!W100)&gt;0,0,PI()),ACOS('OddsRatio_working_3-way'!V100/(2*'OddsRatio_working_3-way'!X100)))</f>
        <v>0.21557391175821738</v>
      </c>
      <c r="Z100" s="11">
        <f>'OddsRatio_working_3-way'!X100^(1/3)*COS('OddsRatio_working_3-way'!Y100/3)</f>
        <v>0.52361683551107774</v>
      </c>
      <c r="AA100" s="11">
        <f>'OddsRatio_working_3-way'!X100^(1/3)*COS(('OddsRatio_working_3-way'!Y100+2*PI())/3)</f>
        <v>-0.2944497282040352</v>
      </c>
      <c r="AB100" s="11">
        <f>'OddsRatio_working_3-way'!X100^(1/3)*COS(('OddsRatio_working_3-way'!Y100+4*PI())/3)</f>
        <v>-0.22916710730704265</v>
      </c>
      <c r="AC100" s="11">
        <f>'OddsRatio_working_3-way'!X100^(1/3)*SIN('OddsRatio_working_3-way'!Y100/3)</f>
        <v>3.7690938748283116E-2</v>
      </c>
      <c r="AD100" s="11">
        <f>'OddsRatio_working_3-way'!X100^(1/3)*SIN(('OddsRatio_working_3-way'!Y100+2*PI())/3)</f>
        <v>0.43462001202766959</v>
      </c>
      <c r="AE100" s="11">
        <f>'OddsRatio_working_3-way'!X100^(1/3)*SIN(('OddsRatio_working_3-way'!Y100+4*PI())/3)</f>
        <v>-0.47231095077595253</v>
      </c>
      <c r="AF100" s="11">
        <f>-'OddsRatio_working_3-way'!U100/(3*'OddsRatio_working_3-way'!X100^(1/3))*COS(('OddsRatio_working_3-way'!Y100)/3)</f>
        <v>0.52361683551107785</v>
      </c>
      <c r="AG100" s="11">
        <f>-'OddsRatio_working_3-way'!U100/(3*'OddsRatio_working_3-way'!X100^(1/3))*COS(('OddsRatio_working_3-way'!Y100+2*PI())/3)</f>
        <v>-0.29444972820403525</v>
      </c>
      <c r="AH100" s="11">
        <f>-'OddsRatio_working_3-way'!U100/(3*'OddsRatio_working_3-way'!X100^(1/3))*COS(('OddsRatio_working_3-way'!Y100+4*PI())/3)</f>
        <v>-0.22916710730704268</v>
      </c>
      <c r="AI100" s="11">
        <f>'OddsRatio_working_3-way'!U100/(3*'OddsRatio_working_3-way'!X100^(1/3))*SIN(('OddsRatio_working_3-way'!Y100)/3)</f>
        <v>-3.7690938748283123E-2</v>
      </c>
      <c r="AJ100" s="11">
        <f>'OddsRatio_working_3-way'!U100/(3*'OddsRatio_working_3-way'!X100^(1/3))*SIN(('OddsRatio_working_3-way'!Y100+2*PI())/3)</f>
        <v>-0.4346200120276697</v>
      </c>
      <c r="AK100" s="11">
        <f>'OddsRatio_working_3-way'!U100/(3*'OddsRatio_working_3-way'!X100^(1/3))*SIN(('OddsRatio_working_3-way'!Y100+4*PI())/3)</f>
        <v>0.47231095077595259</v>
      </c>
      <c r="AL100" s="11">
        <f>'OddsRatio_working_3-way'!Z100+'OddsRatio_working_3-way'!AF100</f>
        <v>1.0472336710221555</v>
      </c>
      <c r="AM100" s="11">
        <f>'OddsRatio_working_3-way'!AA100+'OddsRatio_working_3-way'!AG100</f>
        <v>-0.58889945640807051</v>
      </c>
      <c r="AN100" s="11">
        <f>'OddsRatio_working_3-way'!AB100+'OddsRatio_working_3-way'!AH100</f>
        <v>-0.4583342146140853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1.0472336710221555</v>
      </c>
      <c r="AS100" s="11">
        <f>IF(('OddsRatio_working_3-way'!X100=0),IF(Q100&gt;0,-Q100^(1/3),(-Q100)^(1/3)),'OddsRatio_working_3-way'!AM100-'OddsRatio_working_3-way'!R100/3)</f>
        <v>-0.58889945640807051</v>
      </c>
      <c r="AT100" s="11">
        <f>IF(('OddsRatio_working_3-way'!X100=0),IF(Q100&gt;0,-Q100^(1/3),(-Q100)^(1/3)),'OddsRatio_working_3-way'!AN100-'OddsRatio_working_3-way'!R100/3)</f>
        <v>-0.4583342146140853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1.46</v>
      </c>
      <c r="B101" s="4">
        <f>IF('True_Odds_Calculator_3-way'!B102="","",'True_Odds_Calculator_3-way'!B102)</f>
        <v>4.79</v>
      </c>
      <c r="C101" s="4">
        <f>IF('True_Odds_Calculator_3-way'!C102="","",'True_Odds_Calculator_3-way'!C102)</f>
        <v>7.27</v>
      </c>
      <c r="D101" s="9">
        <f t="shared" si="26"/>
        <v>0.67118940301527341</v>
      </c>
      <c r="E101" s="9">
        <f t="shared" si="27"/>
        <v>0.19855895839654103</v>
      </c>
      <c r="F101" s="9">
        <f t="shared" si="28"/>
        <v>0.13025163858818542</v>
      </c>
      <c r="G101" s="9">
        <f t="shared" si="29"/>
        <v>1.0649835089883033</v>
      </c>
      <c r="H101" s="9">
        <f t="shared" si="30"/>
        <v>1.4898924141346199</v>
      </c>
      <c r="I101" s="9">
        <f t="shared" si="31"/>
        <v>5.0362874990656694</v>
      </c>
      <c r="J101" s="9">
        <f t="shared" si="32"/>
        <v>7.6774466013566594</v>
      </c>
      <c r="K101" s="11">
        <f t="shared" si="33"/>
        <v>0.68493150684931503</v>
      </c>
      <c r="L101" s="11">
        <f t="shared" si="34"/>
        <v>0.20876826722338204</v>
      </c>
      <c r="M101" s="11">
        <f t="shared" si="35"/>
        <v>0.13755158184319122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-0.21500165473368893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0.2069154690122646</v>
      </c>
      <c r="Q101" s="11">
        <f>2*'OddsRatio_working_3-way'!K101*'OddsRatio_working_3-way'!L101*'OddsRatio_working_3-way'!M101</f>
        <v>3.9337541637312665E-2</v>
      </c>
      <c r="R101" s="11">
        <f t="shared" si="36"/>
        <v>0</v>
      </c>
      <c r="S101" s="11">
        <f t="shared" si="37"/>
        <v>-0.96239012331584028</v>
      </c>
      <c r="T101" s="11">
        <f t="shared" si="38"/>
        <v>-0.1829639017710723</v>
      </c>
      <c r="U101" s="11">
        <f>'OddsRatio_working_3-way'!S101-'OddsRatio_working_3-way'!R101^2/3</f>
        <v>-0.96239012331584028</v>
      </c>
      <c r="V101" s="11">
        <f>'OddsRatio_working_3-way'!S101*'OddsRatio_working_3-way'!R101/3-2*'OddsRatio_working_3-way'!R101^3/27-'OddsRatio_working_3-way'!T101</f>
        <v>0.1829639017710723</v>
      </c>
      <c r="W101" s="11">
        <f>'OddsRatio_working_3-way'!V101^2+4*'OddsRatio_working_3-way'!U101^3/27</f>
        <v>-9.8577644595864891E-2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0.18169578555043558</v>
      </c>
      <c r="Y101" s="11">
        <f>IF('OddsRatio_working_3-way'!W101&gt;=0,IF('OddsRatio_working_3-way'!V101+SQRT('OddsRatio_working_3-way'!W101)&gt;0,0,PI()),ACOS('OddsRatio_working_3-way'!V101/(2*'OddsRatio_working_3-way'!X101)))</f>
        <v>1.0431633196461141</v>
      </c>
      <c r="Z101" s="11">
        <f>'OddsRatio_working_3-way'!X101^(1/3)*COS('OddsRatio_working_3-way'!Y101/3)</f>
        <v>0.53249175449415165</v>
      </c>
      <c r="AA101" s="11">
        <f>'OddsRatio_working_3-way'!X101^(1/3)*COS(('OddsRatio_working_3-way'!Y101+2*PI())/3)</f>
        <v>-0.43338931677063341</v>
      </c>
      <c r="AB101" s="11">
        <f>'OddsRatio_working_3-way'!X101^(1/3)*COS(('OddsRatio_working_3-way'!Y101+4*PI())/3)</f>
        <v>-9.910243772351833E-2</v>
      </c>
      <c r="AC101" s="11">
        <f>'OddsRatio_working_3-way'!X101^(1/3)*SIN('OddsRatio_working_3-way'!Y101/3)</f>
        <v>0.19300061960441184</v>
      </c>
      <c r="AD101" s="11">
        <f>'OddsRatio_working_3-way'!X101^(1/3)*SIN(('OddsRatio_working_3-way'!Y101+2*PI())/3)</f>
        <v>0.36465107689547593</v>
      </c>
      <c r="AE101" s="11">
        <f>'OddsRatio_working_3-way'!X101^(1/3)*SIN(('OddsRatio_working_3-way'!Y101+4*PI())/3)</f>
        <v>-0.55765169649988777</v>
      </c>
      <c r="AF101" s="11">
        <f>-'OddsRatio_working_3-way'!U101/(3*'OddsRatio_working_3-way'!X101^(1/3))*COS(('OddsRatio_working_3-way'!Y101)/3)</f>
        <v>0.53249175449415165</v>
      </c>
      <c r="AG101" s="11">
        <f>-'OddsRatio_working_3-way'!U101/(3*'OddsRatio_working_3-way'!X101^(1/3))*COS(('OddsRatio_working_3-way'!Y101+2*PI())/3)</f>
        <v>-0.43338931677063341</v>
      </c>
      <c r="AH101" s="11">
        <f>-'OddsRatio_working_3-way'!U101/(3*'OddsRatio_working_3-way'!X101^(1/3))*COS(('OddsRatio_working_3-way'!Y101+4*PI())/3)</f>
        <v>-9.910243772351833E-2</v>
      </c>
      <c r="AI101" s="11">
        <f>'OddsRatio_working_3-way'!U101/(3*'OddsRatio_working_3-way'!X101^(1/3))*SIN(('OddsRatio_working_3-way'!Y101)/3)</f>
        <v>-0.19300061960441184</v>
      </c>
      <c r="AJ101" s="11">
        <f>'OddsRatio_working_3-way'!U101/(3*'OddsRatio_working_3-way'!X101^(1/3))*SIN(('OddsRatio_working_3-way'!Y101+2*PI())/3)</f>
        <v>-0.36465107689547593</v>
      </c>
      <c r="AK101" s="11">
        <f>'OddsRatio_working_3-way'!U101/(3*'OddsRatio_working_3-way'!X101^(1/3))*SIN(('OddsRatio_working_3-way'!Y101+4*PI())/3)</f>
        <v>0.55765169649988777</v>
      </c>
      <c r="AL101" s="11">
        <f>'OddsRatio_working_3-way'!Z101+'OddsRatio_working_3-way'!AF101</f>
        <v>1.0649835089883033</v>
      </c>
      <c r="AM101" s="11">
        <f>'OddsRatio_working_3-way'!AA101+'OddsRatio_working_3-way'!AG101</f>
        <v>-0.86677863354126683</v>
      </c>
      <c r="AN101" s="11">
        <f>'OddsRatio_working_3-way'!AB101+'OddsRatio_working_3-way'!AH101</f>
        <v>-0.19820487544703666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1.0649835089883033</v>
      </c>
      <c r="AS101" s="11">
        <f>IF(('OddsRatio_working_3-way'!X101=0),IF(Q101&gt;0,-Q101^(1/3),(-Q101)^(1/3)),'OddsRatio_working_3-way'!AM101-'OddsRatio_working_3-way'!R101/3)</f>
        <v>-0.86677863354126683</v>
      </c>
      <c r="AT101" s="11">
        <f>IF(('OddsRatio_working_3-way'!X101=0),IF(Q101&gt;0,-Q101^(1/3),(-Q101)^(1/3)),'OddsRatio_working_3-way'!AN101-'OddsRatio_working_3-way'!R101/3)</f>
        <v>-0.19820487544703666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1.91</v>
      </c>
      <c r="B102" s="4">
        <f>IF('True_Odds_Calculator_3-way'!B103="","",'True_Odds_Calculator_3-way'!B103)</f>
        <v>3.55</v>
      </c>
      <c r="C102" s="4">
        <f>IF('True_Odds_Calculator_3-way'!C103="","",'True_Odds_Calculator_3-way'!C103)</f>
        <v>4.45</v>
      </c>
      <c r="D102" s="9">
        <f t="shared" si="26"/>
        <v>0.5115258024125604</v>
      </c>
      <c r="E102" s="9">
        <f t="shared" si="27"/>
        <v>0.27204085689337132</v>
      </c>
      <c r="F102" s="9">
        <f t="shared" si="28"/>
        <v>0.21643334069406817</v>
      </c>
      <c r="G102" s="9">
        <f t="shared" si="29"/>
        <v>1.049379777094289</v>
      </c>
      <c r="H102" s="9">
        <f t="shared" si="30"/>
        <v>1.9549355971558029</v>
      </c>
      <c r="I102" s="9">
        <f t="shared" si="31"/>
        <v>3.675918431590437</v>
      </c>
      <c r="J102" s="9">
        <f t="shared" si="32"/>
        <v>4.6203602309752974</v>
      </c>
      <c r="K102" s="11">
        <f t="shared" si="33"/>
        <v>0.52356020942408377</v>
      </c>
      <c r="L102" s="11">
        <f t="shared" si="34"/>
        <v>0.28169014084507044</v>
      </c>
      <c r="M102" s="11">
        <f t="shared" si="35"/>
        <v>0.2247191011235955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-0.26532546653531397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0.22901098573321219</v>
      </c>
      <c r="Q102" s="11">
        <f>2*'OddsRatio_working_3-way'!K102*'OddsRatio_working_3-way'!L102*'OddsRatio_working_3-way'!M102</f>
        <v>6.6283932194851555E-2</v>
      </c>
      <c r="R102" s="11">
        <f t="shared" si="36"/>
        <v>0</v>
      </c>
      <c r="S102" s="11">
        <f t="shared" si="37"/>
        <v>-0.86313232093283276</v>
      </c>
      <c r="T102" s="11">
        <f t="shared" si="38"/>
        <v>-0.24982122168822937</v>
      </c>
      <c r="U102" s="11">
        <f>'OddsRatio_working_3-way'!S102-'OddsRatio_working_3-way'!R102^2/3</f>
        <v>-0.86313232093283276</v>
      </c>
      <c r="V102" s="11">
        <f>'OddsRatio_working_3-way'!S102*'OddsRatio_working_3-way'!R102/3-2*'OddsRatio_working_3-way'!R102^3/27-'OddsRatio_working_3-way'!T102</f>
        <v>0.24982122168822937</v>
      </c>
      <c r="W102" s="11">
        <f>'OddsRatio_working_3-way'!V102^2+4*'OddsRatio_working_3-way'!U102^3/27</f>
        <v>-3.2853259108148791E-2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0.15432425434288369</v>
      </c>
      <c r="Y102" s="11">
        <f>IF('OddsRatio_working_3-way'!W102&gt;=0,IF('OddsRatio_working_3-way'!V102+SQRT('OddsRatio_working_3-way'!W102)&gt;0,0,PI()),ACOS('OddsRatio_working_3-way'!V102/(2*'OddsRatio_working_3-way'!X102)))</f>
        <v>0.62766045784702673</v>
      </c>
      <c r="Z102" s="11">
        <f>'OddsRatio_working_3-way'!X102^(1/3)*COS('OddsRatio_working_3-way'!Y102/3)</f>
        <v>0.52468988854714449</v>
      </c>
      <c r="AA102" s="11">
        <f>'OddsRatio_working_3-way'!X102^(1/3)*COS(('OddsRatio_working_3-way'!Y102+2*PI())/3)</f>
        <v>-0.35882536133059501</v>
      </c>
      <c r="AB102" s="11">
        <f>'OddsRatio_working_3-way'!X102^(1/3)*COS(('OddsRatio_working_3-way'!Y102+4*PI())/3)</f>
        <v>-0.16586452721654965</v>
      </c>
      <c r="AC102" s="11">
        <f>'OddsRatio_working_3-way'!X102^(1/3)*SIN('OddsRatio_working_3-way'!Y102/3)</f>
        <v>0.11140598951879885</v>
      </c>
      <c r="AD102" s="11">
        <f>'OddsRatio_working_3-way'!X102^(1/3)*SIN(('OddsRatio_working_3-way'!Y102+2*PI())/3)</f>
        <v>0.39869177783125348</v>
      </c>
      <c r="AE102" s="11">
        <f>'OddsRatio_working_3-way'!X102^(1/3)*SIN(('OddsRatio_working_3-way'!Y102+4*PI())/3)</f>
        <v>-0.51009776735005241</v>
      </c>
      <c r="AF102" s="11">
        <f>-'OddsRatio_working_3-way'!U102/(3*'OddsRatio_working_3-way'!X102^(1/3))*COS(('OddsRatio_working_3-way'!Y102)/3)</f>
        <v>0.52468988854714438</v>
      </c>
      <c r="AG102" s="11">
        <f>-'OddsRatio_working_3-way'!U102/(3*'OddsRatio_working_3-way'!X102^(1/3))*COS(('OddsRatio_working_3-way'!Y102+2*PI())/3)</f>
        <v>-0.35882536133059489</v>
      </c>
      <c r="AH102" s="11">
        <f>-'OddsRatio_working_3-way'!U102/(3*'OddsRatio_working_3-way'!X102^(1/3))*COS(('OddsRatio_working_3-way'!Y102+4*PI())/3)</f>
        <v>-0.16586452721654962</v>
      </c>
      <c r="AI102" s="11">
        <f>'OddsRatio_working_3-way'!U102/(3*'OddsRatio_working_3-way'!X102^(1/3))*SIN(('OddsRatio_working_3-way'!Y102)/3)</f>
        <v>-0.11140598951879882</v>
      </c>
      <c r="AJ102" s="11">
        <f>'OddsRatio_working_3-way'!U102/(3*'OddsRatio_working_3-way'!X102^(1/3))*SIN(('OddsRatio_working_3-way'!Y102+2*PI())/3)</f>
        <v>-0.39869177783125342</v>
      </c>
      <c r="AK102" s="11">
        <f>'OddsRatio_working_3-way'!U102/(3*'OddsRatio_working_3-way'!X102^(1/3))*SIN(('OddsRatio_working_3-way'!Y102+4*PI())/3)</f>
        <v>0.5100977673500523</v>
      </c>
      <c r="AL102" s="11">
        <f>'OddsRatio_working_3-way'!Z102+'OddsRatio_working_3-way'!AF102</f>
        <v>1.049379777094289</v>
      </c>
      <c r="AM102" s="11">
        <f>'OddsRatio_working_3-way'!AA102+'OddsRatio_working_3-way'!AG102</f>
        <v>-0.7176507226611899</v>
      </c>
      <c r="AN102" s="11">
        <f>'OddsRatio_working_3-way'!AB102+'OddsRatio_working_3-way'!AH102</f>
        <v>-0.3317290544330993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1.049379777094289</v>
      </c>
      <c r="AS102" s="11">
        <f>IF(('OddsRatio_working_3-way'!X102=0),IF(Q102&gt;0,-Q102^(1/3),(-Q102)^(1/3)),'OddsRatio_working_3-way'!AM102-'OddsRatio_working_3-way'!R102/3)</f>
        <v>-0.7176507226611899</v>
      </c>
      <c r="AT102" s="11">
        <f>IF(('OddsRatio_working_3-way'!X102=0),IF(Q102&gt;0,-Q102^(1/3),(-Q102)^(1/3)),'OddsRatio_working_3-way'!AN102-'OddsRatio_working_3-way'!R102/3)</f>
        <v>-0.3317290544330993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2.4500000000000002</v>
      </c>
      <c r="B103" s="4">
        <f>IF('True_Odds_Calculator_3-way'!B104="","",'True_Odds_Calculator_3-way'!B104)</f>
        <v>3.1</v>
      </c>
      <c r="C103" s="4">
        <f>IF('True_Odds_Calculator_3-way'!C104="","",'True_Odds_Calculator_3-way'!C104)</f>
        <v>3.37</v>
      </c>
      <c r="D103" s="9">
        <f t="shared" si="26"/>
        <v>0.39821171527356247</v>
      </c>
      <c r="E103" s="9">
        <f t="shared" si="27"/>
        <v>0.31361002800631732</v>
      </c>
      <c r="F103" s="9">
        <f t="shared" si="28"/>
        <v>0.2881782567201201</v>
      </c>
      <c r="G103" s="9">
        <f t="shared" si="29"/>
        <v>1.0422254979979637</v>
      </c>
      <c r="H103" s="9">
        <f t="shared" si="30"/>
        <v>2.5112269720970479</v>
      </c>
      <c r="I103" s="9">
        <f t="shared" si="31"/>
        <v>3.1886735457957234</v>
      </c>
      <c r="J103" s="9">
        <f t="shared" si="32"/>
        <v>3.470074430255174</v>
      </c>
      <c r="K103" s="11">
        <f t="shared" si="33"/>
        <v>0.4081632653061224</v>
      </c>
      <c r="L103" s="11">
        <f t="shared" si="34"/>
        <v>0.32258064516129031</v>
      </c>
      <c r="M103" s="11">
        <f t="shared" si="35"/>
        <v>0.29673590504451036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-0.2819538076549658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0.23129381933686655</v>
      </c>
      <c r="Q103" s="11">
        <f>2*'OddsRatio_working_3-way'!K103*'OddsRatio_working_3-way'!L103*'OddsRatio_working_3-way'!M103</f>
        <v>7.8139803830022475E-2</v>
      </c>
      <c r="R103" s="11">
        <f t="shared" si="36"/>
        <v>0</v>
      </c>
      <c r="S103" s="11">
        <f t="shared" si="37"/>
        <v>-0.82032522015062415</v>
      </c>
      <c r="T103" s="11">
        <f t="shared" si="38"/>
        <v>-0.27713689869953517</v>
      </c>
      <c r="U103" s="11">
        <f>'OddsRatio_working_3-way'!S103-'OddsRatio_working_3-way'!R103^2/3</f>
        <v>-0.82032522015062415</v>
      </c>
      <c r="V103" s="11">
        <f>'OddsRatio_working_3-way'!S103*'OddsRatio_working_3-way'!R103/3-2*'OddsRatio_working_3-way'!R103^3/27-'OddsRatio_working_3-way'!T103</f>
        <v>0.27713689869953517</v>
      </c>
      <c r="W103" s="11">
        <f>'OddsRatio_working_3-way'!V103^2+4*'OddsRatio_working_3-way'!U103^3/27</f>
        <v>-4.976516314296478E-3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0.14298721702926181</v>
      </c>
      <c r="Y103" s="11">
        <f>IF('OddsRatio_working_3-way'!W103&gt;=0,IF('OddsRatio_working_3-way'!V103+SQRT('OddsRatio_working_3-way'!W103)&gt;0,0,PI()),ACOS('OddsRatio_working_3-way'!V103/(2*'OddsRatio_working_3-way'!X103)))</f>
        <v>0.24925380219923476</v>
      </c>
      <c r="Z103" s="11">
        <f>'OddsRatio_working_3-way'!X103^(1/3)*COS('OddsRatio_working_3-way'!Y103/3)</f>
        <v>0.52111274899898197</v>
      </c>
      <c r="AA103" s="11">
        <f>'OddsRatio_working_3-way'!X103^(1/3)*COS(('OddsRatio_working_3-way'!Y103+2*PI())/3)</f>
        <v>-0.29813871291395272</v>
      </c>
      <c r="AB103" s="11">
        <f>'OddsRatio_working_3-way'!X103^(1/3)*COS(('OddsRatio_working_3-way'!Y103+4*PI())/3)</f>
        <v>-0.22297403608502914</v>
      </c>
      <c r="AC103" s="11">
        <f>'OddsRatio_working_3-way'!X103^(1/3)*SIN('OddsRatio_working_3-way'!Y103/3)</f>
        <v>4.3396346400730278E-2</v>
      </c>
      <c r="AD103" s="11">
        <f>'OddsRatio_working_3-way'!X103^(1/3)*SIN(('OddsRatio_working_3-way'!Y103+2*PI())/3)</f>
        <v>0.42959870566869707</v>
      </c>
      <c r="AE103" s="11">
        <f>'OddsRatio_working_3-way'!X103^(1/3)*SIN(('OddsRatio_working_3-way'!Y103+4*PI())/3)</f>
        <v>-0.47299505206942732</v>
      </c>
      <c r="AF103" s="11">
        <f>-'OddsRatio_working_3-way'!U103/(3*'OddsRatio_working_3-way'!X103^(1/3))*COS(('OddsRatio_working_3-way'!Y103)/3)</f>
        <v>0.52111274899898175</v>
      </c>
      <c r="AG103" s="11">
        <f>-'OddsRatio_working_3-way'!U103/(3*'OddsRatio_working_3-way'!X103^(1/3))*COS(('OddsRatio_working_3-way'!Y103+2*PI())/3)</f>
        <v>-0.29813871291395261</v>
      </c>
      <c r="AH103" s="11">
        <f>-'OddsRatio_working_3-way'!U103/(3*'OddsRatio_working_3-way'!X103^(1/3))*COS(('OddsRatio_working_3-way'!Y103+4*PI())/3)</f>
        <v>-0.22297403608502905</v>
      </c>
      <c r="AI103" s="11">
        <f>'OddsRatio_working_3-way'!U103/(3*'OddsRatio_working_3-way'!X103^(1/3))*SIN(('OddsRatio_working_3-way'!Y103)/3)</f>
        <v>-4.3396346400730257E-2</v>
      </c>
      <c r="AJ103" s="11">
        <f>'OddsRatio_working_3-way'!U103/(3*'OddsRatio_working_3-way'!X103^(1/3))*SIN(('OddsRatio_working_3-way'!Y103+2*PI())/3)</f>
        <v>-0.4295987056686969</v>
      </c>
      <c r="AK103" s="11">
        <f>'OddsRatio_working_3-way'!U103/(3*'OddsRatio_working_3-way'!X103^(1/3))*SIN(('OddsRatio_working_3-way'!Y103+4*PI())/3)</f>
        <v>0.4729950520694271</v>
      </c>
      <c r="AL103" s="11">
        <f>'OddsRatio_working_3-way'!Z103+'OddsRatio_working_3-way'!AF103</f>
        <v>1.0422254979979637</v>
      </c>
      <c r="AM103" s="11">
        <f>'OddsRatio_working_3-way'!AA103+'OddsRatio_working_3-way'!AG103</f>
        <v>-0.59627742582790533</v>
      </c>
      <c r="AN103" s="11">
        <f>'OddsRatio_working_3-way'!AB103+'OddsRatio_working_3-way'!AH103</f>
        <v>-0.44594807217005816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1.0422254979979637</v>
      </c>
      <c r="AS103" s="11">
        <f>IF(('OddsRatio_working_3-way'!X103=0),IF(Q103&gt;0,-Q103^(1/3),(-Q103)^(1/3)),'OddsRatio_working_3-way'!AM103-'OddsRatio_working_3-way'!R103/3)</f>
        <v>-0.59627742582790533</v>
      </c>
      <c r="AT103" s="11">
        <f>IF(('OddsRatio_working_3-way'!X103=0),IF(Q103&gt;0,-Q103^(1/3),(-Q103)^(1/3)),'OddsRatio_working_3-way'!AN103-'OddsRatio_working_3-way'!R103/3)</f>
        <v>-0.44594807217005816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12.91</v>
      </c>
      <c r="B104" s="4">
        <f>IF('True_Odds_Calculator_3-way'!B105="","",'True_Odds_Calculator_3-way'!B105)</f>
        <v>5.38</v>
      </c>
      <c r="C104" s="4">
        <f>IF('True_Odds_Calculator_3-way'!C105="","",'True_Odds_Calculator_3-way'!C105)</f>
        <v>1.3</v>
      </c>
      <c r="D104" s="9">
        <f t="shared" si="26"/>
        <v>7.1809638269333911E-2</v>
      </c>
      <c r="E104" s="9">
        <f t="shared" si="27"/>
        <v>0.173806200882996</v>
      </c>
      <c r="F104" s="9">
        <f t="shared" si="28"/>
        <v>0.75438416084767002</v>
      </c>
      <c r="G104" s="9">
        <f t="shared" si="29"/>
        <v>1.0852818846582599</v>
      </c>
      <c r="H104" s="9">
        <f t="shared" si="30"/>
        <v>13.925707246279877</v>
      </c>
      <c r="I104" s="9">
        <f t="shared" si="31"/>
        <v>5.7535346548031763</v>
      </c>
      <c r="J104" s="9">
        <f t="shared" si="32"/>
        <v>1.3255845653974783</v>
      </c>
      <c r="K104" s="11">
        <f t="shared" si="33"/>
        <v>7.745933384972889E-2</v>
      </c>
      <c r="L104" s="11">
        <f t="shared" si="34"/>
        <v>0.18587360594795541</v>
      </c>
      <c r="M104" s="11">
        <f t="shared" si="35"/>
        <v>0.76923076923076916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-0.17332262443829805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0.18373610931755824</v>
      </c>
      <c r="Q104" s="11">
        <f>2*'OddsRatio_working_3-way'!K104*'OddsRatio_working_3-way'!L104*'OddsRatio_working_3-way'!M104</f>
        <v>2.2150224149193275E-2</v>
      </c>
      <c r="R104" s="11">
        <f t="shared" si="36"/>
        <v>0</v>
      </c>
      <c r="S104" s="11">
        <f t="shared" si="37"/>
        <v>-1.0600815093413689</v>
      </c>
      <c r="T104" s="11">
        <f t="shared" si="38"/>
        <v>-0.12779765031240131</v>
      </c>
      <c r="U104" s="11">
        <f>'OddsRatio_working_3-way'!S104-'OddsRatio_working_3-way'!R104^2/3</f>
        <v>-1.0600815093413689</v>
      </c>
      <c r="V104" s="11">
        <f>'OddsRatio_working_3-way'!S104*'OddsRatio_working_3-way'!R104/3-2*'OddsRatio_working_3-way'!R104^3/27-'OddsRatio_working_3-way'!T104</f>
        <v>0.12779765031240131</v>
      </c>
      <c r="W104" s="11">
        <f>'OddsRatio_working_3-way'!V104^2+4*'OddsRatio_working_3-way'!U104^3/27</f>
        <v>-0.16015528247324029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0.21005208990784352</v>
      </c>
      <c r="Y104" s="11">
        <f>IF('OddsRatio_working_3-way'!W104&gt;=0,IF('OddsRatio_working_3-way'!V104+SQRT('OddsRatio_working_3-way'!W104)&gt;0,0,PI()),ACOS('OddsRatio_working_3-way'!V104/(2*'OddsRatio_working_3-way'!X104)))</f>
        <v>1.2616929152260248</v>
      </c>
      <c r="Z104" s="11">
        <f>'OddsRatio_working_3-way'!X104^(1/3)*COS('OddsRatio_working_3-way'!Y104/3)</f>
        <v>0.54264094232912996</v>
      </c>
      <c r="AA104" s="11">
        <f>'OddsRatio_working_3-way'!X104^(1/3)*COS(('OddsRatio_working_3-way'!Y104+2*PI())/3)</f>
        <v>-0.4815013054869588</v>
      </c>
      <c r="AB104" s="11">
        <f>'OddsRatio_working_3-way'!X104^(1/3)*COS(('OddsRatio_working_3-way'!Y104+4*PI())/3)</f>
        <v>-6.1139636842171309E-2</v>
      </c>
      <c r="AC104" s="11">
        <f>'OddsRatio_working_3-way'!X104^(1/3)*SIN('OddsRatio_working_3-way'!Y104/3)</f>
        <v>0.24269592254906855</v>
      </c>
      <c r="AD104" s="11">
        <f>'OddsRatio_working_3-way'!X104^(1/3)*SIN(('OddsRatio_working_3-way'!Y104+2*PI())/3)</f>
        <v>0.34859287991601884</v>
      </c>
      <c r="AE104" s="11">
        <f>'OddsRatio_working_3-way'!X104^(1/3)*SIN(('OddsRatio_working_3-way'!Y104+4*PI())/3)</f>
        <v>-0.5912888024650873</v>
      </c>
      <c r="AF104" s="11">
        <f>-'OddsRatio_working_3-way'!U104/(3*'OddsRatio_working_3-way'!X104^(1/3))*COS(('OddsRatio_working_3-way'!Y104)/3)</f>
        <v>0.54264094232912996</v>
      </c>
      <c r="AG104" s="11">
        <f>-'OddsRatio_working_3-way'!U104/(3*'OddsRatio_working_3-way'!X104^(1/3))*COS(('OddsRatio_working_3-way'!Y104+2*PI())/3)</f>
        <v>-0.4815013054869588</v>
      </c>
      <c r="AH104" s="11">
        <f>-'OddsRatio_working_3-way'!U104/(3*'OddsRatio_working_3-way'!X104^(1/3))*COS(('OddsRatio_working_3-way'!Y104+4*PI())/3)</f>
        <v>-6.1139636842171309E-2</v>
      </c>
      <c r="AI104" s="11">
        <f>'OddsRatio_working_3-way'!U104/(3*'OddsRatio_working_3-way'!X104^(1/3))*SIN(('OddsRatio_working_3-way'!Y104)/3)</f>
        <v>-0.24269592254906855</v>
      </c>
      <c r="AJ104" s="11">
        <f>'OddsRatio_working_3-way'!U104/(3*'OddsRatio_working_3-way'!X104^(1/3))*SIN(('OddsRatio_working_3-way'!Y104+2*PI())/3)</f>
        <v>-0.34859287991601884</v>
      </c>
      <c r="AK104" s="11">
        <f>'OddsRatio_working_3-way'!U104/(3*'OddsRatio_working_3-way'!X104^(1/3))*SIN(('OddsRatio_working_3-way'!Y104+4*PI())/3)</f>
        <v>0.5912888024650873</v>
      </c>
      <c r="AL104" s="11">
        <f>'OddsRatio_working_3-way'!Z104+'OddsRatio_working_3-way'!AF104</f>
        <v>1.0852818846582599</v>
      </c>
      <c r="AM104" s="11">
        <f>'OddsRatio_working_3-way'!AA104+'OddsRatio_working_3-way'!AG104</f>
        <v>-0.96300261097391759</v>
      </c>
      <c r="AN104" s="11">
        <f>'OddsRatio_working_3-way'!AB104+'OddsRatio_working_3-way'!AH104</f>
        <v>-0.12227927368434262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1.0852818846582599</v>
      </c>
      <c r="AS104" s="11">
        <f>IF(('OddsRatio_working_3-way'!X104=0),IF(Q104&gt;0,-Q104^(1/3),(-Q104)^(1/3)),'OddsRatio_working_3-way'!AM104-'OddsRatio_working_3-way'!R104/3)</f>
        <v>-0.96300261097391759</v>
      </c>
      <c r="AT104" s="11">
        <f>IF(('OddsRatio_working_3-way'!X104=0),IF(Q104&gt;0,-Q104^(1/3),(-Q104)^(1/3)),'OddsRatio_working_3-way'!AN104-'OddsRatio_working_3-way'!R104/3)</f>
        <v>-0.12227927368434262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4.03</v>
      </c>
      <c r="C105" s="4">
        <f>IF('True_Odds_Calculator_3-way'!C106="","",'True_Odds_Calculator_3-way'!C106)</f>
        <v>4.7</v>
      </c>
      <c r="D105" s="9">
        <f t="shared" si="26"/>
        <v>0.55616082182326065</v>
      </c>
      <c r="E105" s="9">
        <f t="shared" si="27"/>
        <v>0.23913926629113702</v>
      </c>
      <c r="F105" s="9">
        <f t="shared" si="28"/>
        <v>0.20469991188560213</v>
      </c>
      <c r="G105" s="9">
        <f t="shared" si="29"/>
        <v>1.0500540414534814</v>
      </c>
      <c r="H105" s="9">
        <f t="shared" si="30"/>
        <v>1.7980410715046458</v>
      </c>
      <c r="I105" s="9">
        <f t="shared" si="31"/>
        <v>4.1816637456040482</v>
      </c>
      <c r="J105" s="9">
        <f t="shared" si="32"/>
        <v>4.8851999533778816</v>
      </c>
      <c r="K105" s="11">
        <f t="shared" si="33"/>
        <v>0.56818181818181823</v>
      </c>
      <c r="L105" s="11">
        <f t="shared" si="34"/>
        <v>0.24813895781637715</v>
      </c>
      <c r="M105" s="11">
        <f t="shared" si="35"/>
        <v>0.21276595744680851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-0.25558912604211148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0.22468094705568969</v>
      </c>
      <c r="Q105" s="11">
        <f>2*'OddsRatio_working_3-way'!K105*'OddsRatio_working_3-way'!L105*'OddsRatio_working_3-way'!M105</f>
        <v>5.9994912431425816E-2</v>
      </c>
      <c r="R105" s="11">
        <f t="shared" si="36"/>
        <v>0</v>
      </c>
      <c r="S105" s="11">
        <f t="shared" si="37"/>
        <v>-0.87907083738245861</v>
      </c>
      <c r="T105" s="11">
        <f t="shared" si="38"/>
        <v>-0.23473186578970856</v>
      </c>
      <c r="U105" s="11">
        <f>'OddsRatio_working_3-way'!S105-'OddsRatio_working_3-way'!R105^2/3</f>
        <v>-0.87907083738245861</v>
      </c>
      <c r="V105" s="11">
        <f>'OddsRatio_working_3-way'!S105*'OddsRatio_working_3-way'!R105/3-2*'OddsRatio_working_3-way'!R105^3/27-'OddsRatio_working_3-way'!T105</f>
        <v>0.23473186578970856</v>
      </c>
      <c r="W105" s="11">
        <f>'OddsRatio_working_3-way'!V105^2+4*'OddsRatio_working_3-way'!U105^3/27</f>
        <v>-4.554030641706152E-2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0.15861853236159013</v>
      </c>
      <c r="Y105" s="11">
        <f>IF('OddsRatio_working_3-way'!W105&gt;=0,IF('OddsRatio_working_3-way'!V105+SQRT('OddsRatio_working_3-way'!W105)&gt;0,0,PI()),ACOS('OddsRatio_working_3-way'!V105/(2*'OddsRatio_working_3-way'!X105)))</f>
        <v>0.73783638711934207</v>
      </c>
      <c r="Z105" s="11">
        <f>'OddsRatio_working_3-way'!X105^(1/3)*COS('OddsRatio_working_3-way'!Y105/3)</f>
        <v>0.52502702072674068</v>
      </c>
      <c r="AA105" s="11">
        <f>'OddsRatio_working_3-way'!X105^(1/3)*COS(('OddsRatio_working_3-way'!Y105+2*PI())/3)</f>
        <v>-0.37665237305139881</v>
      </c>
      <c r="AB105" s="11">
        <f>'OddsRatio_working_3-way'!X105^(1/3)*COS(('OddsRatio_working_3-way'!Y105+4*PI())/3)</f>
        <v>-0.14837464767534178</v>
      </c>
      <c r="AC105" s="11">
        <f>'OddsRatio_working_3-way'!X105^(1/3)*SIN('OddsRatio_working_3-way'!Y105/3)</f>
        <v>0.13179620619586188</v>
      </c>
      <c r="AD105" s="11">
        <f>'OddsRatio_working_3-way'!X105^(1/3)*SIN(('OddsRatio_working_3-way'!Y105+2*PI())/3)</f>
        <v>0.38878863452468548</v>
      </c>
      <c r="AE105" s="11">
        <f>'OddsRatio_working_3-way'!X105^(1/3)*SIN(('OddsRatio_working_3-way'!Y105+4*PI())/3)</f>
        <v>-0.52058484072054745</v>
      </c>
      <c r="AF105" s="11">
        <f>-'OddsRatio_working_3-way'!U105/(3*'OddsRatio_working_3-way'!X105^(1/3))*COS(('OddsRatio_working_3-way'!Y105)/3)</f>
        <v>0.52502702072674068</v>
      </c>
      <c r="AG105" s="11">
        <f>-'OddsRatio_working_3-way'!U105/(3*'OddsRatio_working_3-way'!X105^(1/3))*COS(('OddsRatio_working_3-way'!Y105+2*PI())/3)</f>
        <v>-0.37665237305139881</v>
      </c>
      <c r="AH105" s="11">
        <f>-'OddsRatio_working_3-way'!U105/(3*'OddsRatio_working_3-way'!X105^(1/3))*COS(('OddsRatio_working_3-way'!Y105+4*PI())/3)</f>
        <v>-0.14837464767534178</v>
      </c>
      <c r="AI105" s="11">
        <f>'OddsRatio_working_3-way'!U105/(3*'OddsRatio_working_3-way'!X105^(1/3))*SIN(('OddsRatio_working_3-way'!Y105)/3)</f>
        <v>-0.13179620619586188</v>
      </c>
      <c r="AJ105" s="11">
        <f>'OddsRatio_working_3-way'!U105/(3*'OddsRatio_working_3-way'!X105^(1/3))*SIN(('OddsRatio_working_3-way'!Y105+2*PI())/3)</f>
        <v>-0.38878863452468548</v>
      </c>
      <c r="AK105" s="11">
        <f>'OddsRatio_working_3-way'!U105/(3*'OddsRatio_working_3-way'!X105^(1/3))*SIN(('OddsRatio_working_3-way'!Y105+4*PI())/3)</f>
        <v>0.52058484072054745</v>
      </c>
      <c r="AL105" s="11">
        <f>'OddsRatio_working_3-way'!Z105+'OddsRatio_working_3-way'!AF105</f>
        <v>1.0500540414534814</v>
      </c>
      <c r="AM105" s="11">
        <f>'OddsRatio_working_3-way'!AA105+'OddsRatio_working_3-way'!AG105</f>
        <v>-0.75330474610279763</v>
      </c>
      <c r="AN105" s="11">
        <f>'OddsRatio_working_3-way'!AB105+'OddsRatio_working_3-way'!AH105</f>
        <v>-0.29674929535068356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1.0500540414534814</v>
      </c>
      <c r="AS105" s="11">
        <f>IF(('OddsRatio_working_3-way'!X105=0),IF(Q105&gt;0,-Q105^(1/3),(-Q105)^(1/3)),'OddsRatio_working_3-way'!AM105-'OddsRatio_working_3-way'!R105/3)</f>
        <v>-0.75330474610279763</v>
      </c>
      <c r="AT105" s="11">
        <f>IF(('OddsRatio_working_3-way'!X105=0),IF(Q105&gt;0,-Q105^(1/3),(-Q105)^(1/3)),'OddsRatio_working_3-way'!AN105-'OddsRatio_working_3-way'!R105/3)</f>
        <v>-0.29674929535068356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1.1000000000000001</v>
      </c>
      <c r="B106" s="4">
        <f>IF('True_Odds_Calculator_3-way'!B107="","",'True_Odds_Calculator_3-way'!B107)</f>
        <v>11.06</v>
      </c>
      <c r="C106" s="4">
        <f>IF('True_Odds_Calculator_3-way'!C107="","",'True_Odds_Calculator_3-way'!C107)</f>
        <v>26.75</v>
      </c>
      <c r="D106" s="9">
        <f t="shared" si="26"/>
        <v>0.89251395348706497</v>
      </c>
      <c r="E106" s="9">
        <f t="shared" si="27"/>
        <v>7.6246683064389878E-2</v>
      </c>
      <c r="F106" s="9">
        <f t="shared" si="28"/>
        <v>3.1239363448545082E-2</v>
      </c>
      <c r="G106" s="9">
        <f t="shared" si="29"/>
        <v>1.2043066228038826</v>
      </c>
      <c r="H106" s="9">
        <f t="shared" si="30"/>
        <v>1.1204306622803883</v>
      </c>
      <c r="I106" s="9">
        <f t="shared" si="31"/>
        <v>13.115324625407061</v>
      </c>
      <c r="J106" s="9">
        <f t="shared" si="32"/>
        <v>32.010895537199978</v>
      </c>
      <c r="K106" s="11">
        <f t="shared" si="33"/>
        <v>0.90909090909090906</v>
      </c>
      <c r="L106" s="11">
        <f t="shared" si="34"/>
        <v>9.0415913200723327E-2</v>
      </c>
      <c r="M106" s="11">
        <f t="shared" si="35"/>
        <v>3.7383177570093455E-2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-7.9598267578866233E-2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0.11034275082541969</v>
      </c>
      <c r="Q106" s="11">
        <f>2*'OddsRatio_working_3-way'!K106*'OddsRatio_working_3-way'!L106*'OddsRatio_working_3-way'!M106</f>
        <v>6.1455166151723577E-3</v>
      </c>
      <c r="R106" s="11">
        <f t="shared" si="36"/>
        <v>0</v>
      </c>
      <c r="S106" s="11">
        <f t="shared" si="37"/>
        <v>-1.3862456329981268</v>
      </c>
      <c r="T106" s="11">
        <f t="shared" si="38"/>
        <v>-7.720666293501123E-2</v>
      </c>
      <c r="U106" s="11">
        <f>'OddsRatio_working_3-way'!S106-'OddsRatio_working_3-way'!R106^2/3</f>
        <v>-1.3862456329981268</v>
      </c>
      <c r="V106" s="11">
        <f>'OddsRatio_working_3-way'!S106*'OddsRatio_working_3-way'!R106/3-2*'OddsRatio_working_3-way'!R106^3/27-'OddsRatio_working_3-way'!T106</f>
        <v>7.720666293501123E-2</v>
      </c>
      <c r="W106" s="11">
        <f>'OddsRatio_working_3-way'!V106^2+4*'OddsRatio_working_3-way'!U106^3/27</f>
        <v>-0.38869339592595481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0.31410757103559095</v>
      </c>
      <c r="Y106" s="11">
        <f>IF('OddsRatio_working_3-way'!W106&gt;=0,IF('OddsRatio_working_3-way'!V106+SQRT('OddsRatio_working_3-way'!W106)&gt;0,0,PI()),ACOS('OddsRatio_working_3-way'!V106/(2*'OddsRatio_working_3-way'!X106)))</f>
        <v>1.4475863848413082</v>
      </c>
      <c r="Z106" s="11">
        <f>'OddsRatio_working_3-way'!X106^(1/3)*COS('OddsRatio_working_3-way'!Y106/3)</f>
        <v>0.60215331140194128</v>
      </c>
      <c r="AA106" s="11">
        <f>'OddsRatio_working_3-way'!X106^(1/3)*COS(('OddsRatio_working_3-way'!Y106+2*PI())/3)</f>
        <v>-0.57424318078281389</v>
      </c>
      <c r="AB106" s="11">
        <f>'OddsRatio_working_3-way'!X106^(1/3)*COS(('OddsRatio_working_3-way'!Y106+4*PI())/3)</f>
        <v>-2.7910130619127647E-2</v>
      </c>
      <c r="AC106" s="11">
        <f>'OddsRatio_working_3-way'!X106^(1/3)*SIN('OddsRatio_working_3-way'!Y106/3)</f>
        <v>0.31542553357919356</v>
      </c>
      <c r="AD106" s="11">
        <f>'OddsRatio_working_3-way'!X106^(1/3)*SIN(('OddsRatio_working_3-way'!Y106+2*PI())/3)</f>
        <v>0.3637672978574063</v>
      </c>
      <c r="AE106" s="11">
        <f>'OddsRatio_working_3-way'!X106^(1/3)*SIN(('OddsRatio_working_3-way'!Y106+4*PI())/3)</f>
        <v>-0.67919283143659981</v>
      </c>
      <c r="AF106" s="11">
        <f>-'OddsRatio_working_3-way'!U106/(3*'OddsRatio_working_3-way'!X106^(1/3))*COS(('OddsRatio_working_3-way'!Y106)/3)</f>
        <v>0.60215331140194128</v>
      </c>
      <c r="AG106" s="11">
        <f>-'OddsRatio_working_3-way'!U106/(3*'OddsRatio_working_3-way'!X106^(1/3))*COS(('OddsRatio_working_3-way'!Y106+2*PI())/3)</f>
        <v>-0.57424318078281378</v>
      </c>
      <c r="AH106" s="11">
        <f>-'OddsRatio_working_3-way'!U106/(3*'OddsRatio_working_3-way'!X106^(1/3))*COS(('OddsRatio_working_3-way'!Y106+4*PI())/3)</f>
        <v>-2.7910130619127643E-2</v>
      </c>
      <c r="AI106" s="11">
        <f>'OddsRatio_working_3-way'!U106/(3*'OddsRatio_working_3-way'!X106^(1/3))*SIN(('OddsRatio_working_3-way'!Y106)/3)</f>
        <v>-0.31542553357919351</v>
      </c>
      <c r="AJ106" s="11">
        <f>'OddsRatio_working_3-way'!U106/(3*'OddsRatio_working_3-way'!X106^(1/3))*SIN(('OddsRatio_working_3-way'!Y106+2*PI())/3)</f>
        <v>-0.36376729785740625</v>
      </c>
      <c r="AK106" s="11">
        <f>'OddsRatio_working_3-way'!U106/(3*'OddsRatio_working_3-way'!X106^(1/3))*SIN(('OddsRatio_working_3-way'!Y106+4*PI())/3)</f>
        <v>0.6791928314365997</v>
      </c>
      <c r="AL106" s="11">
        <f>'OddsRatio_working_3-way'!Z106+'OddsRatio_working_3-way'!AF106</f>
        <v>1.2043066228038826</v>
      </c>
      <c r="AM106" s="11">
        <f>'OddsRatio_working_3-way'!AA106+'OddsRatio_working_3-way'!AG106</f>
        <v>-1.1484863615656278</v>
      </c>
      <c r="AN106" s="11">
        <f>'OddsRatio_working_3-way'!AB106+'OddsRatio_working_3-way'!AH106</f>
        <v>-5.5820261238255287E-2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1.2043066228038826</v>
      </c>
      <c r="AS106" s="11">
        <f>IF(('OddsRatio_working_3-way'!X106=0),IF(Q106&gt;0,-Q106^(1/3),(-Q106)^(1/3)),'OddsRatio_working_3-way'!AM106-'OddsRatio_working_3-way'!R106/3)</f>
        <v>-1.1484863615656278</v>
      </c>
      <c r="AT106" s="11">
        <f>IF(('OddsRatio_working_3-way'!X106=0),IF(Q106&gt;0,-Q106^(1/3),(-Q106)^(1/3)),'OddsRatio_working_3-way'!AN106-'OddsRatio_working_3-way'!R106/3)</f>
        <v>-5.5820261238255287E-2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2.5099999999999998</v>
      </c>
      <c r="B107" s="4">
        <f>IF('True_Odds_Calculator_3-way'!B108="","",'True_Odds_Calculator_3-way'!B108)</f>
        <v>3.28</v>
      </c>
      <c r="C107" s="4">
        <f>IF('True_Odds_Calculator_3-way'!C108="","",'True_Odds_Calculator_3-way'!C108)</f>
        <v>3.08</v>
      </c>
      <c r="D107" s="9">
        <f t="shared" si="26"/>
        <v>0.38839492789274693</v>
      </c>
      <c r="E107" s="9">
        <f t="shared" si="27"/>
        <v>0.29606023066320825</v>
      </c>
      <c r="F107" s="9">
        <f t="shared" si="28"/>
        <v>0.31554484144404465</v>
      </c>
      <c r="G107" s="9">
        <f t="shared" si="29"/>
        <v>1.0428469645362</v>
      </c>
      <c r="H107" s="9">
        <f t="shared" si="30"/>
        <v>2.5746989164496616</v>
      </c>
      <c r="I107" s="9">
        <f t="shared" si="31"/>
        <v>3.3776910791425361</v>
      </c>
      <c r="J107" s="9">
        <f t="shared" si="32"/>
        <v>3.1691216862352962</v>
      </c>
      <c r="K107" s="11">
        <f t="shared" si="33"/>
        <v>0.39840637450199207</v>
      </c>
      <c r="L107" s="11">
        <f t="shared" si="34"/>
        <v>0.3048780487804878</v>
      </c>
      <c r="M107" s="11">
        <f t="shared" si="35"/>
        <v>0.32467532467532467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-0.28240790401902038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0.23149404283404867</v>
      </c>
      <c r="Q107" s="11">
        <f>2*'OddsRatio_working_3-way'!K107*'OddsRatio_working_3-way'!L107*'OddsRatio_working_3-way'!M107</f>
        <v>7.8873609142776385E-2</v>
      </c>
      <c r="R107" s="11">
        <f t="shared" si="36"/>
        <v>0</v>
      </c>
      <c r="S107" s="11">
        <f t="shared" si="37"/>
        <v>-0.81971516922719478</v>
      </c>
      <c r="T107" s="11">
        <f t="shared" si="38"/>
        <v>-0.2792896658355008</v>
      </c>
      <c r="U107" s="11">
        <f>'OddsRatio_working_3-way'!S107-'OddsRatio_working_3-way'!R107^2/3</f>
        <v>-0.81971516922719478</v>
      </c>
      <c r="V107" s="11">
        <f>'OddsRatio_working_3-way'!S107*'OddsRatio_working_3-way'!R107/3-2*'OddsRatio_working_3-way'!R107^3/27-'OddsRatio_working_3-way'!T107</f>
        <v>0.2792896658355008</v>
      </c>
      <c r="W107" s="11">
        <f>'OddsRatio_working_3-way'!V107^2+4*'OddsRatio_working_3-way'!U107^3/27</f>
        <v>-3.5963401750157137E-3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0.14282774381884059</v>
      </c>
      <c r="Y107" s="11">
        <f>IF('OddsRatio_working_3-way'!W107&gt;=0,IF('OddsRatio_working_3-way'!V107+SQRT('OddsRatio_working_3-way'!W107)&gt;0,0,PI()),ACOS('OddsRatio_working_3-way'!V107/(2*'OddsRatio_working_3-way'!X107)))</f>
        <v>0.21150994185832084</v>
      </c>
      <c r="Z107" s="11">
        <f>'OddsRatio_working_3-way'!X107^(1/3)*COS('OddsRatio_working_3-way'!Y107/3)</f>
        <v>0.52142348226809998</v>
      </c>
      <c r="AA107" s="11">
        <f>'OddsRatio_working_3-way'!X107^(1/3)*COS(('OddsRatio_working_3-way'!Y107+2*PI())/3)</f>
        <v>-0.29260149515246481</v>
      </c>
      <c r="AB107" s="11">
        <f>'OddsRatio_working_3-way'!X107^(1/3)*COS(('OddsRatio_working_3-way'!Y107+4*PI())/3)</f>
        <v>-0.22882198711563528</v>
      </c>
      <c r="AC107" s="11">
        <f>'OddsRatio_working_3-way'!X107^(1/3)*SIN('OddsRatio_working_3-way'!Y107/3)</f>
        <v>3.6823116133845632E-2</v>
      </c>
      <c r="AD107" s="11">
        <f>'OddsRatio_working_3-way'!X107^(1/3)*SIN(('OddsRatio_working_3-way'!Y107+2*PI())/3)</f>
        <v>0.43315442370699664</v>
      </c>
      <c r="AE107" s="11">
        <f>'OddsRatio_working_3-way'!X107^(1/3)*SIN(('OddsRatio_working_3-way'!Y107+4*PI())/3)</f>
        <v>-0.46997753984084206</v>
      </c>
      <c r="AF107" s="11">
        <f>-'OddsRatio_working_3-way'!U107/(3*'OddsRatio_working_3-way'!X107^(1/3))*COS(('OddsRatio_working_3-way'!Y107)/3)</f>
        <v>0.52142348226809998</v>
      </c>
      <c r="AG107" s="11">
        <f>-'OddsRatio_working_3-way'!U107/(3*'OddsRatio_working_3-way'!X107^(1/3))*COS(('OddsRatio_working_3-way'!Y107+2*PI())/3)</f>
        <v>-0.29260149515246481</v>
      </c>
      <c r="AH107" s="11">
        <f>-'OddsRatio_working_3-way'!U107/(3*'OddsRatio_working_3-way'!X107^(1/3))*COS(('OddsRatio_working_3-way'!Y107+4*PI())/3)</f>
        <v>-0.22882198711563528</v>
      </c>
      <c r="AI107" s="11">
        <f>'OddsRatio_working_3-way'!U107/(3*'OddsRatio_working_3-way'!X107^(1/3))*SIN(('OddsRatio_working_3-way'!Y107)/3)</f>
        <v>-3.6823116133845632E-2</v>
      </c>
      <c r="AJ107" s="11">
        <f>'OddsRatio_working_3-way'!U107/(3*'OddsRatio_working_3-way'!X107^(1/3))*SIN(('OddsRatio_working_3-way'!Y107+2*PI())/3)</f>
        <v>-0.43315442370699664</v>
      </c>
      <c r="AK107" s="11">
        <f>'OddsRatio_working_3-way'!U107/(3*'OddsRatio_working_3-way'!X107^(1/3))*SIN(('OddsRatio_working_3-way'!Y107+4*PI())/3)</f>
        <v>0.46997753984084206</v>
      </c>
      <c r="AL107" s="11">
        <f>'OddsRatio_working_3-way'!Z107+'OddsRatio_working_3-way'!AF107</f>
        <v>1.0428469645362</v>
      </c>
      <c r="AM107" s="11">
        <f>'OddsRatio_working_3-way'!AA107+'OddsRatio_working_3-way'!AG107</f>
        <v>-0.58520299030492962</v>
      </c>
      <c r="AN107" s="11">
        <f>'OddsRatio_working_3-way'!AB107+'OddsRatio_working_3-way'!AH107</f>
        <v>-0.45764397423127057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1.0428469645362</v>
      </c>
      <c r="AS107" s="11">
        <f>IF(('OddsRatio_working_3-way'!X107=0),IF(Q107&gt;0,-Q107^(1/3),(-Q107)^(1/3)),'OddsRatio_working_3-way'!AM107-'OddsRatio_working_3-way'!R107/3)</f>
        <v>-0.58520299030492962</v>
      </c>
      <c r="AT107" s="11">
        <f>IF(('OddsRatio_working_3-way'!X107=0),IF(Q107&gt;0,-Q107^(1/3),(-Q107)^(1/3)),'OddsRatio_working_3-way'!AN107-'OddsRatio_working_3-way'!R107/3)</f>
        <v>-0.45764397423127057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3.4</v>
      </c>
      <c r="B108" s="4">
        <f>IF('True_Odds_Calculator_3-way'!B109="","",'True_Odds_Calculator_3-way'!B109)</f>
        <v>3.42</v>
      </c>
      <c r="C108" s="4">
        <f>IF('True_Odds_Calculator_3-way'!C109="","",'True_Odds_Calculator_3-way'!C109)</f>
        <v>2.27</v>
      </c>
      <c r="D108" s="9">
        <f t="shared" si="26"/>
        <v>0.28564197782568973</v>
      </c>
      <c r="E108" s="9">
        <f t="shared" si="27"/>
        <v>0.28395161852069273</v>
      </c>
      <c r="F108" s="9">
        <f t="shared" si="28"/>
        <v>0.43040640365361726</v>
      </c>
      <c r="G108" s="9">
        <f t="shared" si="29"/>
        <v>1.0420358316087566</v>
      </c>
      <c r="H108" s="9">
        <f t="shared" si="30"/>
        <v>3.5008859958610157</v>
      </c>
      <c r="I108" s="9">
        <f t="shared" si="31"/>
        <v>3.5217267124931912</v>
      </c>
      <c r="J108" s="9">
        <f t="shared" si="32"/>
        <v>2.3233855061431212</v>
      </c>
      <c r="K108" s="11">
        <f t="shared" si="33"/>
        <v>0.29411764705882354</v>
      </c>
      <c r="L108" s="11">
        <f t="shared" si="34"/>
        <v>0.29239766081871343</v>
      </c>
      <c r="M108" s="11">
        <f t="shared" si="35"/>
        <v>0.44052863436123346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-0.27944699790419292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0.23072062119538289</v>
      </c>
      <c r="Q108" s="11">
        <f>2*'OddsRatio_working_3-way'!K108*'OddsRatio_working_3-way'!L108*'OddsRatio_working_3-way'!M108</f>
        <v>7.5770318947580573E-2</v>
      </c>
      <c r="R108" s="11">
        <f t="shared" si="36"/>
        <v>0</v>
      </c>
      <c r="S108" s="11">
        <f t="shared" si="37"/>
        <v>-0.82563284961280692</v>
      </c>
      <c r="T108" s="11">
        <f t="shared" si="38"/>
        <v>-0.27114379297629121</v>
      </c>
      <c r="U108" s="11">
        <f>'OddsRatio_working_3-way'!S108-'OddsRatio_working_3-way'!R108^2/3</f>
        <v>-0.82563284961280692</v>
      </c>
      <c r="V108" s="11">
        <f>'OddsRatio_working_3-way'!S108*'OddsRatio_working_3-way'!R108/3-2*'OddsRatio_working_3-way'!R108^3/27-'OddsRatio_working_3-way'!T108</f>
        <v>0.27114379297629121</v>
      </c>
      <c r="W108" s="11">
        <f>'OddsRatio_working_3-way'!V108^2+4*'OddsRatio_working_3-way'!U108^3/27</f>
        <v>-9.8601274253517363E-3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0.14437718300940214</v>
      </c>
      <c r="Y108" s="11">
        <f>IF('OddsRatio_working_3-way'!W108&gt;=0,IF('OddsRatio_working_3-way'!V108+SQRT('OddsRatio_working_3-way'!W108)&gt;0,0,PI()),ACOS('OddsRatio_working_3-way'!V108/(2*'OddsRatio_working_3-way'!X108)))</f>
        <v>0.35105066234952687</v>
      </c>
      <c r="Z108" s="11">
        <f>'OddsRatio_working_3-way'!X108^(1/3)*COS('OddsRatio_working_3-way'!Y108/3)</f>
        <v>0.52101791580437828</v>
      </c>
      <c r="AA108" s="11">
        <f>'OddsRatio_working_3-way'!X108^(1/3)*COS(('OddsRatio_working_3-way'!Y108+2*PI())/3)</f>
        <v>-0.3135510257478919</v>
      </c>
      <c r="AB108" s="11">
        <f>'OddsRatio_working_3-way'!X108^(1/3)*COS(('OddsRatio_working_3-way'!Y108+4*PI())/3)</f>
        <v>-0.20746689005648622</v>
      </c>
      <c r="AC108" s="11">
        <f>'OddsRatio_working_3-way'!X108^(1/3)*SIN('OddsRatio_working_3-way'!Y108/3)</f>
        <v>6.1247704298181771E-2</v>
      </c>
      <c r="AD108" s="11">
        <f>'OddsRatio_working_3-way'!X108^(1/3)*SIN(('OddsRatio_working_3-way'!Y108+2*PI())/3)</f>
        <v>0.42059089876432243</v>
      </c>
      <c r="AE108" s="11">
        <f>'OddsRatio_working_3-way'!X108^(1/3)*SIN(('OddsRatio_working_3-way'!Y108+4*PI())/3)</f>
        <v>-0.48183860306250426</v>
      </c>
      <c r="AF108" s="11">
        <f>-'OddsRatio_working_3-way'!U108/(3*'OddsRatio_working_3-way'!X108^(1/3))*COS(('OddsRatio_working_3-way'!Y108)/3)</f>
        <v>0.52101791580437828</v>
      </c>
      <c r="AG108" s="11">
        <f>-'OddsRatio_working_3-way'!U108/(3*'OddsRatio_working_3-way'!X108^(1/3))*COS(('OddsRatio_working_3-way'!Y108+2*PI())/3)</f>
        <v>-0.3135510257478919</v>
      </c>
      <c r="AH108" s="11">
        <f>-'OddsRatio_working_3-way'!U108/(3*'OddsRatio_working_3-way'!X108^(1/3))*COS(('OddsRatio_working_3-way'!Y108+4*PI())/3)</f>
        <v>-0.20746689005648622</v>
      </c>
      <c r="AI108" s="11">
        <f>'OddsRatio_working_3-way'!U108/(3*'OddsRatio_working_3-way'!X108^(1/3))*SIN(('OddsRatio_working_3-way'!Y108)/3)</f>
        <v>-6.1247704298181771E-2</v>
      </c>
      <c r="AJ108" s="11">
        <f>'OddsRatio_working_3-way'!U108/(3*'OddsRatio_working_3-way'!X108^(1/3))*SIN(('OddsRatio_working_3-way'!Y108+2*PI())/3)</f>
        <v>-0.42059089876432243</v>
      </c>
      <c r="AK108" s="11">
        <f>'OddsRatio_working_3-way'!U108/(3*'OddsRatio_working_3-way'!X108^(1/3))*SIN(('OddsRatio_working_3-way'!Y108+4*PI())/3)</f>
        <v>0.48183860306250426</v>
      </c>
      <c r="AL108" s="11">
        <f>'OddsRatio_working_3-way'!Z108+'OddsRatio_working_3-way'!AF108</f>
        <v>1.0420358316087566</v>
      </c>
      <c r="AM108" s="11">
        <f>'OddsRatio_working_3-way'!AA108+'OddsRatio_working_3-way'!AG108</f>
        <v>-0.6271020514957838</v>
      </c>
      <c r="AN108" s="11">
        <f>'OddsRatio_working_3-way'!AB108+'OddsRatio_working_3-way'!AH108</f>
        <v>-0.41493378011297244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1.0420358316087566</v>
      </c>
      <c r="AS108" s="11">
        <f>IF(('OddsRatio_working_3-way'!X108=0),IF(Q108&gt;0,-Q108^(1/3),(-Q108)^(1/3)),'OddsRatio_working_3-way'!AM108-'OddsRatio_working_3-way'!R108/3)</f>
        <v>-0.6271020514957838</v>
      </c>
      <c r="AT108" s="11">
        <f>IF(('OddsRatio_working_3-way'!X108=0),IF(Q108&gt;0,-Q108^(1/3),(-Q108)^(1/3)),'OddsRatio_working_3-way'!AN108-'OddsRatio_working_3-way'!R108/3)</f>
        <v>-0.41493378011297244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2.09</v>
      </c>
      <c r="B109" s="4">
        <f>IF('True_Odds_Calculator_3-way'!B110="","",'True_Odds_Calculator_3-way'!B110)</f>
        <v>3.48</v>
      </c>
      <c r="C109" s="4">
        <f>IF('True_Odds_Calculator_3-way'!C110="","",'True_Odds_Calculator_3-way'!C110)</f>
        <v>3.81</v>
      </c>
      <c r="D109" s="9">
        <f t="shared" si="26"/>
        <v>0.46751255860106128</v>
      </c>
      <c r="E109" s="9">
        <f t="shared" si="27"/>
        <v>0.27843979370662264</v>
      </c>
      <c r="F109" s="9">
        <f t="shared" si="28"/>
        <v>0.25404764769231586</v>
      </c>
      <c r="G109" s="9">
        <f t="shared" si="29"/>
        <v>1.0449357550975624</v>
      </c>
      <c r="H109" s="9">
        <f t="shared" si="30"/>
        <v>2.138979973056343</v>
      </c>
      <c r="I109" s="9">
        <f t="shared" si="31"/>
        <v>3.591440672641955</v>
      </c>
      <c r="J109" s="9">
        <f t="shared" si="32"/>
        <v>3.9362694718241507</v>
      </c>
      <c r="K109" s="11">
        <f t="shared" si="33"/>
        <v>0.47846889952153115</v>
      </c>
      <c r="L109" s="11">
        <f t="shared" si="34"/>
        <v>0.28735632183908044</v>
      </c>
      <c r="M109" s="11">
        <f t="shared" si="35"/>
        <v>0.26246719160104987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-0.27411575202992378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0.23023437859741222</v>
      </c>
      <c r="Q109" s="11">
        <f>2*'OddsRatio_working_3-way'!K109*'OddsRatio_working_3-way'!L109*'OddsRatio_working_3-way'!M109</f>
        <v>7.2173786394173101E-2</v>
      </c>
      <c r="R109" s="11">
        <f t="shared" si="36"/>
        <v>0</v>
      </c>
      <c r="S109" s="11">
        <f t="shared" si="37"/>
        <v>-0.83991662971735659</v>
      </c>
      <c r="T109" s="11">
        <f t="shared" si="38"/>
        <v>-0.26329674912769796</v>
      </c>
      <c r="U109" s="11">
        <f>'OddsRatio_working_3-way'!S109-'OddsRatio_working_3-way'!R109^2/3</f>
        <v>-0.83991662971735659</v>
      </c>
      <c r="V109" s="11">
        <f>'OddsRatio_working_3-way'!S109*'OddsRatio_working_3-way'!R109/3-2*'OddsRatio_working_3-way'!R109^3/27-'OddsRatio_working_3-way'!T109</f>
        <v>0.26329674912769796</v>
      </c>
      <c r="W109" s="11">
        <f>'OddsRatio_working_3-way'!V109^2+4*'OddsRatio_working_3-way'!U109^3/27</f>
        <v>-1.8456679572955451E-2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0.14814001626347401</v>
      </c>
      <c r="Y109" s="11">
        <f>IF('OddsRatio_working_3-way'!W109&gt;=0,IF('OddsRatio_working_3-way'!V109+SQRT('OddsRatio_working_3-way'!W109)&gt;0,0,PI()),ACOS('OddsRatio_working_3-way'!V109/(2*'OddsRatio_working_3-way'!X109)))</f>
        <v>0.47634824801493258</v>
      </c>
      <c r="Z109" s="11">
        <f>'OddsRatio_working_3-way'!X109^(1/3)*COS('OddsRatio_working_3-way'!Y109/3)</f>
        <v>0.52246787754878121</v>
      </c>
      <c r="AA109" s="11">
        <f>'OddsRatio_working_3-way'!X109^(1/3)*COS(('OddsRatio_working_3-way'!Y109+2*PI())/3)</f>
        <v>-0.33368837360479303</v>
      </c>
      <c r="AB109" s="11">
        <f>'OddsRatio_working_3-way'!X109^(1/3)*COS(('OddsRatio_working_3-way'!Y109+4*PI())/3)</f>
        <v>-0.18877950394398832</v>
      </c>
      <c r="AC109" s="11">
        <f>'OddsRatio_working_3-way'!X109^(1/3)*SIN('OddsRatio_working_3-way'!Y109/3)</f>
        <v>8.3663174906630125E-2</v>
      </c>
      <c r="AD109" s="11">
        <f>'OddsRatio_working_3-way'!X109^(1/3)*SIN(('OddsRatio_working_3-way'!Y109+2*PI())/3)</f>
        <v>0.41063886716526687</v>
      </c>
      <c r="AE109" s="11">
        <f>'OddsRatio_working_3-way'!X109^(1/3)*SIN(('OddsRatio_working_3-way'!Y109+4*PI())/3)</f>
        <v>-0.49430204207189687</v>
      </c>
      <c r="AF109" s="11">
        <f>-'OddsRatio_working_3-way'!U109/(3*'OddsRatio_working_3-way'!X109^(1/3))*COS(('OddsRatio_working_3-way'!Y109)/3)</f>
        <v>0.5224678775487811</v>
      </c>
      <c r="AG109" s="11">
        <f>-'OddsRatio_working_3-way'!U109/(3*'OddsRatio_working_3-way'!X109^(1/3))*COS(('OddsRatio_working_3-way'!Y109+2*PI())/3)</f>
        <v>-0.33368837360479298</v>
      </c>
      <c r="AH109" s="11">
        <f>-'OddsRatio_working_3-way'!U109/(3*'OddsRatio_working_3-way'!X109^(1/3))*COS(('OddsRatio_working_3-way'!Y109+4*PI())/3)</f>
        <v>-0.18877950394398829</v>
      </c>
      <c r="AI109" s="11">
        <f>'OddsRatio_working_3-way'!U109/(3*'OddsRatio_working_3-way'!X109^(1/3))*SIN(('OddsRatio_working_3-way'!Y109)/3)</f>
        <v>-8.3663174906630111E-2</v>
      </c>
      <c r="AJ109" s="11">
        <f>'OddsRatio_working_3-way'!U109/(3*'OddsRatio_working_3-way'!X109^(1/3))*SIN(('OddsRatio_working_3-way'!Y109+2*PI())/3)</f>
        <v>-0.41063886716526682</v>
      </c>
      <c r="AK109" s="11">
        <f>'OddsRatio_working_3-way'!U109/(3*'OddsRatio_working_3-way'!X109^(1/3))*SIN(('OddsRatio_working_3-way'!Y109+4*PI())/3)</f>
        <v>0.49430204207189676</v>
      </c>
      <c r="AL109" s="11">
        <f>'OddsRatio_working_3-way'!Z109+'OddsRatio_working_3-way'!AF109</f>
        <v>1.0449357550975624</v>
      </c>
      <c r="AM109" s="11">
        <f>'OddsRatio_working_3-way'!AA109+'OddsRatio_working_3-way'!AG109</f>
        <v>-0.66737674720958595</v>
      </c>
      <c r="AN109" s="11">
        <f>'OddsRatio_working_3-way'!AB109+'OddsRatio_working_3-way'!AH109</f>
        <v>-0.37755900788797658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1.0449357550975624</v>
      </c>
      <c r="AS109" s="11">
        <f>IF(('OddsRatio_working_3-way'!X109=0),IF(Q109&gt;0,-Q109^(1/3),(-Q109)^(1/3)),'OddsRatio_working_3-way'!AM109-'OddsRatio_working_3-way'!R109/3)</f>
        <v>-0.66737674720958595</v>
      </c>
      <c r="AT109" s="11">
        <f>IF(('OddsRatio_working_3-way'!X109=0),IF(Q109&gt;0,-Q109^(1/3),(-Q109)^(1/3)),'OddsRatio_working_3-way'!AN109-'OddsRatio_working_3-way'!R109/3)</f>
        <v>-0.37755900788797658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1.76</v>
      </c>
      <c r="B110" s="4">
        <f>IF('True_Odds_Calculator_3-way'!B111="","",'True_Odds_Calculator_3-way'!B111)</f>
        <v>3.76</v>
      </c>
      <c r="C110" s="4">
        <f>IF('True_Odds_Calculator_3-way'!C111="","",'True_Odds_Calculator_3-way'!C111)</f>
        <v>4.6500000000000004</v>
      </c>
      <c r="D110" s="9">
        <f t="shared" si="26"/>
        <v>0.54806282579854193</v>
      </c>
      <c r="E110" s="9">
        <f t="shared" si="27"/>
        <v>0.25033605933446812</v>
      </c>
      <c r="F110" s="9">
        <f t="shared" si="28"/>
        <v>0.20160111486699001</v>
      </c>
      <c r="G110" s="9">
        <f t="shared" si="29"/>
        <v>1.0850109669716042</v>
      </c>
      <c r="H110" s="9">
        <f t="shared" si="30"/>
        <v>1.8246083348984192</v>
      </c>
      <c r="I110" s="9">
        <f t="shared" si="31"/>
        <v>3.9946302688416275</v>
      </c>
      <c r="J110" s="9">
        <f t="shared" si="32"/>
        <v>4.9602900294463561</v>
      </c>
      <c r="K110" s="11">
        <f t="shared" si="33"/>
        <v>0.56818181818181823</v>
      </c>
      <c r="L110" s="11">
        <f t="shared" si="34"/>
        <v>0.26595744680851063</v>
      </c>
      <c r="M110" s="11">
        <f t="shared" si="35"/>
        <v>0.21505376344086019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-0.24880670119173898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0.23300524115554999</v>
      </c>
      <c r="Q110" s="11">
        <f>2*'OddsRatio_working_3-way'!K110*'OddsRatio_working_3-way'!L110*'OddsRatio_working_3-way'!M110</f>
        <v>6.4994488467377959E-2</v>
      </c>
      <c r="R110" s="11">
        <f t="shared" si="36"/>
        <v>0</v>
      </c>
      <c r="S110" s="11">
        <f t="shared" si="37"/>
        <v>-0.93649101909031041</v>
      </c>
      <c r="T110" s="11">
        <f t="shared" si="38"/>
        <v>-0.2612248309875343</v>
      </c>
      <c r="U110" s="11">
        <f>'OddsRatio_working_3-way'!S110-'OddsRatio_working_3-way'!R110^2/3</f>
        <v>-0.93649101909031041</v>
      </c>
      <c r="V110" s="11">
        <f>'OddsRatio_working_3-way'!S110*'OddsRatio_working_3-way'!R110/3-2*'OddsRatio_working_3-way'!R110^3/27-'OddsRatio_working_3-way'!T110</f>
        <v>0.2612248309875343</v>
      </c>
      <c r="W110" s="11">
        <f>'OddsRatio_working_3-way'!V110^2+4*'OddsRatio_working_3-way'!U110^3/27</f>
        <v>-5.3438191039876085E-2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0.17441086789843541</v>
      </c>
      <c r="Y110" s="11">
        <f>IF('OddsRatio_working_3-way'!W110&gt;=0,IF('OddsRatio_working_3-way'!V110+SQRT('OddsRatio_working_3-way'!W110)&gt;0,0,PI()),ACOS('OddsRatio_working_3-way'!V110/(2*'OddsRatio_working_3-way'!X110)))</f>
        <v>0.72442932670353943</v>
      </c>
      <c r="Z110" s="11">
        <f>'OddsRatio_working_3-way'!X110^(1/3)*COS('OddsRatio_working_3-way'!Y110/3)</f>
        <v>0.54250548348580219</v>
      </c>
      <c r="AA110" s="11">
        <f>'OddsRatio_working_3-way'!X110^(1/3)*COS(('OddsRatio_working_3-way'!Y110+2*PI())/3)</f>
        <v>-0.38696188167339524</v>
      </c>
      <c r="AB110" s="11">
        <f>'OddsRatio_working_3-way'!X110^(1/3)*COS(('OddsRatio_working_3-way'!Y110+4*PI())/3)</f>
        <v>-0.15554360181240703</v>
      </c>
      <c r="AC110" s="11">
        <f>'OddsRatio_working_3-way'!X110^(1/3)*SIN('OddsRatio_working_3-way'!Y110/3)</f>
        <v>0.13360940617314171</v>
      </c>
      <c r="AD110" s="11">
        <f>'OddsRatio_working_3-way'!X110^(1/3)*SIN(('OddsRatio_working_3-way'!Y110+2*PI())/3)</f>
        <v>0.40301882730449301</v>
      </c>
      <c r="AE110" s="11">
        <f>'OddsRatio_working_3-way'!X110^(1/3)*SIN(('OddsRatio_working_3-way'!Y110+4*PI())/3)</f>
        <v>-0.53662823347763478</v>
      </c>
      <c r="AF110" s="11">
        <f>-'OddsRatio_working_3-way'!U110/(3*'OddsRatio_working_3-way'!X110^(1/3))*COS(('OddsRatio_working_3-way'!Y110)/3)</f>
        <v>0.54250548348580208</v>
      </c>
      <c r="AG110" s="11">
        <f>-'OddsRatio_working_3-way'!U110/(3*'OddsRatio_working_3-way'!X110^(1/3))*COS(('OddsRatio_working_3-way'!Y110+2*PI())/3)</f>
        <v>-0.38696188167339518</v>
      </c>
      <c r="AH110" s="11">
        <f>-'OddsRatio_working_3-way'!U110/(3*'OddsRatio_working_3-way'!X110^(1/3))*COS(('OddsRatio_working_3-way'!Y110+4*PI())/3)</f>
        <v>-0.15554360181240701</v>
      </c>
      <c r="AI110" s="11">
        <f>'OddsRatio_working_3-way'!U110/(3*'OddsRatio_working_3-way'!X110^(1/3))*SIN(('OddsRatio_working_3-way'!Y110)/3)</f>
        <v>-0.13360940617314168</v>
      </c>
      <c r="AJ110" s="11">
        <f>'OddsRatio_working_3-way'!U110/(3*'OddsRatio_working_3-way'!X110^(1/3))*SIN(('OddsRatio_working_3-way'!Y110+2*PI())/3)</f>
        <v>-0.40301882730449295</v>
      </c>
      <c r="AK110" s="11">
        <f>'OddsRatio_working_3-way'!U110/(3*'OddsRatio_working_3-way'!X110^(1/3))*SIN(('OddsRatio_working_3-way'!Y110+4*PI())/3)</f>
        <v>0.53662823347763466</v>
      </c>
      <c r="AL110" s="11">
        <f>'OddsRatio_working_3-way'!Z110+'OddsRatio_working_3-way'!AF110</f>
        <v>1.0850109669716042</v>
      </c>
      <c r="AM110" s="11">
        <f>'OddsRatio_working_3-way'!AA110+'OddsRatio_working_3-way'!AG110</f>
        <v>-0.77392376334679036</v>
      </c>
      <c r="AN110" s="11">
        <f>'OddsRatio_working_3-way'!AB110+'OddsRatio_working_3-way'!AH110</f>
        <v>-0.31108720362481401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1.0850109669716042</v>
      </c>
      <c r="AS110" s="11">
        <f>IF(('OddsRatio_working_3-way'!X110=0),IF(Q110&gt;0,-Q110^(1/3),(-Q110)^(1/3)),'OddsRatio_working_3-way'!AM110-'OddsRatio_working_3-way'!R110/3)</f>
        <v>-0.77392376334679036</v>
      </c>
      <c r="AT110" s="11">
        <f>IF(('OddsRatio_working_3-way'!X110=0),IF(Q110&gt;0,-Q110^(1/3),(-Q110)^(1/3)),'OddsRatio_working_3-way'!AN110-'OddsRatio_working_3-way'!R110/3)</f>
        <v>-0.31108720362481401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4.6900000000000004</v>
      </c>
      <c r="B111" s="4">
        <f>IF('True_Odds_Calculator_3-way'!B112="","",'True_Odds_Calculator_3-way'!B112)</f>
        <v>3.7</v>
      </c>
      <c r="C111" s="4">
        <f>IF('True_Odds_Calculator_3-way'!C112="","",'True_Odds_Calculator_3-way'!C112)</f>
        <v>1.77</v>
      </c>
      <c r="D111" s="9">
        <f t="shared" si="26"/>
        <v>0.20007760443014472</v>
      </c>
      <c r="E111" s="9">
        <f t="shared" si="27"/>
        <v>0.25475044454167944</v>
      </c>
      <c r="F111" s="9">
        <f t="shared" si="28"/>
        <v>0.54517195102817573</v>
      </c>
      <c r="G111" s="9">
        <f t="shared" si="29"/>
        <v>1.0834852687697389</v>
      </c>
      <c r="H111" s="9">
        <f t="shared" si="30"/>
        <v>4.998060641760337</v>
      </c>
      <c r="I111" s="9">
        <f t="shared" si="31"/>
        <v>3.9254102256782955</v>
      </c>
      <c r="J111" s="9">
        <f t="shared" si="32"/>
        <v>1.8342836569526992</v>
      </c>
      <c r="K111" s="11">
        <f t="shared" si="33"/>
        <v>0.21321961620469082</v>
      </c>
      <c r="L111" s="11">
        <f t="shared" si="34"/>
        <v>0.27027027027027023</v>
      </c>
      <c r="M111" s="11">
        <f t="shared" si="35"/>
        <v>0.56497175141242939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-0.24976582957862992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0.23311229989702037</v>
      </c>
      <c r="Q111" s="11">
        <f>2*'OddsRatio_working_3-way'!K111*'OddsRatio_working_3-way'!L111*'OddsRatio_working_3-way'!M111</f>
        <v>6.5115167569000085E-2</v>
      </c>
      <c r="R111" s="11">
        <f t="shared" si="36"/>
        <v>0</v>
      </c>
      <c r="S111" s="11">
        <f t="shared" si="37"/>
        <v>-0.93332342654835909</v>
      </c>
      <c r="T111" s="11">
        <f t="shared" si="38"/>
        <v>-0.26070486775093821</v>
      </c>
      <c r="U111" s="11">
        <f>'OddsRatio_working_3-way'!S111-'OddsRatio_working_3-way'!R111^2/3</f>
        <v>-0.93332342654835909</v>
      </c>
      <c r="V111" s="11">
        <f>'OddsRatio_working_3-way'!S111*'OddsRatio_working_3-way'!R111/3-2*'OddsRatio_working_3-way'!R111^3/27-'OddsRatio_working_3-way'!T111</f>
        <v>0.26070486775093821</v>
      </c>
      <c r="W111" s="11">
        <f>'OddsRatio_working_3-way'!V111^2+4*'OddsRatio_working_3-way'!U111^3/27</f>
        <v>-5.2479067868808932E-2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0.17352672412185041</v>
      </c>
      <c r="Y111" s="11">
        <f>IF('OddsRatio_working_3-way'!W111&gt;=0,IF('OddsRatio_working_3-way'!V111+SQRT('OddsRatio_working_3-way'!W111)&gt;0,0,PI()),ACOS('OddsRatio_working_3-way'!V111/(2*'OddsRatio_working_3-way'!X111)))</f>
        <v>0.72092549226123825</v>
      </c>
      <c r="Z111" s="11">
        <f>'OddsRatio_working_3-way'!X111^(1/3)*COS('OddsRatio_working_3-way'!Y111/3)</f>
        <v>0.54174263438486947</v>
      </c>
      <c r="AA111" s="11">
        <f>'OddsRatio_working_3-way'!X111^(1/3)*COS(('OddsRatio_working_3-way'!Y111+2*PI())/3)</f>
        <v>-0.38583672592217383</v>
      </c>
      <c r="AB111" s="11">
        <f>'OddsRatio_working_3-way'!X111^(1/3)*COS(('OddsRatio_working_3-way'!Y111+4*PI())/3)</f>
        <v>-0.15590590846269578</v>
      </c>
      <c r="AC111" s="11">
        <f>'OddsRatio_working_3-way'!X111^(1/3)*SIN('OddsRatio_working_3-way'!Y111/3)</f>
        <v>0.1327506193552204</v>
      </c>
      <c r="AD111" s="11">
        <f>'OddsRatio_working_3-way'!X111^(1/3)*SIN(('OddsRatio_working_3-way'!Y111+2*PI())/3)</f>
        <v>0.40278757401279192</v>
      </c>
      <c r="AE111" s="11">
        <f>'OddsRatio_working_3-way'!X111^(1/3)*SIN(('OddsRatio_working_3-way'!Y111+4*PI())/3)</f>
        <v>-0.53553819336801234</v>
      </c>
      <c r="AF111" s="11">
        <f>-'OddsRatio_working_3-way'!U111/(3*'OddsRatio_working_3-way'!X111^(1/3))*COS(('OddsRatio_working_3-way'!Y111)/3)</f>
        <v>0.54174263438486947</v>
      </c>
      <c r="AG111" s="11">
        <f>-'OddsRatio_working_3-way'!U111/(3*'OddsRatio_working_3-way'!X111^(1/3))*COS(('OddsRatio_working_3-way'!Y111+2*PI())/3)</f>
        <v>-0.38583672592217383</v>
      </c>
      <c r="AH111" s="11">
        <f>-'OddsRatio_working_3-way'!U111/(3*'OddsRatio_working_3-way'!X111^(1/3))*COS(('OddsRatio_working_3-way'!Y111+4*PI())/3)</f>
        <v>-0.15590590846269578</v>
      </c>
      <c r="AI111" s="11">
        <f>'OddsRatio_working_3-way'!U111/(3*'OddsRatio_working_3-way'!X111^(1/3))*SIN(('OddsRatio_working_3-way'!Y111)/3)</f>
        <v>-0.1327506193552204</v>
      </c>
      <c r="AJ111" s="11">
        <f>'OddsRatio_working_3-way'!U111/(3*'OddsRatio_working_3-way'!X111^(1/3))*SIN(('OddsRatio_working_3-way'!Y111+2*PI())/3)</f>
        <v>-0.40278757401279192</v>
      </c>
      <c r="AK111" s="11">
        <f>'OddsRatio_working_3-way'!U111/(3*'OddsRatio_working_3-way'!X111^(1/3))*SIN(('OddsRatio_working_3-way'!Y111+4*PI())/3)</f>
        <v>0.53553819336801234</v>
      </c>
      <c r="AL111" s="11">
        <f>'OddsRatio_working_3-way'!Z111+'OddsRatio_working_3-way'!AF111</f>
        <v>1.0834852687697389</v>
      </c>
      <c r="AM111" s="11">
        <f>'OddsRatio_working_3-way'!AA111+'OddsRatio_working_3-way'!AG111</f>
        <v>-0.77167345184434766</v>
      </c>
      <c r="AN111" s="11">
        <f>'OddsRatio_working_3-way'!AB111+'OddsRatio_working_3-way'!AH111</f>
        <v>-0.31181181692539156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1.0834852687697389</v>
      </c>
      <c r="AS111" s="11">
        <f>IF(('OddsRatio_working_3-way'!X111=0),IF(Q111&gt;0,-Q111^(1/3),(-Q111)^(1/3)),'OddsRatio_working_3-way'!AM111-'OddsRatio_working_3-way'!R111/3)</f>
        <v>-0.77167345184434766</v>
      </c>
      <c r="AT111" s="11">
        <f>IF(('OddsRatio_working_3-way'!X111=0),IF(Q111&gt;0,-Q111^(1/3),(-Q111)^(1/3)),'OddsRatio_working_3-way'!AN111-'OddsRatio_working_3-way'!R111/3)</f>
        <v>-0.31181181692539156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4.03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1.9</v>
      </c>
      <c r="D112" s="9">
        <f t="shared" si="26"/>
        <v>0.23233317754753402</v>
      </c>
      <c r="E112" s="9">
        <f t="shared" si="27"/>
        <v>0.26298201638779028</v>
      </c>
      <c r="F112" s="9">
        <f t="shared" si="28"/>
        <v>0.50468480606467581</v>
      </c>
      <c r="G112" s="9">
        <f t="shared" si="29"/>
        <v>1.0904830279617448</v>
      </c>
      <c r="H112" s="9">
        <f t="shared" si="30"/>
        <v>4.3041635747240869</v>
      </c>
      <c r="I112" s="9">
        <f t="shared" si="31"/>
        <v>3.8025413818616838</v>
      </c>
      <c r="J112" s="9">
        <f t="shared" si="32"/>
        <v>1.9814347251655702</v>
      </c>
      <c r="K112" s="11">
        <f t="shared" si="33"/>
        <v>0.24813895781637715</v>
      </c>
      <c r="L112" s="11">
        <f t="shared" si="34"/>
        <v>0.28011204481792717</v>
      </c>
      <c r="M112" s="11">
        <f t="shared" si="35"/>
        <v>0.52631578947368418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-0.25638428284987769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0.2377861161442506</v>
      </c>
      <c r="Q112" s="11">
        <f>2*'OddsRatio_working_3-way'!K112*'OddsRatio_working_3-way'!L112*'OddsRatio_working_3-way'!M112</f>
        <v>7.3164958813615552E-2</v>
      </c>
      <c r="R112" s="11">
        <f t="shared" si="36"/>
        <v>0</v>
      </c>
      <c r="S112" s="11">
        <f t="shared" si="37"/>
        <v>-0.9274598017518999</v>
      </c>
      <c r="T112" s="11">
        <f t="shared" si="38"/>
        <v>-0.28537224669289224</v>
      </c>
      <c r="U112" s="11">
        <f>'OddsRatio_working_3-way'!S112-'OddsRatio_working_3-way'!R112^2/3</f>
        <v>-0.9274598017518999</v>
      </c>
      <c r="V112" s="11">
        <f>'OddsRatio_working_3-way'!S112*'OddsRatio_working_3-way'!R112/3-2*'OddsRatio_working_3-way'!R112^3/27-'OddsRatio_working_3-way'!T112</f>
        <v>0.28537224669289224</v>
      </c>
      <c r="W112" s="11">
        <f>'OddsRatio_working_3-way'!V112^2+4*'OddsRatio_working_3-way'!U112^3/27</f>
        <v>-3.6752893260217426E-2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0.17189401708812205</v>
      </c>
      <c r="Y112" s="11">
        <f>IF('OddsRatio_working_3-way'!W112&gt;=0,IF('OddsRatio_working_3-way'!V112+SQRT('OddsRatio_working_3-way'!W112)&gt;0,0,PI()),ACOS('OddsRatio_working_3-way'!V112/(2*'OddsRatio_working_3-way'!X112)))</f>
        <v>0.59154167471530961</v>
      </c>
      <c r="Z112" s="11">
        <f>'OddsRatio_working_3-way'!X112^(1/3)*COS('OddsRatio_working_3-way'!Y112/3)</f>
        <v>0.54524151398087239</v>
      </c>
      <c r="AA112" s="11">
        <f>'OddsRatio_working_3-way'!X112^(1/3)*COS(('OddsRatio_working_3-way'!Y112+2*PI())/3)</f>
        <v>-0.36695377884312358</v>
      </c>
      <c r="AB112" s="11">
        <f>'OddsRatio_working_3-way'!X112^(1/3)*COS(('OddsRatio_working_3-way'!Y112+4*PI())/3)</f>
        <v>-0.17828773513774915</v>
      </c>
      <c r="AC112" s="11">
        <f>'OddsRatio_working_3-way'!X112^(1/3)*SIN('OddsRatio_working_3-way'!Y112/3)</f>
        <v>0.1089263911202399</v>
      </c>
      <c r="AD112" s="11">
        <f>'OddsRatio_working_3-way'!X112^(1/3)*SIN(('OddsRatio_working_3-way'!Y112+2*PI())/3)</f>
        <v>0.41772980674520377</v>
      </c>
      <c r="AE112" s="11">
        <f>'OddsRatio_working_3-way'!X112^(1/3)*SIN(('OddsRatio_working_3-way'!Y112+4*PI())/3)</f>
        <v>-0.52665619786544349</v>
      </c>
      <c r="AF112" s="11">
        <f>-'OddsRatio_working_3-way'!U112/(3*'OddsRatio_working_3-way'!X112^(1/3))*COS(('OddsRatio_working_3-way'!Y112)/3)</f>
        <v>0.54524151398087228</v>
      </c>
      <c r="AG112" s="11">
        <f>-'OddsRatio_working_3-way'!U112/(3*'OddsRatio_working_3-way'!X112^(1/3))*COS(('OddsRatio_working_3-way'!Y112+2*PI())/3)</f>
        <v>-0.36695377884312352</v>
      </c>
      <c r="AH112" s="11">
        <f>-'OddsRatio_working_3-way'!U112/(3*'OddsRatio_working_3-way'!X112^(1/3))*COS(('OddsRatio_working_3-way'!Y112+4*PI())/3)</f>
        <v>-0.17828773513774909</v>
      </c>
      <c r="AI112" s="11">
        <f>'OddsRatio_working_3-way'!U112/(3*'OddsRatio_working_3-way'!X112^(1/3))*SIN(('OddsRatio_working_3-way'!Y112)/3)</f>
        <v>-0.10892639112023987</v>
      </c>
      <c r="AJ112" s="11">
        <f>'OddsRatio_working_3-way'!U112/(3*'OddsRatio_working_3-way'!X112^(1/3))*SIN(('OddsRatio_working_3-way'!Y112+2*PI())/3)</f>
        <v>-0.41772980674520371</v>
      </c>
      <c r="AK112" s="11">
        <f>'OddsRatio_working_3-way'!U112/(3*'OddsRatio_working_3-way'!X112^(1/3))*SIN(('OddsRatio_working_3-way'!Y112+4*PI())/3)</f>
        <v>0.52665619786544338</v>
      </c>
      <c r="AL112" s="11">
        <f>'OddsRatio_working_3-way'!Z112+'OddsRatio_working_3-way'!AF112</f>
        <v>1.0904830279617448</v>
      </c>
      <c r="AM112" s="11">
        <f>'OddsRatio_working_3-way'!AA112+'OddsRatio_working_3-way'!AG112</f>
        <v>-0.73390755768624705</v>
      </c>
      <c r="AN112" s="11">
        <f>'OddsRatio_working_3-way'!AB112+'OddsRatio_working_3-way'!AH112</f>
        <v>-0.35657547027549824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1.0904830279617448</v>
      </c>
      <c r="AS112" s="11">
        <f>IF(('OddsRatio_working_3-way'!X112=0),IF(Q112&gt;0,-Q112^(1/3),(-Q112)^(1/3)),'OddsRatio_working_3-way'!AM112-'OddsRatio_working_3-way'!R112/3)</f>
        <v>-0.73390755768624705</v>
      </c>
      <c r="AT112" s="11">
        <f>IF(('OddsRatio_working_3-way'!X112=0),IF(Q112&gt;0,-Q112^(1/3),(-Q112)^(1/3)),'OddsRatio_working_3-way'!AN112-'OddsRatio_working_3-way'!R112/3)</f>
        <v>-0.35657547027549824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2.14</v>
      </c>
      <c r="B113" s="4">
        <f>IF('True_Odds_Calculator_3-way'!B114="","",'True_Odds_Calculator_3-way'!B114)</f>
        <v>3.32</v>
      </c>
      <c r="C113" s="4">
        <f>IF('True_Odds_Calculator_3-way'!C114="","",'True_Odds_Calculator_3-way'!C114)</f>
        <v>3.62</v>
      </c>
      <c r="D113" s="9">
        <f t="shared" si="26"/>
        <v>0.45027184990867086</v>
      </c>
      <c r="E113" s="9">
        <f t="shared" si="27"/>
        <v>0.2869770632913648</v>
      </c>
      <c r="F113" s="9">
        <f t="shared" si="28"/>
        <v>0.2627510867999644</v>
      </c>
      <c r="G113" s="9">
        <f t="shared" si="29"/>
        <v>1.0709478631997948</v>
      </c>
      <c r="H113" s="9">
        <f t="shared" si="30"/>
        <v>2.220880564047766</v>
      </c>
      <c r="I113" s="9">
        <f t="shared" si="31"/>
        <v>3.4845990426235232</v>
      </c>
      <c r="J113" s="9">
        <f t="shared" si="32"/>
        <v>3.8058834015834622</v>
      </c>
      <c r="K113" s="11">
        <f t="shared" si="33"/>
        <v>0.46728971962616822</v>
      </c>
      <c r="L113" s="11">
        <f t="shared" si="34"/>
        <v>0.30120481927710846</v>
      </c>
      <c r="M113" s="11">
        <f t="shared" si="35"/>
        <v>0.27624309392265195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-0.26942239967252712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0.23639764821665973</v>
      </c>
      <c r="Q113" s="11">
        <f>2*'OddsRatio_working_3-way'!K113*'OddsRatio_working_3-way'!L113*'OddsRatio_working_3-way'!M113</f>
        <v>7.7762384281795952E-2</v>
      </c>
      <c r="R113" s="11">
        <f t="shared" si="36"/>
        <v>0</v>
      </c>
      <c r="S113" s="11">
        <f t="shared" si="37"/>
        <v>-0.87742388347810818</v>
      </c>
      <c r="T113" s="11">
        <f t="shared" si="38"/>
        <v>-0.28862627745990393</v>
      </c>
      <c r="U113" s="11">
        <f>'OddsRatio_working_3-way'!S113-'OddsRatio_working_3-way'!R113^2/3</f>
        <v>-0.87742388347810818</v>
      </c>
      <c r="V113" s="11">
        <f>'OddsRatio_working_3-way'!S113*'OddsRatio_working_3-way'!R113/3-2*'OddsRatio_working_3-way'!R113^3/27-'OddsRatio_working_3-way'!T113</f>
        <v>0.28862627745990393</v>
      </c>
      <c r="W113" s="11">
        <f>'OddsRatio_working_3-way'!V113^2+4*'OddsRatio_working_3-way'!U113^3/27</f>
        <v>-1.6769637742421489E-2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0.15817297950565304</v>
      </c>
      <c r="Y113" s="11">
        <f>IF('OddsRatio_working_3-way'!W113&gt;=0,IF('OddsRatio_working_3-way'!V113+SQRT('OddsRatio_working_3-way'!W113)&gt;0,0,PI()),ACOS('OddsRatio_working_3-way'!V113/(2*'OddsRatio_working_3-way'!X113)))</f>
        <v>0.42174643575045856</v>
      </c>
      <c r="Z113" s="11">
        <f>'OddsRatio_working_3-way'!X113^(1/3)*COS('OddsRatio_working_3-way'!Y113/3)</f>
        <v>0.53547393159989742</v>
      </c>
      <c r="AA113" s="11">
        <f>'OddsRatio_working_3-way'!X113^(1/3)*COS(('OddsRatio_working_3-way'!Y113+2*PI())/3)</f>
        <v>-0.33336258809976677</v>
      </c>
      <c r="AB113" s="11">
        <f>'OddsRatio_working_3-way'!X113^(1/3)*COS(('OddsRatio_working_3-way'!Y113+4*PI())/3)</f>
        <v>-0.20211134350013046</v>
      </c>
      <c r="AC113" s="11">
        <f>'OddsRatio_working_3-way'!X113^(1/3)*SIN('OddsRatio_working_3-way'!Y113/3)</f>
        <v>7.577794140107344E-2</v>
      </c>
      <c r="AD113" s="11">
        <f>'OddsRatio_working_3-way'!X113^(1/3)*SIN(('OddsRatio_working_3-way'!Y113+2*PI())/3)</f>
        <v>0.42584505712930532</v>
      </c>
      <c r="AE113" s="11">
        <f>'OddsRatio_working_3-way'!X113^(1/3)*SIN(('OddsRatio_working_3-way'!Y113+4*PI())/3)</f>
        <v>-0.50162299853037873</v>
      </c>
      <c r="AF113" s="11">
        <f>-'OddsRatio_working_3-way'!U113/(3*'OddsRatio_working_3-way'!X113^(1/3))*COS(('OddsRatio_working_3-way'!Y113)/3)</f>
        <v>0.53547393159989742</v>
      </c>
      <c r="AG113" s="11">
        <f>-'OddsRatio_working_3-way'!U113/(3*'OddsRatio_working_3-way'!X113^(1/3))*COS(('OddsRatio_working_3-way'!Y113+2*PI())/3)</f>
        <v>-0.33336258809976677</v>
      </c>
      <c r="AH113" s="11">
        <f>-'OddsRatio_working_3-way'!U113/(3*'OddsRatio_working_3-way'!X113^(1/3))*COS(('OddsRatio_working_3-way'!Y113+4*PI())/3)</f>
        <v>-0.20211134350013046</v>
      </c>
      <c r="AI113" s="11">
        <f>'OddsRatio_working_3-way'!U113/(3*'OddsRatio_working_3-way'!X113^(1/3))*SIN(('OddsRatio_working_3-way'!Y113)/3)</f>
        <v>-7.577794140107344E-2</v>
      </c>
      <c r="AJ113" s="11">
        <f>'OddsRatio_working_3-way'!U113/(3*'OddsRatio_working_3-way'!X113^(1/3))*SIN(('OddsRatio_working_3-way'!Y113+2*PI())/3)</f>
        <v>-0.42584505712930532</v>
      </c>
      <c r="AK113" s="11">
        <f>'OddsRatio_working_3-way'!U113/(3*'OddsRatio_working_3-way'!X113^(1/3))*SIN(('OddsRatio_working_3-way'!Y113+4*PI())/3)</f>
        <v>0.50162299853037873</v>
      </c>
      <c r="AL113" s="11">
        <f>'OddsRatio_working_3-way'!Z113+'OddsRatio_working_3-way'!AF113</f>
        <v>1.0709478631997948</v>
      </c>
      <c r="AM113" s="11">
        <f>'OddsRatio_working_3-way'!AA113+'OddsRatio_working_3-way'!AG113</f>
        <v>-0.66672517619953353</v>
      </c>
      <c r="AN113" s="11">
        <f>'OddsRatio_working_3-way'!AB113+'OddsRatio_working_3-way'!AH113</f>
        <v>-0.40422268700026093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1.0709478631997948</v>
      </c>
      <c r="AS113" s="11">
        <f>IF(('OddsRatio_working_3-way'!X113=0),IF(Q113&gt;0,-Q113^(1/3),(-Q113)^(1/3)),'OddsRatio_working_3-way'!AM113-'OddsRatio_working_3-way'!R113/3)</f>
        <v>-0.66672517619953353</v>
      </c>
      <c r="AT113" s="11">
        <f>IF(('OddsRatio_working_3-way'!X113=0),IF(Q113&gt;0,-Q113^(1/3),(-Q113)^(1/3)),'OddsRatio_working_3-way'!AN113-'OddsRatio_working_3-way'!R113/3)</f>
        <v>-0.40422268700026093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2.35</v>
      </c>
      <c r="B114" s="4">
        <f>IF('True_Odds_Calculator_3-way'!B115="","",'True_Odds_Calculator_3-way'!B115)</f>
        <v>3.52</v>
      </c>
      <c r="C114" s="4">
        <f>IF('True_Odds_Calculator_3-way'!C115="","",'True_Odds_Calculator_3-way'!C115)</f>
        <v>2.82</v>
      </c>
      <c r="D114" s="9">
        <f t="shared" si="26"/>
        <v>0.40218144236144454</v>
      </c>
      <c r="E114" s="9">
        <f t="shared" si="27"/>
        <v>0.26492256615920423</v>
      </c>
      <c r="F114" s="9">
        <f t="shared" si="28"/>
        <v>0.33289599147935112</v>
      </c>
      <c r="G114" s="9">
        <f t="shared" si="29"/>
        <v>1.1010666196173475</v>
      </c>
      <c r="H114" s="9">
        <f t="shared" si="30"/>
        <v>2.4864399364834191</v>
      </c>
      <c r="I114" s="9">
        <f t="shared" si="31"/>
        <v>3.7746878814357161</v>
      </c>
      <c r="J114" s="9">
        <f t="shared" si="32"/>
        <v>3.003941247703573</v>
      </c>
      <c r="K114" s="11">
        <f t="shared" si="33"/>
        <v>0.42553191489361702</v>
      </c>
      <c r="L114" s="11">
        <f t="shared" si="34"/>
        <v>0.28409090909090912</v>
      </c>
      <c r="M114" s="11">
        <f t="shared" si="35"/>
        <v>0.3546099290780142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-0.26542758961274115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0.24392293235661269</v>
      </c>
      <c r="Q114" s="11">
        <f>2*'OddsRatio_working_3-way'!K114*'OddsRatio_working_3-way'!L114*'OddsRatio_working_3-way'!M114</f>
        <v>8.5737410318668814E-2</v>
      </c>
      <c r="R114" s="11">
        <f t="shared" si="36"/>
        <v>0</v>
      </c>
      <c r="S114" s="11">
        <f t="shared" si="37"/>
        <v>-0.9189810777112366</v>
      </c>
      <c r="T114" s="11">
        <f t="shared" si="38"/>
        <v>-0.32301619603206921</v>
      </c>
      <c r="U114" s="11">
        <f>'OddsRatio_working_3-way'!S114-'OddsRatio_working_3-way'!R114^2/3</f>
        <v>-0.9189810777112366</v>
      </c>
      <c r="V114" s="11">
        <f>'OddsRatio_working_3-way'!S114*'OddsRatio_working_3-way'!R114/3-2*'OddsRatio_working_3-way'!R114^3/27-'OddsRatio_working_3-way'!T114</f>
        <v>0.32301619603206921</v>
      </c>
      <c r="W114" s="11">
        <f>'OddsRatio_working_3-way'!V114^2+4*'OddsRatio_working_3-way'!U114^3/27</f>
        <v>-1.0638850716643625E-2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0.16954226140970854</v>
      </c>
      <c r="Y114" s="11">
        <f>IF('OddsRatio_working_3-way'!W114&gt;=0,IF('OddsRatio_working_3-way'!V114+SQRT('OddsRatio_working_3-way'!W114)&gt;0,0,PI()),ACOS('OddsRatio_working_3-way'!V114/(2*'OddsRatio_working_3-way'!X114)))</f>
        <v>0.30908394411939044</v>
      </c>
      <c r="Z114" s="11">
        <f>'OddsRatio_working_3-way'!X114^(1/3)*COS('OddsRatio_working_3-way'!Y114/3)</f>
        <v>0.55053330980867377</v>
      </c>
      <c r="AA114" s="11">
        <f>'OddsRatio_working_3-way'!X114^(1/3)*COS(('OddsRatio_working_3-way'!Y114+2*PI())/3)</f>
        <v>-0.32456245108554543</v>
      </c>
      <c r="AB114" s="11">
        <f>'OddsRatio_working_3-way'!X114^(1/3)*COS(('OddsRatio_working_3-way'!Y114+4*PI())/3)</f>
        <v>-0.22597085872312853</v>
      </c>
      <c r="AC114" s="11">
        <f>'OddsRatio_working_3-way'!X114^(1/3)*SIN('OddsRatio_working_3-way'!Y114/3)</f>
        <v>5.6921882390275354E-2</v>
      </c>
      <c r="AD114" s="11">
        <f>'OddsRatio_working_3-way'!X114^(1/3)*SIN(('OddsRatio_working_3-way'!Y114+2*PI())/3)</f>
        <v>0.44831489072870256</v>
      </c>
      <c r="AE114" s="11">
        <f>'OddsRatio_working_3-way'!X114^(1/3)*SIN(('OddsRatio_working_3-way'!Y114+4*PI())/3)</f>
        <v>-0.50523677311897786</v>
      </c>
      <c r="AF114" s="11">
        <f>-'OddsRatio_working_3-way'!U114/(3*'OddsRatio_working_3-way'!X114^(1/3))*COS(('OddsRatio_working_3-way'!Y114)/3)</f>
        <v>0.55053330980867377</v>
      </c>
      <c r="AG114" s="11">
        <f>-'OddsRatio_working_3-way'!U114/(3*'OddsRatio_working_3-way'!X114^(1/3))*COS(('OddsRatio_working_3-way'!Y114+2*PI())/3)</f>
        <v>-0.32456245108554543</v>
      </c>
      <c r="AH114" s="11">
        <f>-'OddsRatio_working_3-way'!U114/(3*'OddsRatio_working_3-way'!X114^(1/3))*COS(('OddsRatio_working_3-way'!Y114+4*PI())/3)</f>
        <v>-0.22597085872312853</v>
      </c>
      <c r="AI114" s="11">
        <f>'OddsRatio_working_3-way'!U114/(3*'OddsRatio_working_3-way'!X114^(1/3))*SIN(('OddsRatio_working_3-way'!Y114)/3)</f>
        <v>-5.6921882390275354E-2</v>
      </c>
      <c r="AJ114" s="11">
        <f>'OddsRatio_working_3-way'!U114/(3*'OddsRatio_working_3-way'!X114^(1/3))*SIN(('OddsRatio_working_3-way'!Y114+2*PI())/3)</f>
        <v>-0.44831489072870256</v>
      </c>
      <c r="AK114" s="11">
        <f>'OddsRatio_working_3-way'!U114/(3*'OddsRatio_working_3-way'!X114^(1/3))*SIN(('OddsRatio_working_3-way'!Y114+4*PI())/3)</f>
        <v>0.50523677311897786</v>
      </c>
      <c r="AL114" s="11">
        <f>'OddsRatio_working_3-way'!Z114+'OddsRatio_working_3-way'!AF114</f>
        <v>1.1010666196173475</v>
      </c>
      <c r="AM114" s="11">
        <f>'OddsRatio_working_3-way'!AA114+'OddsRatio_working_3-way'!AG114</f>
        <v>-0.64912490217109087</v>
      </c>
      <c r="AN114" s="11">
        <f>'OddsRatio_working_3-way'!AB114+'OddsRatio_working_3-way'!AH114</f>
        <v>-0.45194171744625705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1.1010666196173475</v>
      </c>
      <c r="AS114" s="11">
        <f>IF(('OddsRatio_working_3-way'!X114=0),IF(Q114&gt;0,-Q114^(1/3),(-Q114)^(1/3)),'OddsRatio_working_3-way'!AM114-'OddsRatio_working_3-way'!R114/3)</f>
        <v>-0.64912490217109087</v>
      </c>
      <c r="AT114" s="11">
        <f>IF(('OddsRatio_working_3-way'!X114=0),IF(Q114&gt;0,-Q114^(1/3),(-Q114)^(1/3)),'OddsRatio_working_3-way'!AN114-'OddsRatio_working_3-way'!R114/3)</f>
        <v>-0.45194171744625705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3.05</v>
      </c>
      <c r="B115" s="4">
        <f>IF('True_Odds_Calculator_3-way'!B116="","",'True_Odds_Calculator_3-way'!B116)</f>
        <v>3.23</v>
      </c>
      <c r="C115" s="4">
        <f>IF('True_Odds_Calculator_3-way'!C116="","",'True_Odds_Calculator_3-way'!C116)</f>
        <v>2.34</v>
      </c>
      <c r="D115" s="9">
        <f t="shared" si="26"/>
        <v>0.30688830809210343</v>
      </c>
      <c r="E115" s="9">
        <f t="shared" si="27"/>
        <v>0.28928295597959414</v>
      </c>
      <c r="F115" s="9">
        <f t="shared" si="28"/>
        <v>0.40382873592830248</v>
      </c>
      <c r="G115" s="9">
        <f t="shared" si="29"/>
        <v>1.1017143873850148</v>
      </c>
      <c r="H115" s="9">
        <f t="shared" si="30"/>
        <v>3.2585144941392801</v>
      </c>
      <c r="I115" s="9">
        <f t="shared" si="31"/>
        <v>3.4568230838685823</v>
      </c>
      <c r="J115" s="9">
        <f t="shared" si="32"/>
        <v>2.4762972790959195</v>
      </c>
      <c r="K115" s="11">
        <f t="shared" si="33"/>
        <v>0.32786885245901642</v>
      </c>
      <c r="L115" s="11">
        <f t="shared" si="34"/>
        <v>0.30959752321981426</v>
      </c>
      <c r="M115" s="11">
        <f t="shared" si="35"/>
        <v>0.42735042735042739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-0.26573288548622243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0.24379124008622058</v>
      </c>
      <c r="Q115" s="11">
        <f>2*'OddsRatio_working_3-way'!K115*'OddsRatio_working_3-way'!L115*'OddsRatio_working_3-way'!M115</f>
        <v>8.6758448429260004E-2</v>
      </c>
      <c r="R115" s="11">
        <f t="shared" si="36"/>
        <v>0</v>
      </c>
      <c r="S115" s="11">
        <f t="shared" si="37"/>
        <v>-0.91742969501176219</v>
      </c>
      <c r="T115" s="11">
        <f t="shared" si="38"/>
        <v>-0.32648743594724638</v>
      </c>
      <c r="U115" s="11">
        <f>'OddsRatio_working_3-way'!S115-'OddsRatio_working_3-way'!R115^2/3</f>
        <v>-0.91742969501176219</v>
      </c>
      <c r="V115" s="11">
        <f>'OddsRatio_working_3-way'!S115*'OddsRatio_working_3-way'!R115/3-2*'OddsRatio_working_3-way'!R115^3/27-'OddsRatio_working_3-way'!T115</f>
        <v>0.32648743594724638</v>
      </c>
      <c r="W115" s="11">
        <f>'OddsRatio_working_3-way'!V115^2+4*'OddsRatio_working_3-way'!U115^3/27</f>
        <v>-7.8029465306921619E-3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0.16911312217129951</v>
      </c>
      <c r="Y115" s="11">
        <f>IF('OddsRatio_working_3-way'!W115&gt;=0,IF('OddsRatio_working_3-way'!V115+SQRT('OddsRatio_working_3-way'!W115)&gt;0,0,PI()),ACOS('OddsRatio_working_3-way'!V115/(2*'OddsRatio_working_3-way'!X115)))</f>
        <v>0.26423327652869877</v>
      </c>
      <c r="Z115" s="11">
        <f>'OddsRatio_working_3-way'!X115^(1/3)*COS('OddsRatio_working_3-way'!Y115/3)</f>
        <v>0.55085719369250741</v>
      </c>
      <c r="AA115" s="11">
        <f>'OddsRatio_working_3-way'!X115^(1/3)*COS(('OddsRatio_working_3-way'!Y115+2*PI())/3)</f>
        <v>-0.31755564125779562</v>
      </c>
      <c r="AB115" s="11">
        <f>'OddsRatio_working_3-way'!X115^(1/3)*COS(('OddsRatio_working_3-way'!Y115+4*PI())/3)</f>
        <v>-0.23330155243471196</v>
      </c>
      <c r="AC115" s="11">
        <f>'OddsRatio_working_3-way'!X115^(1/3)*SIN('OddsRatio_working_3-way'!Y115/3)</f>
        <v>4.8644120862334043E-2</v>
      </c>
      <c r="AD115" s="11">
        <f>'OddsRatio_working_3-way'!X115^(1/3)*SIN(('OddsRatio_working_3-way'!Y115+2*PI())/3)</f>
        <v>0.45273426316394949</v>
      </c>
      <c r="AE115" s="11">
        <f>'OddsRatio_working_3-way'!X115^(1/3)*SIN(('OddsRatio_working_3-way'!Y115+4*PI())/3)</f>
        <v>-0.50137838402628354</v>
      </c>
      <c r="AF115" s="11">
        <f>-'OddsRatio_working_3-way'!U115/(3*'OddsRatio_working_3-way'!X115^(1/3))*COS(('OddsRatio_working_3-way'!Y115)/3)</f>
        <v>0.55085719369250741</v>
      </c>
      <c r="AG115" s="11">
        <f>-'OddsRatio_working_3-way'!U115/(3*'OddsRatio_working_3-way'!X115^(1/3))*COS(('OddsRatio_working_3-way'!Y115+2*PI())/3)</f>
        <v>-0.31755564125779562</v>
      </c>
      <c r="AH115" s="11">
        <f>-'OddsRatio_working_3-way'!U115/(3*'OddsRatio_working_3-way'!X115^(1/3))*COS(('OddsRatio_working_3-way'!Y115+4*PI())/3)</f>
        <v>-0.23330155243471196</v>
      </c>
      <c r="AI115" s="11">
        <f>'OddsRatio_working_3-way'!U115/(3*'OddsRatio_working_3-way'!X115^(1/3))*SIN(('OddsRatio_working_3-way'!Y115)/3)</f>
        <v>-4.8644120862334043E-2</v>
      </c>
      <c r="AJ115" s="11">
        <f>'OddsRatio_working_3-way'!U115/(3*'OddsRatio_working_3-way'!X115^(1/3))*SIN(('OddsRatio_working_3-way'!Y115+2*PI())/3)</f>
        <v>-0.45273426316394949</v>
      </c>
      <c r="AK115" s="11">
        <f>'OddsRatio_working_3-way'!U115/(3*'OddsRatio_working_3-way'!X115^(1/3))*SIN(('OddsRatio_working_3-way'!Y115+4*PI())/3)</f>
        <v>0.50137838402628354</v>
      </c>
      <c r="AL115" s="11">
        <f>'OddsRatio_working_3-way'!Z115+'OddsRatio_working_3-way'!AF115</f>
        <v>1.1017143873850148</v>
      </c>
      <c r="AM115" s="11">
        <f>'OddsRatio_working_3-way'!AA115+'OddsRatio_working_3-way'!AG115</f>
        <v>-0.63511128251559124</v>
      </c>
      <c r="AN115" s="11">
        <f>'OddsRatio_working_3-way'!AB115+'OddsRatio_working_3-way'!AH115</f>
        <v>-0.46660310486942391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1.1017143873850148</v>
      </c>
      <c r="AS115" s="11">
        <f>IF(('OddsRatio_working_3-way'!X115=0),IF(Q115&gt;0,-Q115^(1/3),(-Q115)^(1/3)),'OddsRatio_working_3-way'!AM115-'OddsRatio_working_3-way'!R115/3)</f>
        <v>-0.63511128251559124</v>
      </c>
      <c r="AT115" s="11">
        <f>IF(('OddsRatio_working_3-way'!X115=0),IF(Q115&gt;0,-Q115^(1/3),(-Q115)^(1/3)),'OddsRatio_working_3-way'!AN115-'OddsRatio_working_3-way'!R115/3)</f>
        <v>-0.46660310486942391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2.19</v>
      </c>
      <c r="B116" s="4">
        <f>IF('True_Odds_Calculator_3-way'!B117="","",'True_Odds_Calculator_3-way'!B117)</f>
        <v>3.31</v>
      </c>
      <c r="C116" s="4">
        <f>IF('True_Odds_Calculator_3-way'!C117="","",'True_Odds_Calculator_3-way'!C117)</f>
        <v>3.28</v>
      </c>
      <c r="D116" s="9">
        <f t="shared" si="26"/>
        <v>0.43287824567715366</v>
      </c>
      <c r="E116" s="9">
        <f t="shared" si="27"/>
        <v>0.28223306102285733</v>
      </c>
      <c r="F116" s="9">
        <f t="shared" si="28"/>
        <v>0.28488869329998889</v>
      </c>
      <c r="G116" s="9">
        <f t="shared" si="29"/>
        <v>1.1009398313532768</v>
      </c>
      <c r="H116" s="9">
        <f t="shared" si="30"/>
        <v>2.3101183993103995</v>
      </c>
      <c r="I116" s="9">
        <f t="shared" si="31"/>
        <v>3.5431710104260699</v>
      </c>
      <c r="J116" s="9">
        <f t="shared" si="32"/>
        <v>3.5101428154854717</v>
      </c>
      <c r="K116" s="11">
        <f t="shared" si="33"/>
        <v>0.45662100456621008</v>
      </c>
      <c r="L116" s="11">
        <f t="shared" si="34"/>
        <v>0.30211480362537763</v>
      </c>
      <c r="M116" s="11">
        <f t="shared" si="35"/>
        <v>0.3048780487804878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-0.26360147494203501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0.24309828000816947</v>
      </c>
      <c r="Q116" s="11">
        <f>2*'OddsRatio_working_3-way'!K116*'OddsRatio_working_3-way'!L116*'OddsRatio_working_3-way'!M116</f>
        <v>8.4117051905940987E-2</v>
      </c>
      <c r="R116" s="11">
        <f t="shared" si="36"/>
        <v>0</v>
      </c>
      <c r="S116" s="11">
        <f t="shared" si="37"/>
        <v>-0.92221896733174913</v>
      </c>
      <c r="T116" s="11">
        <f t="shared" si="38"/>
        <v>-0.31910690911133188</v>
      </c>
      <c r="U116" s="11">
        <f>'OddsRatio_working_3-way'!S116-'OddsRatio_working_3-way'!R116^2/3</f>
        <v>-0.92221896733174913</v>
      </c>
      <c r="V116" s="11">
        <f>'OddsRatio_working_3-way'!S116*'OddsRatio_working_3-way'!R116/3-2*'OddsRatio_working_3-way'!R116^3/27-'OddsRatio_working_3-way'!T116</f>
        <v>0.31910690911133188</v>
      </c>
      <c r="W116" s="11">
        <f>'OddsRatio_working_3-way'!V116^2+4*'OddsRatio_working_3-way'!U116^3/27</f>
        <v>-1.4368706854712573E-2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0.17043908464411883</v>
      </c>
      <c r="Y116" s="11">
        <f>IF('OddsRatio_working_3-way'!W116&gt;=0,IF('OddsRatio_working_3-way'!V116+SQRT('OddsRatio_working_3-way'!W116)&gt;0,0,PI()),ACOS('OddsRatio_working_3-way'!V116/(2*'OddsRatio_working_3-way'!X116)))</f>
        <v>0.35933225674550018</v>
      </c>
      <c r="Z116" s="11">
        <f>'OddsRatio_working_3-way'!X116^(1/3)*COS('OddsRatio_working_3-way'!Y116/3)</f>
        <v>0.55046991567663839</v>
      </c>
      <c r="AA116" s="11">
        <f>'OddsRatio_working_3-way'!X116^(1/3)*COS(('OddsRatio_working_3-way'!Y116+2*PI())/3)</f>
        <v>-0.33261000279824321</v>
      </c>
      <c r="AB116" s="11">
        <f>'OddsRatio_working_3-way'!X116^(1/3)*COS(('OddsRatio_working_3-way'!Y116+4*PI())/3)</f>
        <v>-0.21785991287839526</v>
      </c>
      <c r="AC116" s="11">
        <f>'OddsRatio_working_3-way'!X116^(1/3)*SIN('OddsRatio_working_3-way'!Y116/3)</f>
        <v>6.6250995304758253E-2</v>
      </c>
      <c r="AD116" s="11">
        <f>'OddsRatio_working_3-way'!X116^(1/3)*SIN(('OddsRatio_working_3-way'!Y116+2*PI())/3)</f>
        <v>0.4435954333426676</v>
      </c>
      <c r="AE116" s="11">
        <f>'OddsRatio_working_3-way'!X116^(1/3)*SIN(('OddsRatio_working_3-way'!Y116+4*PI())/3)</f>
        <v>-0.50984642864742558</v>
      </c>
      <c r="AF116" s="11">
        <f>-'OddsRatio_working_3-way'!U116/(3*'OddsRatio_working_3-way'!X116^(1/3))*COS(('OddsRatio_working_3-way'!Y116)/3)</f>
        <v>0.55046991567663828</v>
      </c>
      <c r="AG116" s="11">
        <f>-'OddsRatio_working_3-way'!U116/(3*'OddsRatio_working_3-way'!X116^(1/3))*COS(('OddsRatio_working_3-way'!Y116+2*PI())/3)</f>
        <v>-0.33261000279824315</v>
      </c>
      <c r="AH116" s="11">
        <f>-'OddsRatio_working_3-way'!U116/(3*'OddsRatio_working_3-way'!X116^(1/3))*COS(('OddsRatio_working_3-way'!Y116+4*PI())/3)</f>
        <v>-0.21785991287839523</v>
      </c>
      <c r="AI116" s="11">
        <f>'OddsRatio_working_3-way'!U116/(3*'OddsRatio_working_3-way'!X116^(1/3))*SIN(('OddsRatio_working_3-way'!Y116)/3)</f>
        <v>-6.625099530475824E-2</v>
      </c>
      <c r="AJ116" s="11">
        <f>'OddsRatio_working_3-way'!U116/(3*'OddsRatio_working_3-way'!X116^(1/3))*SIN(('OddsRatio_working_3-way'!Y116+2*PI())/3)</f>
        <v>-0.44359543334266754</v>
      </c>
      <c r="AK116" s="11">
        <f>'OddsRatio_working_3-way'!U116/(3*'OddsRatio_working_3-way'!X116^(1/3))*SIN(('OddsRatio_working_3-way'!Y116+4*PI())/3)</f>
        <v>0.50984642864742546</v>
      </c>
      <c r="AL116" s="11">
        <f>'OddsRatio_working_3-way'!Z116+'OddsRatio_working_3-way'!AF116</f>
        <v>1.1009398313532768</v>
      </c>
      <c r="AM116" s="11">
        <f>'OddsRatio_working_3-way'!AA116+'OddsRatio_working_3-way'!AG116</f>
        <v>-0.66522000559648631</v>
      </c>
      <c r="AN116" s="11">
        <f>'OddsRatio_working_3-way'!AB116+'OddsRatio_working_3-way'!AH116</f>
        <v>-0.43571982575679047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1.1009398313532768</v>
      </c>
      <c r="AS116" s="11">
        <f>IF(('OddsRatio_working_3-way'!X116=0),IF(Q116&gt;0,-Q116^(1/3),(-Q116)^(1/3)),'OddsRatio_working_3-way'!AM116-'OddsRatio_working_3-way'!R116/3)</f>
        <v>-0.66522000559648631</v>
      </c>
      <c r="AT116" s="11">
        <f>IF(('OddsRatio_working_3-way'!X116=0),IF(Q116&gt;0,-Q116^(1/3),(-Q116)^(1/3)),'OddsRatio_working_3-way'!AN116-'OddsRatio_working_3-way'!R116/3)</f>
        <v>-0.43571982575679047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3.14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2.25</v>
      </c>
      <c r="D117" s="9">
        <f t="shared" si="26"/>
        <v>0.2979165631416727</v>
      </c>
      <c r="E117" s="9">
        <f t="shared" si="27"/>
        <v>0.28130447956812599</v>
      </c>
      <c r="F117" s="9">
        <f t="shared" si="28"/>
        <v>0.42077895729020132</v>
      </c>
      <c r="G117" s="9">
        <f t="shared" si="29"/>
        <v>1.1012357584418337</v>
      </c>
      <c r="H117" s="9">
        <f t="shared" si="30"/>
        <v>3.356644523065524</v>
      </c>
      <c r="I117" s="9">
        <f t="shared" si="31"/>
        <v>3.5548669595850542</v>
      </c>
      <c r="J117" s="9">
        <f t="shared" si="32"/>
        <v>2.3765446980522924</v>
      </c>
      <c r="K117" s="11">
        <f t="shared" si="33"/>
        <v>0.31847133757961782</v>
      </c>
      <c r="L117" s="11">
        <f t="shared" si="34"/>
        <v>0.30120481927710846</v>
      </c>
      <c r="M117" s="11">
        <f t="shared" si="35"/>
        <v>0.44444444444444442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-0.26458274712437868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0.24343659137612017</v>
      </c>
      <c r="Q117" s="11">
        <f>2*'OddsRatio_working_3-way'!K117*'OddsRatio_working_3-way'!L117*'OddsRatio_working_3-way'!M117</f>
        <v>8.526675704942914E-2</v>
      </c>
      <c r="R117" s="11">
        <f t="shared" si="36"/>
        <v>0</v>
      </c>
      <c r="S117" s="11">
        <f t="shared" si="37"/>
        <v>-0.92007734450531709</v>
      </c>
      <c r="T117" s="11">
        <f t="shared" si="38"/>
        <v>-0.32226877215597799</v>
      </c>
      <c r="U117" s="11">
        <f>'OddsRatio_working_3-way'!S117-'OddsRatio_working_3-way'!R117^2/3</f>
        <v>-0.92007734450531709</v>
      </c>
      <c r="V117" s="11">
        <f>'OddsRatio_working_3-way'!S117*'OddsRatio_working_3-way'!R117/3-2*'OddsRatio_working_3-way'!R117^3/27-'OddsRatio_working_3-way'!T117</f>
        <v>0.32226877215597799</v>
      </c>
      <c r="W117" s="11">
        <f>'OddsRatio_working_3-way'!V117^2+4*'OddsRatio_working_3-way'!U117^3/27</f>
        <v>-1.1533121408509442E-2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0.16984572626020877</v>
      </c>
      <c r="Y117" s="11">
        <f>IF('OddsRatio_working_3-way'!W117&gt;=0,IF('OddsRatio_working_3-way'!V117+SQRT('OddsRatio_working_3-way'!W117)&gt;0,0,PI()),ACOS('OddsRatio_working_3-way'!V117/(2*'OddsRatio_working_3-way'!X117)))</f>
        <v>0.32166522723544944</v>
      </c>
      <c r="Z117" s="11">
        <f>'OddsRatio_working_3-way'!X117^(1/3)*COS('OddsRatio_working_3-way'!Y117/3)</f>
        <v>0.55061787922091687</v>
      </c>
      <c r="AA117" s="11">
        <f>'OddsRatio_working_3-way'!X117^(1/3)*COS(('OddsRatio_working_3-way'!Y117+2*PI())/3)</f>
        <v>-0.32663436642820792</v>
      </c>
      <c r="AB117" s="11">
        <f>'OddsRatio_working_3-way'!X117^(1/3)*COS(('OddsRatio_working_3-way'!Y117+4*PI())/3)</f>
        <v>-0.22398351279270909</v>
      </c>
      <c r="AC117" s="11">
        <f>'OddsRatio_working_3-way'!X117^(1/3)*SIN('OddsRatio_working_3-way'!Y117/3)</f>
        <v>5.9265497979000305E-2</v>
      </c>
      <c r="AD117" s="11">
        <f>'OddsRatio_working_3-way'!X117^(1/3)*SIN(('OddsRatio_working_3-way'!Y117+2*PI())/3)</f>
        <v>0.4472163221937257</v>
      </c>
      <c r="AE117" s="11">
        <f>'OddsRatio_working_3-way'!X117^(1/3)*SIN(('OddsRatio_working_3-way'!Y117+4*PI())/3)</f>
        <v>-0.50648182017272581</v>
      </c>
      <c r="AF117" s="11">
        <f>-'OddsRatio_working_3-way'!U117/(3*'OddsRatio_working_3-way'!X117^(1/3))*COS(('OddsRatio_working_3-way'!Y117)/3)</f>
        <v>0.55061787922091676</v>
      </c>
      <c r="AG117" s="11">
        <f>-'OddsRatio_working_3-way'!U117/(3*'OddsRatio_working_3-way'!X117^(1/3))*COS(('OddsRatio_working_3-way'!Y117+2*PI())/3)</f>
        <v>-0.32663436642820787</v>
      </c>
      <c r="AH117" s="11">
        <f>-'OddsRatio_working_3-way'!U117/(3*'OddsRatio_working_3-way'!X117^(1/3))*COS(('OddsRatio_working_3-way'!Y117+4*PI())/3)</f>
        <v>-0.22398351279270903</v>
      </c>
      <c r="AI117" s="11">
        <f>'OddsRatio_working_3-way'!U117/(3*'OddsRatio_working_3-way'!X117^(1/3))*SIN(('OddsRatio_working_3-way'!Y117)/3)</f>
        <v>-5.9265497979000298E-2</v>
      </c>
      <c r="AJ117" s="11">
        <f>'OddsRatio_working_3-way'!U117/(3*'OddsRatio_working_3-way'!X117^(1/3))*SIN(('OddsRatio_working_3-way'!Y117+2*PI())/3)</f>
        <v>-0.44721632219372565</v>
      </c>
      <c r="AK117" s="11">
        <f>'OddsRatio_working_3-way'!U117/(3*'OddsRatio_working_3-way'!X117^(1/3))*SIN(('OddsRatio_working_3-way'!Y117+4*PI())/3)</f>
        <v>0.50648182017272569</v>
      </c>
      <c r="AL117" s="11">
        <f>'OddsRatio_working_3-way'!Z117+'OddsRatio_working_3-way'!AF117</f>
        <v>1.1012357584418337</v>
      </c>
      <c r="AM117" s="11">
        <f>'OddsRatio_working_3-way'!AA117+'OddsRatio_working_3-way'!AG117</f>
        <v>-0.65326873285641573</v>
      </c>
      <c r="AN117" s="11">
        <f>'OddsRatio_working_3-way'!AB117+'OddsRatio_working_3-way'!AH117</f>
        <v>-0.44796702558541812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1.1012357584418337</v>
      </c>
      <c r="AS117" s="11">
        <f>IF(('OddsRatio_working_3-way'!X117=0),IF(Q117&gt;0,-Q117^(1/3),(-Q117)^(1/3)),'OddsRatio_working_3-way'!AM117-'OddsRatio_working_3-way'!R117/3)</f>
        <v>-0.65326873285641573</v>
      </c>
      <c r="AT117" s="11">
        <f>IF(('OddsRatio_working_3-way'!X117=0),IF(Q117&gt;0,-Q117^(1/3),(-Q117)^(1/3)),'OddsRatio_working_3-way'!AN117-'OddsRatio_working_3-way'!R117/3)</f>
        <v>-0.44796702558541812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1.91</v>
      </c>
      <c r="B118" s="4">
        <f>IF('True_Odds_Calculator_3-way'!B119="","",'True_Odds_Calculator_3-way'!B119)</f>
        <v>3.81</v>
      </c>
      <c r="C118" s="4">
        <f>IF('True_Odds_Calculator_3-way'!C119="","",'True_Odds_Calculator_3-way'!C119)</f>
        <v>3.6</v>
      </c>
      <c r="D118" s="9">
        <f t="shared" si="26"/>
        <v>0.49844993026594175</v>
      </c>
      <c r="E118" s="9">
        <f t="shared" si="27"/>
        <v>0.24347976149710621</v>
      </c>
      <c r="F118" s="9">
        <f t="shared" si="28"/>
        <v>0.25807030823695176</v>
      </c>
      <c r="G118" s="9">
        <f t="shared" si="29"/>
        <v>1.105735780704429</v>
      </c>
      <c r="H118" s="9">
        <f t="shared" si="30"/>
        <v>2.0062195604410307</v>
      </c>
      <c r="I118" s="9">
        <f t="shared" si="31"/>
        <v>4.1071175437794452</v>
      </c>
      <c r="J118" s="9">
        <f t="shared" si="32"/>
        <v>3.8749130298315162</v>
      </c>
      <c r="K118" s="11">
        <f t="shared" si="33"/>
        <v>0.52356020942408377</v>
      </c>
      <c r="L118" s="11">
        <f t="shared" si="34"/>
        <v>0.26246719160104987</v>
      </c>
      <c r="M118" s="11">
        <f t="shared" si="35"/>
        <v>0.27777777777777779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-0.25378164989411212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0.24124384102946991</v>
      </c>
      <c r="Q118" s="11">
        <f>2*'OddsRatio_working_3-way'!K118*'OddsRatio_working_3-way'!L118*'OddsRatio_working_3-way'!M118</f>
        <v>7.6342987667553777E-2</v>
      </c>
      <c r="R118" s="11">
        <f t="shared" si="36"/>
        <v>0</v>
      </c>
      <c r="S118" s="11">
        <f t="shared" si="37"/>
        <v>-0.9505960778887147</v>
      </c>
      <c r="T118" s="11">
        <f t="shared" si="38"/>
        <v>-0.30082154363566921</v>
      </c>
      <c r="U118" s="11">
        <f>'OddsRatio_working_3-way'!S118-'OddsRatio_working_3-way'!R118^2/3</f>
        <v>-0.9505960778887147</v>
      </c>
      <c r="V118" s="11">
        <f>'OddsRatio_working_3-way'!S118*'OddsRatio_working_3-way'!R118/3-2*'OddsRatio_working_3-way'!R118^3/27-'OddsRatio_working_3-way'!T118</f>
        <v>0.30082154363566921</v>
      </c>
      <c r="W118" s="11">
        <f>'OddsRatio_working_3-way'!V118^2+4*'OddsRatio_working_3-way'!U118^3/27</f>
        <v>-3.6764160918091329E-2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0.17836602958063383</v>
      </c>
      <c r="Y118" s="11">
        <f>IF('OddsRatio_working_3-way'!W118&gt;=0,IF('OddsRatio_working_3-way'!V118+SQRT('OddsRatio_working_3-way'!W118)&gt;0,0,PI()),ACOS('OddsRatio_working_3-way'!V118/(2*'OddsRatio_working_3-way'!X118)))</f>
        <v>0.56745747468772989</v>
      </c>
      <c r="Z118" s="11">
        <f>'OddsRatio_working_3-way'!X118^(1/3)*COS('OddsRatio_working_3-way'!Y118/3)</f>
        <v>0.55286789035221451</v>
      </c>
      <c r="AA118" s="11">
        <f>'OddsRatio_working_3-way'!X118^(1/3)*COS(('OddsRatio_working_3-way'!Y118+2*PI())/3)</f>
        <v>-0.36809550383238082</v>
      </c>
      <c r="AB118" s="11">
        <f>'OddsRatio_working_3-way'!X118^(1/3)*COS(('OddsRatio_working_3-way'!Y118+4*PI())/3)</f>
        <v>-0.18477238651983358</v>
      </c>
      <c r="AC118" s="11">
        <f>'OddsRatio_working_3-way'!X118^(1/3)*SIN('OddsRatio_working_3-way'!Y118/3)</f>
        <v>0.10584165112908044</v>
      </c>
      <c r="AD118" s="11">
        <f>'OddsRatio_working_3-way'!X118^(1/3)*SIN(('OddsRatio_working_3-way'!Y118+2*PI())/3)</f>
        <v>0.42587681241718706</v>
      </c>
      <c r="AE118" s="11">
        <f>'OddsRatio_working_3-way'!X118^(1/3)*SIN(('OddsRatio_working_3-way'!Y118+4*PI())/3)</f>
        <v>-0.53171846354626751</v>
      </c>
      <c r="AF118" s="11">
        <f>-'OddsRatio_working_3-way'!U118/(3*'OddsRatio_working_3-way'!X118^(1/3))*COS(('OddsRatio_working_3-way'!Y118)/3)</f>
        <v>0.55286789035221451</v>
      </c>
      <c r="AG118" s="11">
        <f>-'OddsRatio_working_3-way'!U118/(3*'OddsRatio_working_3-way'!X118^(1/3))*COS(('OddsRatio_working_3-way'!Y118+2*PI())/3)</f>
        <v>-0.36809550383238082</v>
      </c>
      <c r="AH118" s="11">
        <f>-'OddsRatio_working_3-way'!U118/(3*'OddsRatio_working_3-way'!X118^(1/3))*COS(('OddsRatio_working_3-way'!Y118+4*PI())/3)</f>
        <v>-0.18477238651983358</v>
      </c>
      <c r="AI118" s="11">
        <f>'OddsRatio_working_3-way'!U118/(3*'OddsRatio_working_3-way'!X118^(1/3))*SIN(('OddsRatio_working_3-way'!Y118)/3)</f>
        <v>-0.10584165112908044</v>
      </c>
      <c r="AJ118" s="11">
        <f>'OddsRatio_working_3-way'!U118/(3*'OddsRatio_working_3-way'!X118^(1/3))*SIN(('OddsRatio_working_3-way'!Y118+2*PI())/3)</f>
        <v>-0.42587681241718706</v>
      </c>
      <c r="AK118" s="11">
        <f>'OddsRatio_working_3-way'!U118/(3*'OddsRatio_working_3-way'!X118^(1/3))*SIN(('OddsRatio_working_3-way'!Y118+4*PI())/3)</f>
        <v>0.53171846354626751</v>
      </c>
      <c r="AL118" s="11">
        <f>'OddsRatio_working_3-way'!Z118+'OddsRatio_working_3-way'!AF118</f>
        <v>1.105735780704429</v>
      </c>
      <c r="AM118" s="11">
        <f>'OddsRatio_working_3-way'!AA118+'OddsRatio_working_3-way'!AG118</f>
        <v>-0.73619100766476164</v>
      </c>
      <c r="AN118" s="11">
        <f>'OddsRatio_working_3-way'!AB118+'OddsRatio_working_3-way'!AH118</f>
        <v>-0.36954477303966715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1.105735780704429</v>
      </c>
      <c r="AS118" s="11">
        <f>IF(('OddsRatio_working_3-way'!X118=0),IF(Q118&gt;0,-Q118^(1/3),(-Q118)^(1/3)),'OddsRatio_working_3-way'!AM118-'OddsRatio_working_3-way'!R118/3)</f>
        <v>-0.73619100766476164</v>
      </c>
      <c r="AT118" s="11">
        <f>IF(('OddsRatio_working_3-way'!X118=0),IF(Q118&gt;0,-Q118^(1/3),(-Q118)^(1/3)),'OddsRatio_working_3-way'!AN118-'OddsRatio_working_3-way'!R118/3)</f>
        <v>-0.36954477303966715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2.58</v>
      </c>
      <c r="B119" s="4">
        <f>IF('True_Odds_Calculator_3-way'!B120="","",'True_Odds_Calculator_3-way'!B120)</f>
        <v>3.64</v>
      </c>
      <c r="C119" s="4">
        <f>IF('True_Odds_Calculator_3-way'!C120="","",'True_Odds_Calculator_3-way'!C120)</f>
        <v>2.4900000000000002</v>
      </c>
      <c r="D119" s="9">
        <f t="shared" si="26"/>
        <v>0.36512115727655714</v>
      </c>
      <c r="E119" s="9">
        <f t="shared" si="27"/>
        <v>0.25605801481788609</v>
      </c>
      <c r="F119" s="9">
        <f t="shared" si="28"/>
        <v>0.37882082790555677</v>
      </c>
      <c r="G119" s="9">
        <f t="shared" si="29"/>
        <v>1.1005170320827329</v>
      </c>
      <c r="H119" s="9">
        <f t="shared" si="30"/>
        <v>2.7388169106907179</v>
      </c>
      <c r="I119" s="9">
        <f t="shared" si="31"/>
        <v>3.9053649646984154</v>
      </c>
      <c r="J119" s="9">
        <f t="shared" si="32"/>
        <v>2.6397703778032722</v>
      </c>
      <c r="K119" s="11">
        <f t="shared" si="33"/>
        <v>0.38759689922480617</v>
      </c>
      <c r="L119" s="11">
        <f t="shared" si="34"/>
        <v>0.27472527472527469</v>
      </c>
      <c r="M119" s="11">
        <f t="shared" si="35"/>
        <v>0.40160642570281119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-0.26578278357488228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0.24418313855130885</v>
      </c>
      <c r="Q119" s="11">
        <f>2*'OddsRatio_working_3-way'!K119*'OddsRatio_working_3-way'!L119*'OddsRatio_working_3-way'!M119</f>
        <v>8.5528244676465442E-2</v>
      </c>
      <c r="R119" s="11">
        <f t="shared" si="36"/>
        <v>0</v>
      </c>
      <c r="S119" s="11">
        <f t="shared" si="37"/>
        <v>-0.91873196324814665</v>
      </c>
      <c r="T119" s="11">
        <f t="shared" si="38"/>
        <v>-0.32179753528831756</v>
      </c>
      <c r="U119" s="11">
        <f>'OddsRatio_working_3-way'!S119-'OddsRatio_working_3-way'!R119^2/3</f>
        <v>-0.91873196324814665</v>
      </c>
      <c r="V119" s="11">
        <f>'OddsRatio_working_3-way'!S119*'OddsRatio_working_3-way'!R119/3-2*'OddsRatio_working_3-way'!R119^3/27-'OddsRatio_working_3-way'!T119</f>
        <v>0.32179753528831756</v>
      </c>
      <c r="W119" s="11">
        <f>'OddsRatio_working_3-way'!V119^2+4*'OddsRatio_working_3-way'!U119^3/27</f>
        <v>-1.1331181377516472E-2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0.16947332761761691</v>
      </c>
      <c r="Y119" s="11">
        <f>IF('OddsRatio_working_3-way'!W119&gt;=0,IF('OddsRatio_working_3-way'!V119+SQRT('OddsRatio_working_3-way'!W119)&gt;0,0,PI()),ACOS('OddsRatio_working_3-way'!V119/(2*'OddsRatio_working_3-way'!X119)))</f>
        <v>0.31946153391800025</v>
      </c>
      <c r="Z119" s="11">
        <f>'OddsRatio_working_3-way'!X119^(1/3)*COS('OddsRatio_working_3-way'!Y119/3)</f>
        <v>0.55025851604136644</v>
      </c>
      <c r="AA119" s="11">
        <f>'OddsRatio_working_3-way'!X119^(1/3)*COS(('OddsRatio_working_3-way'!Y119+2*PI())/3)</f>
        <v>-0.32606711187223109</v>
      </c>
      <c r="AB119" s="11">
        <f>'OddsRatio_working_3-way'!X119^(1/3)*COS(('OddsRatio_working_3-way'!Y119+4*PI())/3)</f>
        <v>-0.22419140416913522</v>
      </c>
      <c r="AC119" s="11">
        <f>'OddsRatio_working_3-way'!X119^(1/3)*SIN('OddsRatio_working_3-way'!Y119/3)</f>
        <v>5.8817967266266064E-2</v>
      </c>
      <c r="AD119" s="11">
        <f>'OddsRatio_working_3-way'!X119^(1/3)*SIN(('OddsRatio_working_3-way'!Y119+2*PI())/3)</f>
        <v>0.44712886990741735</v>
      </c>
      <c r="AE119" s="11">
        <f>'OddsRatio_working_3-way'!X119^(1/3)*SIN(('OddsRatio_working_3-way'!Y119+4*PI())/3)</f>
        <v>-0.50594683717368338</v>
      </c>
      <c r="AF119" s="11">
        <f>-'OddsRatio_working_3-way'!U119/(3*'OddsRatio_working_3-way'!X119^(1/3))*COS(('OddsRatio_working_3-way'!Y119)/3)</f>
        <v>0.55025851604136644</v>
      </c>
      <c r="AG119" s="11">
        <f>-'OddsRatio_working_3-way'!U119/(3*'OddsRatio_working_3-way'!X119^(1/3))*COS(('OddsRatio_working_3-way'!Y119+2*PI())/3)</f>
        <v>-0.32606711187223109</v>
      </c>
      <c r="AH119" s="11">
        <f>-'OddsRatio_working_3-way'!U119/(3*'OddsRatio_working_3-way'!X119^(1/3))*COS(('OddsRatio_working_3-way'!Y119+4*PI())/3)</f>
        <v>-0.22419140416913522</v>
      </c>
      <c r="AI119" s="11">
        <f>'OddsRatio_working_3-way'!U119/(3*'OddsRatio_working_3-way'!X119^(1/3))*SIN(('OddsRatio_working_3-way'!Y119)/3)</f>
        <v>-5.8817967266266064E-2</v>
      </c>
      <c r="AJ119" s="11">
        <f>'OddsRatio_working_3-way'!U119/(3*'OddsRatio_working_3-way'!X119^(1/3))*SIN(('OddsRatio_working_3-way'!Y119+2*PI())/3)</f>
        <v>-0.44712886990741735</v>
      </c>
      <c r="AK119" s="11">
        <f>'OddsRatio_working_3-way'!U119/(3*'OddsRatio_working_3-way'!X119^(1/3))*SIN(('OddsRatio_working_3-way'!Y119+4*PI())/3)</f>
        <v>0.50594683717368338</v>
      </c>
      <c r="AL119" s="11">
        <f>'OddsRatio_working_3-way'!Z119+'OddsRatio_working_3-way'!AF119</f>
        <v>1.1005170320827329</v>
      </c>
      <c r="AM119" s="11">
        <f>'OddsRatio_working_3-way'!AA119+'OddsRatio_working_3-way'!AG119</f>
        <v>-0.65213422374446217</v>
      </c>
      <c r="AN119" s="11">
        <f>'OddsRatio_working_3-way'!AB119+'OddsRatio_working_3-way'!AH119</f>
        <v>-0.44838280833827043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1.1005170320827329</v>
      </c>
      <c r="AS119" s="11">
        <f>IF(('OddsRatio_working_3-way'!X119=0),IF(Q119&gt;0,-Q119^(1/3),(-Q119)^(1/3)),'OddsRatio_working_3-way'!AM119-'OddsRatio_working_3-way'!R119/3)</f>
        <v>-0.65213422374446217</v>
      </c>
      <c r="AT119" s="11">
        <f>IF(('OddsRatio_working_3-way'!X119=0),IF(Q119&gt;0,-Q119^(1/3),(-Q119)^(1/3)),'OddsRatio_working_3-way'!AN119-'OddsRatio_working_3-way'!R119/3)</f>
        <v>-0.44838280833827043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2.61</v>
      </c>
      <c r="B120" s="4">
        <f>IF('True_Odds_Calculator_3-way'!B121="","",'True_Odds_Calculator_3-way'!B121)</f>
        <v>3.42</v>
      </c>
      <c r="C120" s="4">
        <f>IF('True_Odds_Calculator_3-way'!C121="","",'True_Odds_Calculator_3-way'!C121)</f>
        <v>2.58</v>
      </c>
      <c r="D120" s="9">
        <f t="shared" si="26"/>
        <v>0.36116476418098814</v>
      </c>
      <c r="E120" s="9">
        <f t="shared" si="27"/>
        <v>0.27331945876290803</v>
      </c>
      <c r="F120" s="9">
        <f t="shared" si="28"/>
        <v>0.36551577705610366</v>
      </c>
      <c r="G120" s="9">
        <f t="shared" si="29"/>
        <v>1.0986455803269686</v>
      </c>
      <c r="H120" s="9">
        <f t="shared" si="30"/>
        <v>2.7688193843264193</v>
      </c>
      <c r="I120" s="9">
        <f t="shared" si="31"/>
        <v>3.6587223043912642</v>
      </c>
      <c r="J120" s="9">
        <f t="shared" si="32"/>
        <v>2.735860016916611</v>
      </c>
      <c r="K120" s="11">
        <f t="shared" si="33"/>
        <v>0.38314176245210729</v>
      </c>
      <c r="L120" s="11">
        <f t="shared" si="34"/>
        <v>0.29239766081871343</v>
      </c>
      <c r="M120" s="11">
        <f t="shared" si="35"/>
        <v>0.38759689922480617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-0.26730803267239245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0.2435995837703796</v>
      </c>
      <c r="Q120" s="11">
        <f>2*'OddsRatio_working_3-way'!K120*'OddsRatio_working_3-way'!L120*'OddsRatio_working_3-way'!M120</f>
        <v>8.6844771397639797E-2</v>
      </c>
      <c r="R120" s="11">
        <f t="shared" si="36"/>
        <v>0</v>
      </c>
      <c r="S120" s="11">
        <f t="shared" si="37"/>
        <v>-0.91130663502705334</v>
      </c>
      <c r="T120" s="11">
        <f t="shared" si="38"/>
        <v>-0.32488650090091031</v>
      </c>
      <c r="U120" s="11">
        <f>'OddsRatio_working_3-way'!S120-'OddsRatio_working_3-way'!R120^2/3</f>
        <v>-0.91130663502705334</v>
      </c>
      <c r="V120" s="11">
        <f>'OddsRatio_working_3-way'!S120*'OddsRatio_working_3-way'!R120/3-2*'OddsRatio_working_3-way'!R120^3/27-'OddsRatio_working_3-way'!T120</f>
        <v>0.32488650090091031</v>
      </c>
      <c r="W120" s="11">
        <f>'OddsRatio_working_3-way'!V120^2+4*'OddsRatio_working_3-way'!U120^3/27</f>
        <v>-6.5705002796408035E-3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0.16742292162908728</v>
      </c>
      <c r="Y120" s="11">
        <f>IF('OddsRatio_working_3-way'!W120&gt;=0,IF('OddsRatio_working_3-way'!V120+SQRT('OddsRatio_working_3-way'!W120)&gt;0,0,PI()),ACOS('OddsRatio_working_3-way'!V120/(2*'OddsRatio_working_3-way'!X120)))</f>
        <v>0.24450639837532462</v>
      </c>
      <c r="Z120" s="11">
        <f>'OddsRatio_working_3-way'!X120^(1/3)*COS('OddsRatio_working_3-way'!Y120/3)</f>
        <v>0.54932279016348429</v>
      </c>
      <c r="AA120" s="11">
        <f>'OddsRatio_working_3-way'!X120^(1/3)*COS(('OddsRatio_working_3-way'!Y120+2*PI())/3)</f>
        <v>-0.31352027967737645</v>
      </c>
      <c r="AB120" s="11">
        <f>'OddsRatio_working_3-way'!X120^(1/3)*COS(('OddsRatio_working_3-way'!Y120+4*PI())/3)</f>
        <v>-0.23580251048610795</v>
      </c>
      <c r="AC120" s="11">
        <f>'OddsRatio_working_3-way'!X120^(1/3)*SIN('OddsRatio_working_3-way'!Y120/3)</f>
        <v>4.4870374963396027E-2</v>
      </c>
      <c r="AD120" s="11">
        <f>'OddsRatio_working_3-way'!X120^(1/3)*SIN(('OddsRatio_working_3-way'!Y120+2*PI())/3)</f>
        <v>0.45329230367762785</v>
      </c>
      <c r="AE120" s="11">
        <f>'OddsRatio_working_3-way'!X120^(1/3)*SIN(('OddsRatio_working_3-way'!Y120+4*PI())/3)</f>
        <v>-0.49816267864102393</v>
      </c>
      <c r="AF120" s="11">
        <f>-'OddsRatio_working_3-way'!U120/(3*'OddsRatio_working_3-way'!X120^(1/3))*COS(('OddsRatio_working_3-way'!Y120)/3)</f>
        <v>0.54932279016348418</v>
      </c>
      <c r="AG120" s="11">
        <f>-'OddsRatio_working_3-way'!U120/(3*'OddsRatio_working_3-way'!X120^(1/3))*COS(('OddsRatio_working_3-way'!Y120+2*PI())/3)</f>
        <v>-0.31352027967737639</v>
      </c>
      <c r="AH120" s="11">
        <f>-'OddsRatio_working_3-way'!U120/(3*'OddsRatio_working_3-way'!X120^(1/3))*COS(('OddsRatio_working_3-way'!Y120+4*PI())/3)</f>
        <v>-0.23580251048610792</v>
      </c>
      <c r="AI120" s="11">
        <f>'OddsRatio_working_3-way'!U120/(3*'OddsRatio_working_3-way'!X120^(1/3))*SIN(('OddsRatio_working_3-way'!Y120)/3)</f>
        <v>-4.487037496339602E-2</v>
      </c>
      <c r="AJ120" s="11">
        <f>'OddsRatio_working_3-way'!U120/(3*'OddsRatio_working_3-way'!X120^(1/3))*SIN(('OddsRatio_working_3-way'!Y120+2*PI())/3)</f>
        <v>-0.45329230367762774</v>
      </c>
      <c r="AK120" s="11">
        <f>'OddsRatio_working_3-way'!U120/(3*'OddsRatio_working_3-way'!X120^(1/3))*SIN(('OddsRatio_working_3-way'!Y120+4*PI())/3)</f>
        <v>0.49816267864102382</v>
      </c>
      <c r="AL120" s="11">
        <f>'OddsRatio_working_3-way'!Z120+'OddsRatio_working_3-way'!AF120</f>
        <v>1.0986455803269686</v>
      </c>
      <c r="AM120" s="11">
        <f>'OddsRatio_working_3-way'!AA120+'OddsRatio_working_3-way'!AG120</f>
        <v>-0.62704055935475278</v>
      </c>
      <c r="AN120" s="11">
        <f>'OddsRatio_working_3-way'!AB120+'OddsRatio_working_3-way'!AH120</f>
        <v>-0.4716050209722159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1.0986455803269686</v>
      </c>
      <c r="AS120" s="11">
        <f>IF(('OddsRatio_working_3-way'!X120=0),IF(Q120&gt;0,-Q120^(1/3),(-Q120)^(1/3)),'OddsRatio_working_3-way'!AM120-'OddsRatio_working_3-way'!R120/3)</f>
        <v>-0.62704055935475278</v>
      </c>
      <c r="AT120" s="11">
        <f>IF(('OddsRatio_working_3-way'!X120=0),IF(Q120&gt;0,-Q120^(1/3),(-Q120)^(1/3)),'OddsRatio_working_3-way'!AN120-'OddsRatio_working_3-way'!R120/3)</f>
        <v>-0.4716050209722159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2.11</v>
      </c>
      <c r="B121" s="4">
        <f>IF('True_Odds_Calculator_3-way'!B122="","",'True_Odds_Calculator_3-way'!B122)</f>
        <v>3.41</v>
      </c>
      <c r="C121" s="4">
        <f>IF('True_Odds_Calculator_3-way'!C122="","",'True_Odds_Calculator_3-way'!C122)</f>
        <v>3.37</v>
      </c>
      <c r="D121" s="9">
        <f t="shared" si="26"/>
        <v>0.44971789063332845</v>
      </c>
      <c r="E121" s="9">
        <f t="shared" si="27"/>
        <v>0.27347209033059028</v>
      </c>
      <c r="F121" s="9">
        <f t="shared" si="28"/>
        <v>0.27681001903608132</v>
      </c>
      <c r="G121" s="9">
        <f t="shared" si="29"/>
        <v>1.1023569628949574</v>
      </c>
      <c r="H121" s="9">
        <f t="shared" si="30"/>
        <v>2.2236162288134027</v>
      </c>
      <c r="I121" s="9">
        <f t="shared" si="31"/>
        <v>3.6566802805768481</v>
      </c>
      <c r="J121" s="9">
        <f t="shared" si="32"/>
        <v>3.6125860020610494</v>
      </c>
      <c r="K121" s="11">
        <f t="shared" si="33"/>
        <v>0.47393364928909953</v>
      </c>
      <c r="L121" s="11">
        <f t="shared" si="34"/>
        <v>0.29325513196480935</v>
      </c>
      <c r="M121" s="11">
        <f t="shared" si="35"/>
        <v>0.29673590504451036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-0.26146985871154393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0.24291177060946562</v>
      </c>
      <c r="Q121" s="11">
        <f>2*'OddsRatio_working_3-way'!K121*'OddsRatio_working_3-way'!L121*'OddsRatio_working_3-way'!M121</f>
        <v>8.2482774400497658E-2</v>
      </c>
      <c r="R121" s="11">
        <f t="shared" si="36"/>
        <v>0</v>
      </c>
      <c r="S121" s="11">
        <f t="shared" si="37"/>
        <v>-0.92902398695770216</v>
      </c>
      <c r="T121" s="11">
        <f t="shared" si="38"/>
        <v>-0.31545806008750493</v>
      </c>
      <c r="U121" s="11">
        <f>'OddsRatio_working_3-way'!S121-'OddsRatio_working_3-way'!R121^2/3</f>
        <v>-0.92902398695770216</v>
      </c>
      <c r="V121" s="11">
        <f>'OddsRatio_working_3-way'!S121*'OddsRatio_working_3-way'!R121/3-2*'OddsRatio_working_3-way'!R121^3/27-'OddsRatio_working_3-way'!T121</f>
        <v>0.31545806008750493</v>
      </c>
      <c r="W121" s="11">
        <f>'OddsRatio_working_3-way'!V121^2+4*'OddsRatio_working_3-way'!U121^3/27</f>
        <v>-1.9275426516564151E-2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0.17232905601692364</v>
      </c>
      <c r="Y121" s="11">
        <f>IF('OddsRatio_working_3-way'!W121&gt;=0,IF('OddsRatio_working_3-way'!V121+SQRT('OddsRatio_working_3-way'!W121)&gt;0,0,PI()),ACOS('OddsRatio_working_3-way'!V121/(2*'OddsRatio_working_3-way'!X121)))</f>
        <v>0.41459829341352306</v>
      </c>
      <c r="Z121" s="11">
        <f>'OddsRatio_working_3-way'!X121^(1/3)*COS('OddsRatio_working_3-way'!Y121/3)</f>
        <v>0.55117848144747883</v>
      </c>
      <c r="AA121" s="11">
        <f>'OddsRatio_working_3-way'!X121^(1/3)*COS(('OddsRatio_working_3-way'!Y121+2*PI())/3)</f>
        <v>-0.34197981182659981</v>
      </c>
      <c r="AB121" s="11">
        <f>'OddsRatio_working_3-way'!X121^(1/3)*COS(('OddsRatio_working_3-way'!Y121+4*PI())/3)</f>
        <v>-0.20919866962087919</v>
      </c>
      <c r="AC121" s="11">
        <f>'OddsRatio_working_3-way'!X121^(1/3)*SIN('OddsRatio_working_3-way'!Y121/3)</f>
        <v>7.6661228195778905E-2</v>
      </c>
      <c r="AD121" s="11">
        <f>'OddsRatio_working_3-way'!X121^(1/3)*SIN(('OddsRatio_working_3-way'!Y121+2*PI())/3)</f>
        <v>0.43900395285495719</v>
      </c>
      <c r="AE121" s="11">
        <f>'OddsRatio_working_3-way'!X121^(1/3)*SIN(('OddsRatio_working_3-way'!Y121+4*PI())/3)</f>
        <v>-0.515665181050736</v>
      </c>
      <c r="AF121" s="11">
        <f>-'OddsRatio_working_3-way'!U121/(3*'OddsRatio_working_3-way'!X121^(1/3))*COS(('OddsRatio_working_3-way'!Y121)/3)</f>
        <v>0.55117848144747872</v>
      </c>
      <c r="AG121" s="11">
        <f>-'OddsRatio_working_3-way'!U121/(3*'OddsRatio_working_3-way'!X121^(1/3))*COS(('OddsRatio_working_3-way'!Y121+2*PI())/3)</f>
        <v>-0.34197981182659976</v>
      </c>
      <c r="AH121" s="11">
        <f>-'OddsRatio_working_3-way'!U121/(3*'OddsRatio_working_3-way'!X121^(1/3))*COS(('OddsRatio_working_3-way'!Y121+4*PI())/3)</f>
        <v>-0.20919866962087916</v>
      </c>
      <c r="AI121" s="11">
        <f>'OddsRatio_working_3-way'!U121/(3*'OddsRatio_working_3-way'!X121^(1/3))*SIN(('OddsRatio_working_3-way'!Y121)/3)</f>
        <v>-7.6661228195778891E-2</v>
      </c>
      <c r="AJ121" s="11">
        <f>'OddsRatio_working_3-way'!U121/(3*'OddsRatio_working_3-way'!X121^(1/3))*SIN(('OddsRatio_working_3-way'!Y121+2*PI())/3)</f>
        <v>-0.43900395285495708</v>
      </c>
      <c r="AK121" s="11">
        <f>'OddsRatio_working_3-way'!U121/(3*'OddsRatio_working_3-way'!X121^(1/3))*SIN(('OddsRatio_working_3-way'!Y121+4*PI())/3)</f>
        <v>0.51566518105073589</v>
      </c>
      <c r="AL121" s="11">
        <f>'OddsRatio_working_3-way'!Z121+'OddsRatio_working_3-way'!AF121</f>
        <v>1.1023569628949574</v>
      </c>
      <c r="AM121" s="11">
        <f>'OddsRatio_working_3-way'!AA121+'OddsRatio_working_3-way'!AG121</f>
        <v>-0.68395962365319951</v>
      </c>
      <c r="AN121" s="11">
        <f>'OddsRatio_working_3-way'!AB121+'OddsRatio_working_3-way'!AH121</f>
        <v>-0.41839733924175837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1.1023569628949574</v>
      </c>
      <c r="AS121" s="11">
        <f>IF(('OddsRatio_working_3-way'!X121=0),IF(Q121&gt;0,-Q121^(1/3),(-Q121)^(1/3)),'OddsRatio_working_3-way'!AM121-'OddsRatio_working_3-way'!R121/3)</f>
        <v>-0.68395962365319951</v>
      </c>
      <c r="AT121" s="11">
        <f>IF(('OddsRatio_working_3-way'!X121=0),IF(Q121&gt;0,-Q121^(1/3),(-Q121)^(1/3)),'OddsRatio_working_3-way'!AN121-'OddsRatio_working_3-way'!R121/3)</f>
        <v>-0.41839733924175837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1.91</v>
      </c>
      <c r="B122" s="4">
        <f>IF('True_Odds_Calculator_3-way'!B123="","",'True_Odds_Calculator_3-way'!B123)</f>
        <v>3.73</v>
      </c>
      <c r="C122" s="4">
        <f>IF('True_Odds_Calculator_3-way'!C123="","",'True_Odds_Calculator_3-way'!C123)</f>
        <v>3.67</v>
      </c>
      <c r="D122" s="9">
        <f t="shared" si="26"/>
        <v>0.49832791030749729</v>
      </c>
      <c r="E122" s="9">
        <f t="shared" si="27"/>
        <v>0.24874802614320418</v>
      </c>
      <c r="F122" s="9">
        <f t="shared" si="28"/>
        <v>0.25292406354929853</v>
      </c>
      <c r="G122" s="9">
        <f t="shared" si="29"/>
        <v>1.1062756053758362</v>
      </c>
      <c r="H122" s="9">
        <f t="shared" si="30"/>
        <v>2.0067108008920109</v>
      </c>
      <c r="I122" s="9">
        <f t="shared" si="31"/>
        <v>4.0201324026760323</v>
      </c>
      <c r="J122" s="9">
        <f t="shared" si="32"/>
        <v>3.9537558663534824</v>
      </c>
      <c r="K122" s="11">
        <f t="shared" si="33"/>
        <v>0.52356020942408377</v>
      </c>
      <c r="L122" s="11">
        <f t="shared" si="34"/>
        <v>0.26809651474530832</v>
      </c>
      <c r="M122" s="11">
        <f t="shared" si="35"/>
        <v>0.27247956403269757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-0.25369215488870056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0.24133543633007054</v>
      </c>
      <c r="Q122" s="11">
        <f>2*'OddsRatio_working_3-way'!K122*'OddsRatio_working_3-way'!L122*'OddsRatio_working_3-way'!M122</f>
        <v>7.649300676071967E-2</v>
      </c>
      <c r="R122" s="11">
        <f t="shared" si="36"/>
        <v>0</v>
      </c>
      <c r="S122" s="11">
        <f t="shared" si="37"/>
        <v>-0.95129246876376161</v>
      </c>
      <c r="T122" s="11">
        <f t="shared" si="38"/>
        <v>-0.3015190075320956</v>
      </c>
      <c r="U122" s="11">
        <f>'OddsRatio_working_3-way'!S122-'OddsRatio_working_3-way'!R122^2/3</f>
        <v>-0.95129246876376161</v>
      </c>
      <c r="V122" s="11">
        <f>'OddsRatio_working_3-way'!S122*'OddsRatio_working_3-way'!R122/3-2*'OddsRatio_working_3-way'!R122^3/27-'OddsRatio_working_3-way'!T122</f>
        <v>0.3015190075320956</v>
      </c>
      <c r="W122" s="11">
        <f>'OddsRatio_working_3-way'!V122^2+4*'OddsRatio_working_3-way'!U122^3/27</f>
        <v>-3.6623935829024831E-2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0.1785620674528641</v>
      </c>
      <c r="Y122" s="11">
        <f>IF('OddsRatio_working_3-way'!W122&gt;=0,IF('OddsRatio_working_3-way'!V122+SQRT('OddsRatio_working_3-way'!W122)&gt;0,0,PI()),ACOS('OddsRatio_working_3-way'!V122/(2*'OddsRatio_working_3-way'!X122)))</f>
        <v>0.56554349276684523</v>
      </c>
      <c r="Z122" s="11">
        <f>'OddsRatio_working_3-way'!X122^(1/3)*COS('OddsRatio_working_3-way'!Y122/3)</f>
        <v>0.55313780268791812</v>
      </c>
      <c r="AA122" s="11">
        <f>'OddsRatio_working_3-way'!X122^(1/3)*COS(('OddsRatio_working_3-way'!Y122+2*PI())/3)</f>
        <v>-0.36795842820085201</v>
      </c>
      <c r="AB122" s="11">
        <f>'OddsRatio_working_3-way'!X122^(1/3)*COS(('OddsRatio_working_3-way'!Y122+4*PI())/3)</f>
        <v>-0.18517937448706578</v>
      </c>
      <c r="AC122" s="11">
        <f>'OddsRatio_working_3-way'!X122^(1/3)*SIN('OddsRatio_working_3-way'!Y122/3)</f>
        <v>0.10552753586387947</v>
      </c>
      <c r="AD122" s="11">
        <f>'OddsRatio_working_3-way'!X122^(1/3)*SIN(('OddsRatio_working_3-way'!Y122+2*PI())/3)</f>
        <v>0.42626762098930177</v>
      </c>
      <c r="AE122" s="11">
        <f>'OddsRatio_working_3-way'!X122^(1/3)*SIN(('OddsRatio_working_3-way'!Y122+4*PI())/3)</f>
        <v>-0.53179515685318124</v>
      </c>
      <c r="AF122" s="11">
        <f>-'OddsRatio_working_3-way'!U122/(3*'OddsRatio_working_3-way'!X122^(1/3))*COS(('OddsRatio_working_3-way'!Y122)/3)</f>
        <v>0.55313780268791801</v>
      </c>
      <c r="AG122" s="11">
        <f>-'OddsRatio_working_3-way'!U122/(3*'OddsRatio_working_3-way'!X122^(1/3))*COS(('OddsRatio_working_3-way'!Y122+2*PI())/3)</f>
        <v>-0.36795842820085189</v>
      </c>
      <c r="AH122" s="11">
        <f>-'OddsRatio_working_3-way'!U122/(3*'OddsRatio_working_3-way'!X122^(1/3))*COS(('OddsRatio_working_3-way'!Y122+4*PI())/3)</f>
        <v>-0.18517937448706576</v>
      </c>
      <c r="AI122" s="11">
        <f>'OddsRatio_working_3-way'!U122/(3*'OddsRatio_working_3-way'!X122^(1/3))*SIN(('OddsRatio_working_3-way'!Y122)/3)</f>
        <v>-0.10552753586387946</v>
      </c>
      <c r="AJ122" s="11">
        <f>'OddsRatio_working_3-way'!U122/(3*'OddsRatio_working_3-way'!X122^(1/3))*SIN(('OddsRatio_working_3-way'!Y122+2*PI())/3)</f>
        <v>-0.42626762098930171</v>
      </c>
      <c r="AK122" s="11">
        <f>'OddsRatio_working_3-way'!U122/(3*'OddsRatio_working_3-way'!X122^(1/3))*SIN(('OddsRatio_working_3-way'!Y122+4*PI())/3)</f>
        <v>0.53179515685318113</v>
      </c>
      <c r="AL122" s="11">
        <f>'OddsRatio_working_3-way'!Z122+'OddsRatio_working_3-way'!AF122</f>
        <v>1.1062756053758362</v>
      </c>
      <c r="AM122" s="11">
        <f>'OddsRatio_working_3-way'!AA122+'OddsRatio_working_3-way'!AG122</f>
        <v>-0.7359168564017039</v>
      </c>
      <c r="AN122" s="11">
        <f>'OddsRatio_working_3-way'!AB122+'OddsRatio_working_3-way'!AH122</f>
        <v>-0.37035874897413157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1.1062756053758362</v>
      </c>
      <c r="AS122" s="11">
        <f>IF(('OddsRatio_working_3-way'!X122=0),IF(Q122&gt;0,-Q122^(1/3),(-Q122)^(1/3)),'OddsRatio_working_3-way'!AM122-'OddsRatio_working_3-way'!R122/3)</f>
        <v>-0.7359168564017039</v>
      </c>
      <c r="AT122" s="11">
        <f>IF(('OddsRatio_working_3-way'!X122=0),IF(Q122&gt;0,-Q122^(1/3),(-Q122)^(1/3)),'OddsRatio_working_3-way'!AN122-'OddsRatio_working_3-way'!R122/3)</f>
        <v>-0.37035874897413157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2.12</v>
      </c>
      <c r="B123" s="4">
        <f>IF('True_Odds_Calculator_3-way'!B124="","",'True_Odds_Calculator_3-way'!B124)</f>
        <v>3.3</v>
      </c>
      <c r="C123" s="4">
        <f>IF('True_Odds_Calculator_3-way'!C124="","",'True_Odds_Calculator_3-way'!C124)</f>
        <v>3.45</v>
      </c>
      <c r="D123" s="9">
        <f t="shared" si="26"/>
        <v>0.44728363478725192</v>
      </c>
      <c r="E123" s="9">
        <f t="shared" si="27"/>
        <v>0.28267473743935828</v>
      </c>
      <c r="F123" s="9">
        <f t="shared" si="28"/>
        <v>0.2700416277733898</v>
      </c>
      <c r="G123" s="9">
        <f t="shared" si="29"/>
        <v>1.1033194963392039</v>
      </c>
      <c r="H123" s="9">
        <f t="shared" si="30"/>
        <v>2.2357178358999086</v>
      </c>
      <c r="I123" s="9">
        <f t="shared" si="31"/>
        <v>3.5376348415801688</v>
      </c>
      <c r="J123" s="9">
        <f t="shared" si="32"/>
        <v>3.7031327660310493</v>
      </c>
      <c r="K123" s="11">
        <f t="shared" si="33"/>
        <v>0.47169811320754712</v>
      </c>
      <c r="L123" s="11">
        <f t="shared" si="34"/>
        <v>0.30303030303030304</v>
      </c>
      <c r="M123" s="11">
        <f t="shared" si="35"/>
        <v>0.28985507246376813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-0.26148275204878979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0.24320315542628909</v>
      </c>
      <c r="Q123" s="11">
        <f>2*'OddsRatio_working_3-way'!K123*'OddsRatio_working_3-way'!L123*'OddsRatio_working_3-way'!M123</f>
        <v>8.2863085324118957E-2</v>
      </c>
      <c r="R123" s="11">
        <f t="shared" si="36"/>
        <v>0</v>
      </c>
      <c r="S123" s="11">
        <f t="shared" si="37"/>
        <v>-0.93009253390797286</v>
      </c>
      <c r="T123" s="11">
        <f t="shared" si="38"/>
        <v>-0.31689694511344907</v>
      </c>
      <c r="U123" s="11">
        <f>'OddsRatio_working_3-way'!S123-'OddsRatio_working_3-way'!R123^2/3</f>
        <v>-0.93009253390797286</v>
      </c>
      <c r="V123" s="11">
        <f>'OddsRatio_working_3-way'!S123*'OddsRatio_working_3-way'!R123/3-2*'OddsRatio_working_3-way'!R123^3/27-'OddsRatio_working_3-way'!T123</f>
        <v>0.31689694511344907</v>
      </c>
      <c r="W123" s="11">
        <f>'OddsRatio_working_3-way'!V123^2+4*'OddsRatio_working_3-way'!U123^3/27</f>
        <v>-1.8775899751282424E-2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0.17262645623825942</v>
      </c>
      <c r="Y123" s="11">
        <f>IF('OddsRatio_working_3-way'!W123&gt;=0,IF('OddsRatio_working_3-way'!V123+SQRT('OddsRatio_working_3-way'!W123)&gt;0,0,PI()),ACOS('OddsRatio_working_3-way'!V123/(2*'OddsRatio_working_3-way'!X123)))</f>
        <v>0.40811896281879378</v>
      </c>
      <c r="Z123" s="11">
        <f>'OddsRatio_working_3-way'!X123^(1/3)*COS('OddsRatio_working_3-way'!Y123/3)</f>
        <v>0.55165974816960195</v>
      </c>
      <c r="AA123" s="11">
        <f>'OddsRatio_working_3-way'!X123^(1/3)*COS(('OddsRatio_working_3-way'!Y123+2*PI())/3)</f>
        <v>-0.34122693184798891</v>
      </c>
      <c r="AB123" s="11">
        <f>'OddsRatio_working_3-way'!X123^(1/3)*COS(('OddsRatio_working_3-way'!Y123+4*PI())/3)</f>
        <v>-0.21043281632161318</v>
      </c>
      <c r="AC123" s="11">
        <f>'OddsRatio_working_3-way'!X123^(1/3)*SIN('OddsRatio_working_3-way'!Y123/3)</f>
        <v>7.5514017807572276E-2</v>
      </c>
      <c r="AD123" s="11">
        <f>'OddsRatio_working_3-way'!X123^(1/3)*SIN(('OddsRatio_working_3-way'!Y123+2*PI())/3)</f>
        <v>0.43999434725641523</v>
      </c>
      <c r="AE123" s="11">
        <f>'OddsRatio_working_3-way'!X123^(1/3)*SIN(('OddsRatio_working_3-way'!Y123+4*PI())/3)</f>
        <v>-0.51550836506398723</v>
      </c>
      <c r="AF123" s="11">
        <f>-'OddsRatio_working_3-way'!U123/(3*'OddsRatio_working_3-way'!X123^(1/3))*COS(('OddsRatio_working_3-way'!Y123)/3)</f>
        <v>0.55165974816960195</v>
      </c>
      <c r="AG123" s="11">
        <f>-'OddsRatio_working_3-way'!U123/(3*'OddsRatio_working_3-way'!X123^(1/3))*COS(('OddsRatio_working_3-way'!Y123+2*PI())/3)</f>
        <v>-0.34122693184798891</v>
      </c>
      <c r="AH123" s="11">
        <f>-'OddsRatio_working_3-way'!U123/(3*'OddsRatio_working_3-way'!X123^(1/3))*COS(('OddsRatio_working_3-way'!Y123+4*PI())/3)</f>
        <v>-0.21043281632161318</v>
      </c>
      <c r="AI123" s="11">
        <f>'OddsRatio_working_3-way'!U123/(3*'OddsRatio_working_3-way'!X123^(1/3))*SIN(('OddsRatio_working_3-way'!Y123)/3)</f>
        <v>-7.5514017807572276E-2</v>
      </c>
      <c r="AJ123" s="11">
        <f>'OddsRatio_working_3-way'!U123/(3*'OddsRatio_working_3-way'!X123^(1/3))*SIN(('OddsRatio_working_3-way'!Y123+2*PI())/3)</f>
        <v>-0.43999434725641523</v>
      </c>
      <c r="AK123" s="11">
        <f>'OddsRatio_working_3-way'!U123/(3*'OddsRatio_working_3-way'!X123^(1/3))*SIN(('OddsRatio_working_3-way'!Y123+4*PI())/3)</f>
        <v>0.51550836506398723</v>
      </c>
      <c r="AL123" s="11">
        <f>'OddsRatio_working_3-way'!Z123+'OddsRatio_working_3-way'!AF123</f>
        <v>1.1033194963392039</v>
      </c>
      <c r="AM123" s="11">
        <f>'OddsRatio_working_3-way'!AA123+'OddsRatio_working_3-way'!AG123</f>
        <v>-0.68245386369597782</v>
      </c>
      <c r="AN123" s="11">
        <f>'OddsRatio_working_3-way'!AB123+'OddsRatio_working_3-way'!AH123</f>
        <v>-0.42086563264322635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1.1033194963392039</v>
      </c>
      <c r="AS123" s="11">
        <f>IF(('OddsRatio_working_3-way'!X123=0),IF(Q123&gt;0,-Q123^(1/3),(-Q123)^(1/3)),'OddsRatio_working_3-way'!AM123-'OddsRatio_working_3-way'!R123/3)</f>
        <v>-0.68245386369597782</v>
      </c>
      <c r="AT123" s="11">
        <f>IF(('OddsRatio_working_3-way'!X123=0),IF(Q123&gt;0,-Q123^(1/3),(-Q123)^(1/3)),'OddsRatio_working_3-way'!AN123-'OddsRatio_working_3-way'!R123/3)</f>
        <v>-0.42086563264322635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</v>
      </c>
      <c r="B124" s="4">
        <f>IF('True_Odds_Calculator_3-way'!B125="","",'True_Odds_Calculator_3-way'!B125)</f>
        <v>3.18</v>
      </c>
      <c r="C124" s="4">
        <f>IF('True_Odds_Calculator_3-way'!C125="","",'True_Odds_Calculator_3-way'!C125)</f>
        <v>2.92</v>
      </c>
      <c r="D124" s="9">
        <f t="shared" si="26"/>
        <v>0.36091332708924723</v>
      </c>
      <c r="E124" s="9">
        <f t="shared" si="27"/>
        <v>0.30574267273968175</v>
      </c>
      <c r="F124" s="9">
        <f t="shared" si="28"/>
        <v>0.33334400017107069</v>
      </c>
      <c r="G124" s="9">
        <f t="shared" si="29"/>
        <v>1.0416166674647727</v>
      </c>
      <c r="H124" s="9">
        <f t="shared" si="30"/>
        <v>2.7707483346901136</v>
      </c>
      <c r="I124" s="9">
        <f t="shared" si="31"/>
        <v>3.2707243350732047</v>
      </c>
      <c r="J124" s="9">
        <f t="shared" si="32"/>
        <v>2.9999040015323639</v>
      </c>
      <c r="K124" s="11">
        <f t="shared" si="33"/>
        <v>0.37037037037037035</v>
      </c>
      <c r="L124" s="11">
        <f t="shared" si="34"/>
        <v>0.31446540880503143</v>
      </c>
      <c r="M124" s="11">
        <f t="shared" si="35"/>
        <v>0.34246575342465752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-0.28381340761800811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0.23134187862369132</v>
      </c>
      <c r="Q124" s="11">
        <f>2*'OddsRatio_working_3-way'!K124*'OddsRatio_working_3-way'!L124*'OddsRatio_working_3-way'!M124</f>
        <v>7.9773061594376304E-2</v>
      </c>
      <c r="R124" s="11">
        <f t="shared" si="36"/>
        <v>0</v>
      </c>
      <c r="S124" s="11">
        <f t="shared" si="37"/>
        <v>-0.81511962583198472</v>
      </c>
      <c r="T124" s="11">
        <f t="shared" si="38"/>
        <v>-0.28107573304551192</v>
      </c>
      <c r="U124" s="11">
        <f>'OddsRatio_working_3-way'!S124-'OddsRatio_working_3-way'!R124^2/3</f>
        <v>-0.81511962583198472</v>
      </c>
      <c r="V124" s="11">
        <f>'OddsRatio_working_3-way'!S124*'OddsRatio_working_3-way'!R124/3-2*'OddsRatio_working_3-way'!R124^3/27-'OddsRatio_working_3-way'!T124</f>
        <v>0.28107573304551192</v>
      </c>
      <c r="W124" s="11">
        <f>'OddsRatio_working_3-way'!V124^2+4*'OddsRatio_working_3-way'!U124^3/27</f>
        <v>-1.2307708700010772E-3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0.14162833277373649</v>
      </c>
      <c r="Y124" s="11">
        <f>IF('OddsRatio_working_3-way'!W124&gt;=0,IF('OddsRatio_working_3-way'!V124+SQRT('OddsRatio_working_3-way'!W124)&gt;0,0,PI()),ACOS('OddsRatio_working_3-way'!V124/(2*'OddsRatio_working_3-way'!X124)))</f>
        <v>0.12417240396370754</v>
      </c>
      <c r="Z124" s="11">
        <f>'OddsRatio_working_3-way'!X124^(1/3)*COS('OddsRatio_working_3-way'!Y124/3)</f>
        <v>0.52080833373238633</v>
      </c>
      <c r="AA124" s="11">
        <f>'OddsRatio_working_3-way'!X124^(1/3)*COS(('OddsRatio_working_3-way'!Y124+2*PI())/3)</f>
        <v>-0.27908346273535517</v>
      </c>
      <c r="AB124" s="11">
        <f>'OddsRatio_working_3-way'!X124^(1/3)*COS(('OddsRatio_working_3-way'!Y124+4*PI())/3)</f>
        <v>-0.24172487099703088</v>
      </c>
      <c r="AC124" s="11">
        <f>'OddsRatio_working_3-way'!X124^(1/3)*SIN('OddsRatio_working_3-way'!Y124/3)</f>
        <v>2.1568992996666803E-2</v>
      </c>
      <c r="AD124" s="11">
        <f>'OddsRatio_working_3-way'!X124^(1/3)*SIN(('OddsRatio_working_3-way'!Y124+2*PI())/3)</f>
        <v>0.44024875101655719</v>
      </c>
      <c r="AE124" s="11">
        <f>'OddsRatio_working_3-way'!X124^(1/3)*SIN(('OddsRatio_working_3-way'!Y124+4*PI())/3)</f>
        <v>-0.46181774401322406</v>
      </c>
      <c r="AF124" s="11">
        <f>-'OddsRatio_working_3-way'!U124/(3*'OddsRatio_working_3-way'!X124^(1/3))*COS(('OddsRatio_working_3-way'!Y124)/3)</f>
        <v>0.52080833373238622</v>
      </c>
      <c r="AG124" s="11">
        <f>-'OddsRatio_working_3-way'!U124/(3*'OddsRatio_working_3-way'!X124^(1/3))*COS(('OddsRatio_working_3-way'!Y124+2*PI())/3)</f>
        <v>-0.27908346273535511</v>
      </c>
      <c r="AH124" s="11">
        <f>-'OddsRatio_working_3-way'!U124/(3*'OddsRatio_working_3-way'!X124^(1/3))*COS(('OddsRatio_working_3-way'!Y124+4*PI())/3)</f>
        <v>-0.24172487099703083</v>
      </c>
      <c r="AI124" s="11">
        <f>'OddsRatio_working_3-way'!U124/(3*'OddsRatio_working_3-way'!X124^(1/3))*SIN(('OddsRatio_working_3-way'!Y124)/3)</f>
        <v>-2.15689929966668E-2</v>
      </c>
      <c r="AJ124" s="11">
        <f>'OddsRatio_working_3-way'!U124/(3*'OddsRatio_working_3-way'!X124^(1/3))*SIN(('OddsRatio_working_3-way'!Y124+2*PI())/3)</f>
        <v>-0.44024875101655708</v>
      </c>
      <c r="AK124" s="11">
        <f>'OddsRatio_working_3-way'!U124/(3*'OddsRatio_working_3-way'!X124^(1/3))*SIN(('OddsRatio_working_3-way'!Y124+4*PI())/3)</f>
        <v>0.46181774401322401</v>
      </c>
      <c r="AL124" s="11">
        <f>'OddsRatio_working_3-way'!Z124+'OddsRatio_working_3-way'!AF124</f>
        <v>1.0416166674647727</v>
      </c>
      <c r="AM124" s="11">
        <f>'OddsRatio_working_3-way'!AA124+'OddsRatio_working_3-way'!AG124</f>
        <v>-0.55816692547071023</v>
      </c>
      <c r="AN124" s="11">
        <f>'OddsRatio_working_3-way'!AB124+'OddsRatio_working_3-way'!AH124</f>
        <v>-0.48344974199406171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1.0416166674647727</v>
      </c>
      <c r="AS124" s="11">
        <f>IF(('OddsRatio_working_3-way'!X124=0),IF(Q124&gt;0,-Q124^(1/3),(-Q124)^(1/3)),'OddsRatio_working_3-way'!AM124-'OddsRatio_working_3-way'!R124/3)</f>
        <v>-0.55816692547071023</v>
      </c>
      <c r="AT124" s="11">
        <f>IF(('OddsRatio_working_3-way'!X124=0),IF(Q124&gt;0,-Q124^(1/3),(-Q124)^(1/3)),'OddsRatio_working_3-way'!AN124-'OddsRatio_working_3-way'!R124/3)</f>
        <v>-0.48344974199406171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4.16</v>
      </c>
      <c r="B125" s="4">
        <f>IF('True_Odds_Calculator_3-way'!B126="","",'True_Odds_Calculator_3-way'!B126)</f>
        <v>3.78</v>
      </c>
      <c r="C125" s="4">
        <f>IF('True_Odds_Calculator_3-way'!C126="","",'True_Odds_Calculator_3-way'!C126)</f>
        <v>1.91</v>
      </c>
      <c r="D125" s="9">
        <f t="shared" si="26"/>
        <v>0.23212631820488905</v>
      </c>
      <c r="E125" s="9">
        <f t="shared" si="27"/>
        <v>0.25574127305018168</v>
      </c>
      <c r="F125" s="9">
        <f t="shared" si="28"/>
        <v>0.51213240874492927</v>
      </c>
      <c r="G125" s="9">
        <f t="shared" si="29"/>
        <v>1.0468351992452143</v>
      </c>
      <c r="H125" s="9">
        <f t="shared" si="30"/>
        <v>4.3079992296148779</v>
      </c>
      <c r="I125" s="9">
        <f t="shared" si="31"/>
        <v>3.9102018539016949</v>
      </c>
      <c r="J125" s="9">
        <f t="shared" si="32"/>
        <v>1.9526200313131448</v>
      </c>
      <c r="K125" s="11">
        <f t="shared" si="33"/>
        <v>0.24038461538461536</v>
      </c>
      <c r="L125" s="11">
        <f t="shared" si="34"/>
        <v>0.26455026455026459</v>
      </c>
      <c r="M125" s="11">
        <f t="shared" si="35"/>
        <v>0.52356020942408377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-0.26616734535582698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0.22807205398828437</v>
      </c>
      <c r="Q125" s="11">
        <f>2*'OddsRatio_working_3-way'!K125*'OddsRatio_working_3-way'!L125*'OddsRatio_working_3-way'!M125</f>
        <v>6.6590380726506387E-2</v>
      </c>
      <c r="R125" s="11">
        <f t="shared" si="36"/>
        <v>0</v>
      </c>
      <c r="S125" s="11">
        <f t="shared" si="37"/>
        <v>-0.85687466162832726</v>
      </c>
      <c r="T125" s="11">
        <f t="shared" si="38"/>
        <v>-0.25018238295717588</v>
      </c>
      <c r="U125" s="11">
        <f>'OddsRatio_working_3-way'!S125-'OddsRatio_working_3-way'!R125^2/3</f>
        <v>-0.85687466162832726</v>
      </c>
      <c r="V125" s="11">
        <f>'OddsRatio_working_3-way'!S125*'OddsRatio_working_3-way'!R125/3-2*'OddsRatio_working_3-way'!R125^3/27-'OddsRatio_working_3-way'!T125</f>
        <v>0.25018238295717588</v>
      </c>
      <c r="W125" s="11">
        <f>'OddsRatio_working_3-way'!V125^2+4*'OddsRatio_working_3-way'!U125^3/27</f>
        <v>-3.0615689252310285E-2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0.15264903700518495</v>
      </c>
      <c r="Y125" s="11">
        <f>IF('OddsRatio_working_3-way'!W125&gt;=0,IF('OddsRatio_working_3-way'!V125+SQRT('OddsRatio_working_3-way'!W125)&gt;0,0,PI()),ACOS('OddsRatio_working_3-way'!V125/(2*'OddsRatio_working_3-way'!X125)))</f>
        <v>0.61031199277125525</v>
      </c>
      <c r="Z125" s="11">
        <f>'OddsRatio_working_3-way'!X125^(1/3)*COS('OddsRatio_working_3-way'!Y125/3)</f>
        <v>0.52341759962260714</v>
      </c>
      <c r="AA125" s="11">
        <f>'OddsRatio_working_3-way'!X125^(1/3)*COS(('OddsRatio_working_3-way'!Y125+2*PI())/3)</f>
        <v>-0.35521910785840011</v>
      </c>
      <c r="AB125" s="11">
        <f>'OddsRatio_working_3-way'!X125^(1/3)*COS(('OddsRatio_working_3-way'!Y125+4*PI())/3)</f>
        <v>-0.16819849176420712</v>
      </c>
      <c r="AC125" s="11">
        <f>'OddsRatio_working_3-way'!X125^(1/3)*SIN('OddsRatio_working_3-way'!Y125/3)</f>
        <v>0.10797640304599224</v>
      </c>
      <c r="AD125" s="11">
        <f>'OddsRatio_working_3-way'!X125^(1/3)*SIN(('OddsRatio_working_3-way'!Y125+2*PI())/3)</f>
        <v>0.39930473653805398</v>
      </c>
      <c r="AE125" s="11">
        <f>'OddsRatio_working_3-way'!X125^(1/3)*SIN(('OddsRatio_working_3-way'!Y125+4*PI())/3)</f>
        <v>-0.50728113958404597</v>
      </c>
      <c r="AF125" s="11">
        <f>-'OddsRatio_working_3-way'!U125/(3*'OddsRatio_working_3-way'!X125^(1/3))*COS(('OddsRatio_working_3-way'!Y125)/3)</f>
        <v>0.52341759962260714</v>
      </c>
      <c r="AG125" s="11">
        <f>-'OddsRatio_working_3-way'!U125/(3*'OddsRatio_working_3-way'!X125^(1/3))*COS(('OddsRatio_working_3-way'!Y125+2*PI())/3)</f>
        <v>-0.35521910785840016</v>
      </c>
      <c r="AH125" s="11">
        <f>-'OddsRatio_working_3-way'!U125/(3*'OddsRatio_working_3-way'!X125^(1/3))*COS(('OddsRatio_working_3-way'!Y125+4*PI())/3)</f>
        <v>-0.16819849176420718</v>
      </c>
      <c r="AI125" s="11">
        <f>'OddsRatio_working_3-way'!U125/(3*'OddsRatio_working_3-way'!X125^(1/3))*SIN(('OddsRatio_working_3-way'!Y125)/3)</f>
        <v>-0.10797640304599226</v>
      </c>
      <c r="AJ125" s="11">
        <f>'OddsRatio_working_3-way'!U125/(3*'OddsRatio_working_3-way'!X125^(1/3))*SIN(('OddsRatio_working_3-way'!Y125+2*PI())/3)</f>
        <v>-0.39930473653805404</v>
      </c>
      <c r="AK125" s="11">
        <f>'OddsRatio_working_3-way'!U125/(3*'OddsRatio_working_3-way'!X125^(1/3))*SIN(('OddsRatio_working_3-way'!Y125+4*PI())/3)</f>
        <v>0.50728113958404608</v>
      </c>
      <c r="AL125" s="11">
        <f>'OddsRatio_working_3-way'!Z125+'OddsRatio_working_3-way'!AF125</f>
        <v>1.0468351992452143</v>
      </c>
      <c r="AM125" s="11">
        <f>'OddsRatio_working_3-way'!AA125+'OddsRatio_working_3-way'!AG125</f>
        <v>-0.71043821571680033</v>
      </c>
      <c r="AN125" s="11">
        <f>'OddsRatio_working_3-way'!AB125+'OddsRatio_working_3-way'!AH125</f>
        <v>-0.3363969835284143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1.0468351992452143</v>
      </c>
      <c r="AS125" s="11">
        <f>IF(('OddsRatio_working_3-way'!X125=0),IF(Q125&gt;0,-Q125^(1/3),(-Q125)^(1/3)),'OddsRatio_working_3-way'!AM125-'OddsRatio_working_3-way'!R125/3)</f>
        <v>-0.71043821571680033</v>
      </c>
      <c r="AT125" s="11">
        <f>IF(('OddsRatio_working_3-way'!X125=0),IF(Q125&gt;0,-Q125^(1/3),(-Q125)^(1/3)),'OddsRatio_working_3-way'!AN125-'OddsRatio_working_3-way'!R125/3)</f>
        <v>-0.3363969835284143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1.67</v>
      </c>
      <c r="B126" s="4">
        <f>IF('True_Odds_Calculator_3-way'!B127="","",'True_Odds_Calculator_3-way'!B127)</f>
        <v>3.69</v>
      </c>
      <c r="C126" s="4">
        <f>IF('True_Odds_Calculator_3-way'!C127="","",'True_Odds_Calculator_3-way'!C127)</f>
        <v>6.17</v>
      </c>
      <c r="D126" s="9">
        <f t="shared" si="26"/>
        <v>0.58528953822066898</v>
      </c>
      <c r="E126" s="9">
        <f t="shared" si="27"/>
        <v>0.26009156642282133</v>
      </c>
      <c r="F126" s="9">
        <f t="shared" si="28"/>
        <v>0.15461889535650963</v>
      </c>
      <c r="G126" s="9">
        <f t="shared" si="29"/>
        <v>1.0575463903871212</v>
      </c>
      <c r="H126" s="9">
        <f t="shared" si="30"/>
        <v>1.7085560815593712</v>
      </c>
      <c r="I126" s="9">
        <f t="shared" si="31"/>
        <v>3.844799790141356</v>
      </c>
      <c r="J126" s="9">
        <f t="shared" si="32"/>
        <v>6.4675148383014163</v>
      </c>
      <c r="K126" s="11">
        <f t="shared" si="33"/>
        <v>0.5988023952095809</v>
      </c>
      <c r="L126" s="11">
        <f t="shared" si="34"/>
        <v>0.2710027100271003</v>
      </c>
      <c r="M126" s="11">
        <f t="shared" si="35"/>
        <v>0.16207455429497569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-0.24506970299955622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0.2243473943391498</v>
      </c>
      <c r="Q126" s="11">
        <f>2*'OddsRatio_working_3-way'!K126*'OddsRatio_working_3-way'!L126*'OddsRatio_working_3-way'!M126</f>
        <v>5.2601968192063267E-2</v>
      </c>
      <c r="R126" s="11">
        <f t="shared" si="36"/>
        <v>0</v>
      </c>
      <c r="S126" s="11">
        <f t="shared" si="37"/>
        <v>-0.91544320490548792</v>
      </c>
      <c r="T126" s="11">
        <f t="shared" si="38"/>
        <v>-0.21464084522989169</v>
      </c>
      <c r="U126" s="11">
        <f>'OddsRatio_working_3-way'!S126-'OddsRatio_working_3-way'!R126^2/3</f>
        <v>-0.91544320490548792</v>
      </c>
      <c r="V126" s="11">
        <f>'OddsRatio_working_3-way'!S126*'OddsRatio_working_3-way'!R126/3-2*'OddsRatio_working_3-way'!R126^3/27-'OddsRatio_working_3-way'!T126</f>
        <v>0.21464084522989169</v>
      </c>
      <c r="W126" s="11">
        <f>'OddsRatio_working_3-way'!V126^2+4*'OddsRatio_working_3-way'!U126^3/27</f>
        <v>-6.7584803998999923E-2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0.16856415428554364</v>
      </c>
      <c r="Y126" s="11">
        <f>IF('OddsRatio_working_3-way'!W126&gt;=0,IF('OddsRatio_working_3-way'!V126+SQRT('OddsRatio_working_3-way'!W126)&gt;0,0,PI()),ACOS('OddsRatio_working_3-way'!V126/(2*'OddsRatio_working_3-way'!X126)))</f>
        <v>0.88061885198188394</v>
      </c>
      <c r="Z126" s="11">
        <f>'OddsRatio_working_3-way'!X126^(1/3)*COS('OddsRatio_working_3-way'!Y126/3)</f>
        <v>0.52877319519356059</v>
      </c>
      <c r="AA126" s="11">
        <f>'OddsRatio_working_3-way'!X126^(1/3)*COS(('OddsRatio_working_3-way'!Y126+2*PI())/3)</f>
        <v>-0.40280618530013423</v>
      </c>
      <c r="AB126" s="11">
        <f>'OddsRatio_working_3-way'!X126^(1/3)*COS(('OddsRatio_working_3-way'!Y126+4*PI())/3)</f>
        <v>-0.12596700989342638</v>
      </c>
      <c r="AC126" s="11">
        <f>'OddsRatio_working_3-way'!X126^(1/3)*SIN('OddsRatio_working_3-way'!Y126/3)</f>
        <v>0.15983317244329681</v>
      </c>
      <c r="AD126" s="11">
        <f>'OddsRatio_working_3-way'!X126^(1/3)*SIN(('OddsRatio_working_3-way'!Y126+2*PI())/3)</f>
        <v>0.37801443365624265</v>
      </c>
      <c r="AE126" s="11">
        <f>'OddsRatio_working_3-way'!X126^(1/3)*SIN(('OddsRatio_working_3-way'!Y126+4*PI())/3)</f>
        <v>-0.53784760609953952</v>
      </c>
      <c r="AF126" s="11">
        <f>-'OddsRatio_working_3-way'!U126/(3*'OddsRatio_working_3-way'!X126^(1/3))*COS(('OddsRatio_working_3-way'!Y126)/3)</f>
        <v>0.52877319519356059</v>
      </c>
      <c r="AG126" s="11">
        <f>-'OddsRatio_working_3-way'!U126/(3*'OddsRatio_working_3-way'!X126^(1/3))*COS(('OddsRatio_working_3-way'!Y126+2*PI())/3)</f>
        <v>-0.40280618530013423</v>
      </c>
      <c r="AH126" s="11">
        <f>-'OddsRatio_working_3-way'!U126/(3*'OddsRatio_working_3-way'!X126^(1/3))*COS(('OddsRatio_working_3-way'!Y126+4*PI())/3)</f>
        <v>-0.12596700989342638</v>
      </c>
      <c r="AI126" s="11">
        <f>'OddsRatio_working_3-way'!U126/(3*'OddsRatio_working_3-way'!X126^(1/3))*SIN(('OddsRatio_working_3-way'!Y126)/3)</f>
        <v>-0.15983317244329681</v>
      </c>
      <c r="AJ126" s="11">
        <f>'OddsRatio_working_3-way'!U126/(3*'OddsRatio_working_3-way'!X126^(1/3))*SIN(('OddsRatio_working_3-way'!Y126+2*PI())/3)</f>
        <v>-0.37801443365624265</v>
      </c>
      <c r="AK126" s="11">
        <f>'OddsRatio_working_3-way'!U126/(3*'OddsRatio_working_3-way'!X126^(1/3))*SIN(('OddsRatio_working_3-way'!Y126+4*PI())/3)</f>
        <v>0.53784760609953952</v>
      </c>
      <c r="AL126" s="11">
        <f>'OddsRatio_working_3-way'!Z126+'OddsRatio_working_3-way'!AF126</f>
        <v>1.0575463903871212</v>
      </c>
      <c r="AM126" s="11">
        <f>'OddsRatio_working_3-way'!AA126+'OddsRatio_working_3-way'!AG126</f>
        <v>-0.80561237060026847</v>
      </c>
      <c r="AN126" s="11">
        <f>'OddsRatio_working_3-way'!AB126+'OddsRatio_working_3-way'!AH126</f>
        <v>-0.25193401978685276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1.0575463903871212</v>
      </c>
      <c r="AS126" s="11">
        <f>IF(('OddsRatio_working_3-way'!X126=0),IF(Q126&gt;0,-Q126^(1/3),(-Q126)^(1/3)),'OddsRatio_working_3-way'!AM126-'OddsRatio_working_3-way'!R126/3)</f>
        <v>-0.80561237060026847</v>
      </c>
      <c r="AT126" s="11">
        <f>IF(('OddsRatio_working_3-way'!X126=0),IF(Q126&gt;0,-Q126^(1/3),(-Q126)^(1/3)),'OddsRatio_working_3-way'!AN126-'OddsRatio_working_3-way'!R126/3)</f>
        <v>-0.25193401978685276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2.4900000000000002</v>
      </c>
      <c r="B127" s="4">
        <f>IF('True_Odds_Calculator_3-way'!B128="","",'True_Odds_Calculator_3-way'!B128)</f>
        <v>3.52</v>
      </c>
      <c r="C127" s="4">
        <f>IF('True_Odds_Calculator_3-way'!C128="","",'True_Odds_Calculator_3-way'!C128)</f>
        <v>2.93</v>
      </c>
      <c r="D127" s="9">
        <f t="shared" si="26"/>
        <v>0.39188052527125744</v>
      </c>
      <c r="E127" s="9">
        <f t="shared" si="27"/>
        <v>0.27589877841573296</v>
      </c>
      <c r="F127" s="9">
        <f t="shared" si="28"/>
        <v>0.33222069631300971</v>
      </c>
      <c r="G127" s="9">
        <f t="shared" si="29"/>
        <v>1.0414752694698626</v>
      </c>
      <c r="H127" s="9">
        <f t="shared" si="30"/>
        <v>2.5517981515100954</v>
      </c>
      <c r="I127" s="9">
        <f t="shared" si="31"/>
        <v>3.6245176790640534</v>
      </c>
      <c r="J127" s="9">
        <f t="shared" si="32"/>
        <v>3.0100472700768348</v>
      </c>
      <c r="K127" s="11">
        <f t="shared" si="33"/>
        <v>0.40160642570281119</v>
      </c>
      <c r="L127" s="11">
        <f t="shared" si="34"/>
        <v>0.28409090909090912</v>
      </c>
      <c r="M127" s="11">
        <f t="shared" si="35"/>
        <v>0.34129692832764502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-0.28218536572601305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0.23130062913771121</v>
      </c>
      <c r="Q127" s="11">
        <f>2*'OddsRatio_working_3-way'!K127*'OddsRatio_working_3-way'!L127*'OddsRatio_working_3-way'!M127</f>
        <v>7.7878999709667079E-2</v>
      </c>
      <c r="R127" s="11">
        <f t="shared" si="36"/>
        <v>0</v>
      </c>
      <c r="S127" s="11">
        <f t="shared" si="37"/>
        <v>-0.81967620306111766</v>
      </c>
      <c r="T127" s="11">
        <f t="shared" si="38"/>
        <v>-0.2759852535559319</v>
      </c>
      <c r="U127" s="11">
        <f>'OddsRatio_working_3-way'!S127-'OddsRatio_working_3-way'!R127^2/3</f>
        <v>-0.81967620306111766</v>
      </c>
      <c r="V127" s="11">
        <f>'OddsRatio_working_3-way'!S127*'OddsRatio_working_3-way'!R127/3-2*'OddsRatio_working_3-way'!R127^3/27-'OddsRatio_working_3-way'!T127</f>
        <v>0.2759852535559319</v>
      </c>
      <c r="W127" s="11">
        <f>'OddsRatio_working_3-way'!V127^2+4*'OddsRatio_working_3-way'!U127^3/27</f>
        <v>-5.4195612564537643E-3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0.14281755970186735</v>
      </c>
      <c r="Y127" s="11">
        <f>IF('OddsRatio_working_3-way'!W127&gt;=0,IF('OddsRatio_working_3-way'!V127+SQRT('OddsRatio_working_3-way'!W127)&gt;0,0,PI()),ACOS('OddsRatio_working_3-way'!V127/(2*'OddsRatio_working_3-way'!X127)))</f>
        <v>0.26067546558988464</v>
      </c>
      <c r="Z127" s="11">
        <f>'OddsRatio_working_3-way'!X127^(1/3)*COS('OddsRatio_working_3-way'!Y127/3)</f>
        <v>0.52073763473493129</v>
      </c>
      <c r="AA127" s="11">
        <f>'OddsRatio_working_3-way'!X127^(1/3)*COS(('OddsRatio_working_3-way'!Y127+2*PI())/3)</f>
        <v>-0.29965351659351785</v>
      </c>
      <c r="AB127" s="11">
        <f>'OddsRatio_working_3-way'!X127^(1/3)*COS(('OddsRatio_working_3-way'!Y127+4*PI())/3)</f>
        <v>-0.22108411814141352</v>
      </c>
      <c r="AC127" s="11">
        <f>'OddsRatio_working_3-way'!X127^(1/3)*SIN('OddsRatio_working_3-way'!Y127/3)</f>
        <v>4.5362063346389411E-2</v>
      </c>
      <c r="AD127" s="11">
        <f>'OddsRatio_working_3-way'!X127^(1/3)*SIN(('OddsRatio_working_3-way'!Y127+2*PI())/3)</f>
        <v>0.42829098871387766</v>
      </c>
      <c r="AE127" s="11">
        <f>'OddsRatio_working_3-way'!X127^(1/3)*SIN(('OddsRatio_working_3-way'!Y127+4*PI())/3)</f>
        <v>-0.47365305206026709</v>
      </c>
      <c r="AF127" s="11">
        <f>-'OddsRatio_working_3-way'!U127/(3*'OddsRatio_working_3-way'!X127^(1/3))*COS(('OddsRatio_working_3-way'!Y127)/3)</f>
        <v>0.52073763473493129</v>
      </c>
      <c r="AG127" s="11">
        <f>-'OddsRatio_working_3-way'!U127/(3*'OddsRatio_working_3-way'!X127^(1/3))*COS(('OddsRatio_working_3-way'!Y127+2*PI())/3)</f>
        <v>-0.29965351659351785</v>
      </c>
      <c r="AH127" s="11">
        <f>-'OddsRatio_working_3-way'!U127/(3*'OddsRatio_working_3-way'!X127^(1/3))*COS(('OddsRatio_working_3-way'!Y127+4*PI())/3)</f>
        <v>-0.22108411814141352</v>
      </c>
      <c r="AI127" s="11">
        <f>'OddsRatio_working_3-way'!U127/(3*'OddsRatio_working_3-way'!X127^(1/3))*SIN(('OddsRatio_working_3-way'!Y127)/3)</f>
        <v>-4.5362063346389411E-2</v>
      </c>
      <c r="AJ127" s="11">
        <f>'OddsRatio_working_3-way'!U127/(3*'OddsRatio_working_3-way'!X127^(1/3))*SIN(('OddsRatio_working_3-way'!Y127+2*PI())/3)</f>
        <v>-0.42829098871387766</v>
      </c>
      <c r="AK127" s="11">
        <f>'OddsRatio_working_3-way'!U127/(3*'OddsRatio_working_3-way'!X127^(1/3))*SIN(('OddsRatio_working_3-way'!Y127+4*PI())/3)</f>
        <v>0.47365305206026709</v>
      </c>
      <c r="AL127" s="11">
        <f>'OddsRatio_working_3-way'!Z127+'OddsRatio_working_3-way'!AF127</f>
        <v>1.0414752694698626</v>
      </c>
      <c r="AM127" s="11">
        <f>'OddsRatio_working_3-way'!AA127+'OddsRatio_working_3-way'!AG127</f>
        <v>-0.59930703318703571</v>
      </c>
      <c r="AN127" s="11">
        <f>'OddsRatio_working_3-way'!AB127+'OddsRatio_working_3-way'!AH127</f>
        <v>-0.44216823628282703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1.0414752694698626</v>
      </c>
      <c r="AS127" s="11">
        <f>IF(('OddsRatio_working_3-way'!X127=0),IF(Q127&gt;0,-Q127^(1/3),(-Q127)^(1/3)),'OddsRatio_working_3-way'!AM127-'OddsRatio_working_3-way'!R127/3)</f>
        <v>-0.59930703318703571</v>
      </c>
      <c r="AT127" s="11">
        <f>IF(('OddsRatio_working_3-way'!X127=0),IF(Q127&gt;0,-Q127^(1/3),(-Q127)^(1/3)),'OddsRatio_working_3-way'!AN127-'OddsRatio_working_3-way'!R127/3)</f>
        <v>-0.44216823628282703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1.38</v>
      </c>
      <c r="B128" s="4">
        <f>IF('True_Odds_Calculator_3-way'!B129="","",'True_Odds_Calculator_3-way'!B129)</f>
        <v>5.42</v>
      </c>
      <c r="C128" s="4">
        <f>IF('True_Odds_Calculator_3-way'!C129="","",'True_Odds_Calculator_3-way'!C129)</f>
        <v>8.07</v>
      </c>
      <c r="D128" s="9">
        <f t="shared" si="26"/>
        <v>0.70992118726620035</v>
      </c>
      <c r="E128" s="9">
        <f t="shared" si="27"/>
        <v>0.17383004838552707</v>
      </c>
      <c r="F128" s="9">
        <f t="shared" si="28"/>
        <v>0.11624876434827258</v>
      </c>
      <c r="G128" s="9">
        <f t="shared" si="29"/>
        <v>1.0752817500876382</v>
      </c>
      <c r="H128" s="9">
        <f t="shared" si="30"/>
        <v>1.4086070650333025</v>
      </c>
      <c r="I128" s="9">
        <f t="shared" si="31"/>
        <v>5.7527453353873605</v>
      </c>
      <c r="J128" s="9">
        <f t="shared" si="32"/>
        <v>8.602241973119602</v>
      </c>
      <c r="K128" s="11">
        <f t="shared" si="33"/>
        <v>0.7246376811594204</v>
      </c>
      <c r="L128" s="11">
        <f t="shared" si="34"/>
        <v>0.18450184501845018</v>
      </c>
      <c r="M128" s="11">
        <f t="shared" si="35"/>
        <v>0.12391573729863692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-0.19673125937659897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0.19665220088438162</v>
      </c>
      <c r="Q128" s="11">
        <f>2*'OddsRatio_working_3-way'!K128*'OddsRatio_working_3-way'!L128*'OddsRatio_working_3-way'!M128</f>
        <v>3.3134321968724782E-2</v>
      </c>
      <c r="R128" s="11">
        <f t="shared" si="36"/>
        <v>0</v>
      </c>
      <c r="S128" s="11">
        <f t="shared" si="37"/>
        <v>-0.99959813965270261</v>
      </c>
      <c r="T128" s="11">
        <f t="shared" si="38"/>
        <v>-0.1684242863778774</v>
      </c>
      <c r="U128" s="11">
        <f>'OddsRatio_working_3-way'!S128-'OddsRatio_working_3-way'!R128^2/3</f>
        <v>-0.99959813965270261</v>
      </c>
      <c r="V128" s="11">
        <f>'OddsRatio_working_3-way'!S128*'OddsRatio_working_3-way'!R128/3-2*'OddsRatio_working_3-way'!R128^3/27-'OddsRatio_working_3-way'!T128</f>
        <v>0.1684242863778774</v>
      </c>
      <c r="W128" s="11">
        <f>'OddsRatio_working_3-way'!V128^2+4*'OddsRatio_working_3-way'!U128^3/27</f>
        <v>-0.11960287507194378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0.19233409429547393</v>
      </c>
      <c r="Y128" s="11">
        <f>IF('OddsRatio_working_3-way'!W128&gt;=0,IF('OddsRatio_working_3-way'!V128+SQRT('OddsRatio_working_3-way'!W128)&gt;0,0,PI()),ACOS('OddsRatio_working_3-way'!V128/(2*'OddsRatio_working_3-way'!X128)))</f>
        <v>1.1175982176045203</v>
      </c>
      <c r="Z128" s="11">
        <f>'OddsRatio_working_3-way'!X128^(1/3)*COS('OddsRatio_working_3-way'!Y128/3)</f>
        <v>0.53764087504381908</v>
      </c>
      <c r="AA128" s="11">
        <f>'OddsRatio_working_3-way'!X128^(1/3)*COS(('OddsRatio_working_3-way'!Y128+2*PI())/3)</f>
        <v>-0.45077167281522368</v>
      </c>
      <c r="AB128" s="11">
        <f>'OddsRatio_working_3-way'!X128^(1/3)*COS(('OddsRatio_working_3-way'!Y128+4*PI())/3)</f>
        <v>-8.6869202228595607E-2</v>
      </c>
      <c r="AC128" s="11">
        <f>'OddsRatio_working_3-way'!X128^(1/3)*SIN('OddsRatio_working_3-way'!Y128/3)</f>
        <v>0.21009918935195981</v>
      </c>
      <c r="AD128" s="11">
        <f>'OddsRatio_working_3-way'!X128^(1/3)*SIN(('OddsRatio_working_3-way'!Y128+2*PI())/3)</f>
        <v>0.36056106122486259</v>
      </c>
      <c r="AE128" s="11">
        <f>'OddsRatio_working_3-way'!X128^(1/3)*SIN(('OddsRatio_working_3-way'!Y128+4*PI())/3)</f>
        <v>-0.57066025057682224</v>
      </c>
      <c r="AF128" s="11">
        <f>-'OddsRatio_working_3-way'!U128/(3*'OddsRatio_working_3-way'!X128^(1/3))*COS(('OddsRatio_working_3-way'!Y128)/3)</f>
        <v>0.53764087504381908</v>
      </c>
      <c r="AG128" s="11">
        <f>-'OddsRatio_working_3-way'!U128/(3*'OddsRatio_working_3-way'!X128^(1/3))*COS(('OddsRatio_working_3-way'!Y128+2*PI())/3)</f>
        <v>-0.45077167281522368</v>
      </c>
      <c r="AH128" s="11">
        <f>-'OddsRatio_working_3-way'!U128/(3*'OddsRatio_working_3-way'!X128^(1/3))*COS(('OddsRatio_working_3-way'!Y128+4*PI())/3)</f>
        <v>-8.6869202228595607E-2</v>
      </c>
      <c r="AI128" s="11">
        <f>'OddsRatio_working_3-way'!U128/(3*'OddsRatio_working_3-way'!X128^(1/3))*SIN(('OddsRatio_working_3-way'!Y128)/3)</f>
        <v>-0.21009918935195981</v>
      </c>
      <c r="AJ128" s="11">
        <f>'OddsRatio_working_3-way'!U128/(3*'OddsRatio_working_3-way'!X128^(1/3))*SIN(('OddsRatio_working_3-way'!Y128+2*PI())/3)</f>
        <v>-0.36056106122486259</v>
      </c>
      <c r="AK128" s="11">
        <f>'OddsRatio_working_3-way'!U128/(3*'OddsRatio_working_3-way'!X128^(1/3))*SIN(('OddsRatio_working_3-way'!Y128+4*PI())/3)</f>
        <v>0.57066025057682224</v>
      </c>
      <c r="AL128" s="11">
        <f>'OddsRatio_working_3-way'!Z128+'OddsRatio_working_3-way'!AF128</f>
        <v>1.0752817500876382</v>
      </c>
      <c r="AM128" s="11">
        <f>'OddsRatio_working_3-way'!AA128+'OddsRatio_working_3-way'!AG128</f>
        <v>-0.90154334563044736</v>
      </c>
      <c r="AN128" s="11">
        <f>'OddsRatio_working_3-way'!AB128+'OddsRatio_working_3-way'!AH128</f>
        <v>-0.17373840445719121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1.0752817500876382</v>
      </c>
      <c r="AS128" s="11">
        <f>IF(('OddsRatio_working_3-way'!X128=0),IF(Q128&gt;0,-Q128^(1/3),(-Q128)^(1/3)),'OddsRatio_working_3-way'!AM128-'OddsRatio_working_3-way'!R128/3)</f>
        <v>-0.90154334563044736</v>
      </c>
      <c r="AT128" s="11">
        <f>IF(('OddsRatio_working_3-way'!X128=0),IF(Q128&gt;0,-Q128^(1/3),(-Q128)^(1/3)),'OddsRatio_working_3-way'!AN128-'OddsRatio_working_3-way'!R128/3)</f>
        <v>-0.17373840445719121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2.85</v>
      </c>
      <c r="B129" s="4">
        <f>IF('True_Odds_Calculator_3-way'!B130="","",'True_Odds_Calculator_3-way'!B130)</f>
        <v>3.12</v>
      </c>
      <c r="C129" s="4">
        <f>IF('True_Odds_Calculator_3-way'!C130="","",'True_Odds_Calculator_3-way'!C130)</f>
        <v>2.77</v>
      </c>
      <c r="D129" s="9">
        <f t="shared" si="26"/>
        <v>0.33996087989737728</v>
      </c>
      <c r="E129" s="9">
        <f t="shared" si="27"/>
        <v>0.31008990854348978</v>
      </c>
      <c r="F129" s="9">
        <f t="shared" si="28"/>
        <v>0.34994921155913283</v>
      </c>
      <c r="G129" s="9">
        <f t="shared" si="29"/>
        <v>1.049467523633524</v>
      </c>
      <c r="H129" s="9">
        <f t="shared" si="30"/>
        <v>2.9415149187220195</v>
      </c>
      <c r="I129" s="9">
        <f t="shared" si="31"/>
        <v>3.2248711501030711</v>
      </c>
      <c r="J129" s="9">
        <f t="shared" si="32"/>
        <v>2.8575575168313376</v>
      </c>
      <c r="K129" s="11">
        <f t="shared" si="33"/>
        <v>0.35087719298245612</v>
      </c>
      <c r="L129" s="11">
        <f t="shared" si="34"/>
        <v>0.32051282051282048</v>
      </c>
      <c r="M129" s="11">
        <f t="shared" si="35"/>
        <v>0.36101083032490977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-0.28183935261647586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0.23304117926956613</v>
      </c>
      <c r="Q129" s="11">
        <f>2*'OddsRatio_working_3-way'!K129*'OddsRatio_working_3-way'!L129*'OddsRatio_working_3-way'!M129</f>
        <v>8.1199017167096196E-2</v>
      </c>
      <c r="R129" s="11">
        <f t="shared" si="36"/>
        <v>0</v>
      </c>
      <c r="S129" s="11">
        <f t="shared" si="37"/>
        <v>-0.8268581981405777</v>
      </c>
      <c r="T129" s="11">
        <f t="shared" si="38"/>
        <v>-0.28810390179114198</v>
      </c>
      <c r="U129" s="11">
        <f>'OddsRatio_working_3-way'!S129-'OddsRatio_working_3-way'!R129^2/3</f>
        <v>-0.8268581981405777</v>
      </c>
      <c r="V129" s="11">
        <f>'OddsRatio_working_3-way'!S129*'OddsRatio_working_3-way'!R129/3-2*'OddsRatio_working_3-way'!R129^3/27-'OddsRatio_working_3-way'!T129</f>
        <v>0.28810390179114198</v>
      </c>
      <c r="W129" s="11">
        <f>'OddsRatio_working_3-way'!V129^2+4*'OddsRatio_working_3-way'!U129^3/27</f>
        <v>-7.4701372424311463E-4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0.14469871453430669</v>
      </c>
      <c r="Y129" s="11">
        <f>IF('OddsRatio_working_3-way'!W129&gt;=0,IF('OddsRatio_working_3-way'!V129+SQRT('OddsRatio_working_3-way'!W129)&gt;0,0,PI()),ACOS('OddsRatio_working_3-way'!V129/(2*'OddsRatio_working_3-way'!X129)))</f>
        <v>9.4583930339573019E-2</v>
      </c>
      <c r="Z129" s="11">
        <f>'OddsRatio_working_3-way'!X129^(1/3)*COS('OddsRatio_working_3-way'!Y129/3)</f>
        <v>0.52473376181676201</v>
      </c>
      <c r="AA129" s="11">
        <f>'OddsRatio_working_3-way'!X129^(1/3)*COS(('OddsRatio_working_3-way'!Y129+2*PI())/3)</f>
        <v>-0.27669897574363372</v>
      </c>
      <c r="AB129" s="11">
        <f>'OddsRatio_working_3-way'!X129^(1/3)*COS(('OddsRatio_working_3-way'!Y129+4*PI())/3)</f>
        <v>-0.24803478607312848</v>
      </c>
      <c r="AC129" s="11">
        <f>'OddsRatio_working_3-way'!X129^(1/3)*SIN('OddsRatio_working_3-way'!Y129/3)</f>
        <v>1.6549277622368946E-2</v>
      </c>
      <c r="AD129" s="11">
        <f>'OddsRatio_working_3-way'!X129^(1/3)*SIN(('OddsRatio_working_3-way'!Y129+2*PI())/3)</f>
        <v>0.4461581291455044</v>
      </c>
      <c r="AE129" s="11">
        <f>'OddsRatio_working_3-way'!X129^(1/3)*SIN(('OddsRatio_working_3-way'!Y129+4*PI())/3)</f>
        <v>-0.46270740676787314</v>
      </c>
      <c r="AF129" s="11">
        <f>-'OddsRatio_working_3-way'!U129/(3*'OddsRatio_working_3-way'!X129^(1/3))*COS(('OddsRatio_working_3-way'!Y129)/3)</f>
        <v>0.5247337618167619</v>
      </c>
      <c r="AG129" s="11">
        <f>-'OddsRatio_working_3-way'!U129/(3*'OddsRatio_working_3-way'!X129^(1/3))*COS(('OddsRatio_working_3-way'!Y129+2*PI())/3)</f>
        <v>-0.27669897574363361</v>
      </c>
      <c r="AH129" s="11">
        <f>-'OddsRatio_working_3-way'!U129/(3*'OddsRatio_working_3-way'!X129^(1/3))*COS(('OddsRatio_working_3-way'!Y129+4*PI())/3)</f>
        <v>-0.24803478607312843</v>
      </c>
      <c r="AI129" s="11">
        <f>'OddsRatio_working_3-way'!U129/(3*'OddsRatio_working_3-way'!X129^(1/3))*SIN(('OddsRatio_working_3-way'!Y129)/3)</f>
        <v>-1.6549277622368942E-2</v>
      </c>
      <c r="AJ129" s="11">
        <f>'OddsRatio_working_3-way'!U129/(3*'OddsRatio_working_3-way'!X129^(1/3))*SIN(('OddsRatio_working_3-way'!Y129+2*PI())/3)</f>
        <v>-0.44615812914550435</v>
      </c>
      <c r="AK129" s="11">
        <f>'OddsRatio_working_3-way'!U129/(3*'OddsRatio_working_3-way'!X129^(1/3))*SIN(('OddsRatio_working_3-way'!Y129+4*PI())/3)</f>
        <v>0.46270740676787303</v>
      </c>
      <c r="AL129" s="11">
        <f>'OddsRatio_working_3-way'!Z129+'OddsRatio_working_3-way'!AF129</f>
        <v>1.049467523633524</v>
      </c>
      <c r="AM129" s="11">
        <f>'OddsRatio_working_3-way'!AA129+'OddsRatio_working_3-way'!AG129</f>
        <v>-0.55339795148726734</v>
      </c>
      <c r="AN129" s="11">
        <f>'OddsRatio_working_3-way'!AB129+'OddsRatio_working_3-way'!AH129</f>
        <v>-0.49606957214625691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1.049467523633524</v>
      </c>
      <c r="AS129" s="11">
        <f>IF(('OddsRatio_working_3-way'!X129=0),IF(Q129&gt;0,-Q129^(1/3),(-Q129)^(1/3)),'OddsRatio_working_3-way'!AM129-'OddsRatio_working_3-way'!R129/3)</f>
        <v>-0.55339795148726734</v>
      </c>
      <c r="AT129" s="11">
        <f>IF(('OddsRatio_working_3-way'!X129=0),IF(Q129&gt;0,-Q129^(1/3),(-Q129)^(1/3)),'OddsRatio_working_3-way'!AN129-'OddsRatio_working_3-way'!R129/3)</f>
        <v>-0.49606957214625691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2.17</v>
      </c>
      <c r="B130" s="4">
        <f>IF('True_Odds_Calculator_3-way'!B131="","",'True_Odds_Calculator_3-way'!B131)</f>
        <v>3.06</v>
      </c>
      <c r="C130" s="4">
        <f>IF('True_Odds_Calculator_3-way'!C131="","",'True_Odds_Calculator_3-way'!C131)</f>
        <v>4.04</v>
      </c>
      <c r="D130" s="9">
        <f t="shared" si="26"/>
        <v>0.44741369034182066</v>
      </c>
      <c r="E130" s="9">
        <f t="shared" si="27"/>
        <v>0.31500387879420949</v>
      </c>
      <c r="F130" s="9">
        <f t="shared" si="28"/>
        <v>0.23758243086397005</v>
      </c>
      <c r="G130" s="9">
        <f t="shared" si="29"/>
        <v>1.0556136331009598</v>
      </c>
      <c r="H130" s="9">
        <f t="shared" si="30"/>
        <v>2.2350679507281228</v>
      </c>
      <c r="I130" s="9">
        <f t="shared" si="31"/>
        <v>3.1745640841879763</v>
      </c>
      <c r="J130" s="9">
        <f t="shared" si="32"/>
        <v>4.2090654446269173</v>
      </c>
      <c r="K130" s="11">
        <f t="shared" si="33"/>
        <v>0.46082949308755761</v>
      </c>
      <c r="L130" s="11">
        <f t="shared" si="34"/>
        <v>0.32679738562091504</v>
      </c>
      <c r="M130" s="11">
        <f t="shared" si="35"/>
        <v>0.24752475247524752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-0.27312668919372285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0.2337249176259453</v>
      </c>
      <c r="Q130" s="11">
        <f>2*'OddsRatio_working_3-way'!K130*'OddsRatio_working_3-way'!L130*'OddsRatio_working_3-way'!M130</f>
        <v>7.4553402751497702E-2</v>
      </c>
      <c r="R130" s="11">
        <f t="shared" si="36"/>
        <v>0</v>
      </c>
      <c r="S130" s="11">
        <f t="shared" si="37"/>
        <v>-0.8557381130196664</v>
      </c>
      <c r="T130" s="11">
        <f t="shared" si="38"/>
        <v>-0.27296271547676759</v>
      </c>
      <c r="U130" s="11">
        <f>'OddsRatio_working_3-way'!S130-'OddsRatio_working_3-way'!R130^2/3</f>
        <v>-0.8557381130196664</v>
      </c>
      <c r="V130" s="11">
        <f>'OddsRatio_working_3-way'!S130*'OddsRatio_working_3-way'!R130/3-2*'OddsRatio_working_3-way'!R130^3/27-'OddsRatio_working_3-way'!T130</f>
        <v>0.27296271547676759</v>
      </c>
      <c r="W130" s="11">
        <f>'OddsRatio_working_3-way'!V130^2+4*'OddsRatio_working_3-way'!U130^3/27</f>
        <v>-1.8327875967329252E-2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0.15234542986891667</v>
      </c>
      <c r="Y130" s="11">
        <f>IF('OddsRatio_working_3-way'!W130&gt;=0,IF('OddsRatio_working_3-way'!V130+SQRT('OddsRatio_working_3-way'!W130)&gt;0,0,PI()),ACOS('OddsRatio_working_3-way'!V130/(2*'OddsRatio_working_3-way'!X130)))</f>
        <v>0.46041596823257103</v>
      </c>
      <c r="Z130" s="11">
        <f>'OddsRatio_working_3-way'!X130^(1/3)*COS('OddsRatio_working_3-way'!Y130/3)</f>
        <v>0.5278068165504799</v>
      </c>
      <c r="AA130" s="11">
        <f>'OddsRatio_working_3-way'!X130^(1/3)*COS(('OddsRatio_working_3-way'!Y130+2*PI())/3)</f>
        <v>-0.33461056178217002</v>
      </c>
      <c r="AB130" s="11">
        <f>'OddsRatio_working_3-way'!X130^(1/3)*COS(('OddsRatio_working_3-way'!Y130+4*PI())/3)</f>
        <v>-0.19319625476831007</v>
      </c>
      <c r="AC130" s="11">
        <f>'OddsRatio_working_3-way'!X130^(1/3)*SIN('OddsRatio_working_3-way'!Y130/3)</f>
        <v>8.1645588221716636E-2</v>
      </c>
      <c r="AD130" s="11">
        <f>'OddsRatio_working_3-way'!X130^(1/3)*SIN(('OddsRatio_working_3-way'!Y130+2*PI())/3)</f>
        <v>0.41627131731245032</v>
      </c>
      <c r="AE130" s="11">
        <f>'OddsRatio_working_3-way'!X130^(1/3)*SIN(('OddsRatio_working_3-way'!Y130+4*PI())/3)</f>
        <v>-0.49791690553416673</v>
      </c>
      <c r="AF130" s="11">
        <f>-'OddsRatio_working_3-way'!U130/(3*'OddsRatio_working_3-way'!X130^(1/3))*COS(('OddsRatio_working_3-way'!Y130)/3)</f>
        <v>0.52780681655048001</v>
      </c>
      <c r="AG130" s="11">
        <f>-'OddsRatio_working_3-way'!U130/(3*'OddsRatio_working_3-way'!X130^(1/3))*COS(('OddsRatio_working_3-way'!Y130+2*PI())/3)</f>
        <v>-0.33461056178217008</v>
      </c>
      <c r="AH130" s="11">
        <f>-'OddsRatio_working_3-way'!U130/(3*'OddsRatio_working_3-way'!X130^(1/3))*COS(('OddsRatio_working_3-way'!Y130+4*PI())/3)</f>
        <v>-0.19319625476831012</v>
      </c>
      <c r="AI130" s="11">
        <f>'OddsRatio_working_3-way'!U130/(3*'OddsRatio_working_3-way'!X130^(1/3))*SIN(('OddsRatio_working_3-way'!Y130)/3)</f>
        <v>-8.1645588221716664E-2</v>
      </c>
      <c r="AJ130" s="11">
        <f>'OddsRatio_working_3-way'!U130/(3*'OddsRatio_working_3-way'!X130^(1/3))*SIN(('OddsRatio_working_3-way'!Y130+2*PI())/3)</f>
        <v>-0.41627131731245037</v>
      </c>
      <c r="AK130" s="11">
        <f>'OddsRatio_working_3-way'!U130/(3*'OddsRatio_working_3-way'!X130^(1/3))*SIN(('OddsRatio_working_3-way'!Y130+4*PI())/3)</f>
        <v>0.49791690553416679</v>
      </c>
      <c r="AL130" s="11">
        <f>'OddsRatio_working_3-way'!Z130+'OddsRatio_working_3-way'!AF130</f>
        <v>1.0556136331009598</v>
      </c>
      <c r="AM130" s="11">
        <f>'OddsRatio_working_3-way'!AA130+'OddsRatio_working_3-way'!AG130</f>
        <v>-0.66922112356434016</v>
      </c>
      <c r="AN130" s="11">
        <f>'OddsRatio_working_3-way'!AB130+'OddsRatio_working_3-way'!AH130</f>
        <v>-0.38639250953662019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1.0556136331009598</v>
      </c>
      <c r="AS130" s="11">
        <f>IF(('OddsRatio_working_3-way'!X130=0),IF(Q130&gt;0,-Q130^(1/3),(-Q130)^(1/3)),'OddsRatio_working_3-way'!AM130-'OddsRatio_working_3-way'!R130/3)</f>
        <v>-0.66922112356434016</v>
      </c>
      <c r="AT130" s="11">
        <f>IF(('OddsRatio_working_3-way'!X130=0),IF(Q130&gt;0,-Q130^(1/3),(-Q130)^(1/3)),'OddsRatio_working_3-way'!AN130-'OddsRatio_working_3-way'!R130/3)</f>
        <v>-0.38639250953662019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2.87</v>
      </c>
      <c r="B131" s="4">
        <f>IF('True_Odds_Calculator_3-way'!B132="","",'True_Odds_Calculator_3-way'!B132)</f>
        <v>2.94</v>
      </c>
      <c r="C131" s="4">
        <f>IF('True_Odds_Calculator_3-way'!C132="","",'True_Odds_Calculator_3-way'!C132)</f>
        <v>2.9</v>
      </c>
      <c r="D131" s="9">
        <f t="shared" si="26"/>
        <v>0.337237349183237</v>
      </c>
      <c r="E131" s="9">
        <f t="shared" si="27"/>
        <v>0.32907327259914454</v>
      </c>
      <c r="F131" s="9">
        <f t="shared" si="28"/>
        <v>0.33368937821761824</v>
      </c>
      <c r="G131" s="9">
        <f t="shared" si="29"/>
        <v>1.0509468500654235</v>
      </c>
      <c r="H131" s="9">
        <f t="shared" si="30"/>
        <v>2.9652706096223427</v>
      </c>
      <c r="I131" s="9">
        <f t="shared" si="31"/>
        <v>3.0388368891269222</v>
      </c>
      <c r="J131" s="9">
        <f t="shared" si="32"/>
        <v>2.9967990151243047</v>
      </c>
      <c r="K131" s="11">
        <f t="shared" si="33"/>
        <v>0.34843205574912889</v>
      </c>
      <c r="L131" s="11">
        <f t="shared" si="34"/>
        <v>0.3401360544217687</v>
      </c>
      <c r="M131" s="11">
        <f t="shared" si="35"/>
        <v>0.34482758620689657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-0.2816888860554434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0.23335057920801383</v>
      </c>
      <c r="Q131" s="11">
        <f>2*'OddsRatio_working_3-way'!K131*'OddsRatio_working_3-way'!L131*'OddsRatio_working_3-way'!M131</f>
        <v>8.173400322522377E-2</v>
      </c>
      <c r="R131" s="11">
        <f t="shared" si="36"/>
        <v>0</v>
      </c>
      <c r="S131" s="11">
        <f t="shared" si="37"/>
        <v>-0.82839824629106817</v>
      </c>
      <c r="T131" s="11">
        <f t="shared" si="38"/>
        <v>-0.29015700395484001</v>
      </c>
      <c r="U131" s="11">
        <f>'OddsRatio_working_3-way'!S131-'OddsRatio_working_3-way'!R131^2/3</f>
        <v>-0.82839824629106817</v>
      </c>
      <c r="V131" s="11">
        <f>'OddsRatio_working_3-way'!S131*'OddsRatio_working_3-way'!R131/3-2*'OddsRatio_working_3-way'!R131^3/27-'OddsRatio_working_3-way'!T131</f>
        <v>0.29015700395484001</v>
      </c>
      <c r="W131" s="11">
        <f>'OddsRatio_working_3-way'!V131^2+4*'OddsRatio_working_3-way'!U131^3/27</f>
        <v>-2.8622668021782705E-5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0.1451031612440532</v>
      </c>
      <c r="Y131" s="11">
        <f>IF('OddsRatio_working_3-way'!W131&gt;=0,IF('OddsRatio_working_3-way'!V131+SQRT('OddsRatio_working_3-way'!W131)&gt;0,0,PI()),ACOS('OddsRatio_working_3-way'!V131/(2*'OddsRatio_working_3-way'!X131)))</f>
        <v>1.8436258533535144E-2</v>
      </c>
      <c r="Z131" s="11">
        <f>'OddsRatio_working_3-way'!X131^(1/3)*COS('OddsRatio_working_3-way'!Y131/3)</f>
        <v>0.52547342503271177</v>
      </c>
      <c r="AA131" s="11">
        <f>'OddsRatio_working_3-way'!X131^(1/3)*COS(('OddsRatio_working_3-way'!Y131+2*PI())/3)</f>
        <v>-0.26553336427522117</v>
      </c>
      <c r="AB131" s="11">
        <f>'OddsRatio_working_3-way'!X131^(1/3)*COS(('OddsRatio_working_3-way'!Y131+4*PI())/3)</f>
        <v>-0.25994006075749077</v>
      </c>
      <c r="AC131" s="11">
        <f>'OddsRatio_working_3-way'!X131^(1/3)*SIN('OddsRatio_working_3-way'!Y131/3)</f>
        <v>3.2292952916209055E-3</v>
      </c>
      <c r="AD131" s="11">
        <f>'OddsRatio_working_3-way'!X131^(1/3)*SIN(('OddsRatio_working_3-way'!Y131+2*PI())/3)</f>
        <v>0.45345868744613566</v>
      </c>
      <c r="AE131" s="11">
        <f>'OddsRatio_working_3-way'!X131^(1/3)*SIN(('OddsRatio_working_3-way'!Y131+4*PI())/3)</f>
        <v>-0.45668798273775657</v>
      </c>
      <c r="AF131" s="11">
        <f>-'OddsRatio_working_3-way'!U131/(3*'OddsRatio_working_3-way'!X131^(1/3))*COS(('OddsRatio_working_3-way'!Y131)/3)</f>
        <v>0.52547342503271166</v>
      </c>
      <c r="AG131" s="11">
        <f>-'OddsRatio_working_3-way'!U131/(3*'OddsRatio_working_3-way'!X131^(1/3))*COS(('OddsRatio_working_3-way'!Y131+2*PI())/3)</f>
        <v>-0.26553336427522112</v>
      </c>
      <c r="AH131" s="11">
        <f>-'OddsRatio_working_3-way'!U131/(3*'OddsRatio_working_3-way'!X131^(1/3))*COS(('OddsRatio_working_3-way'!Y131+4*PI())/3)</f>
        <v>-0.25994006075749071</v>
      </c>
      <c r="AI131" s="11">
        <f>'OddsRatio_working_3-way'!U131/(3*'OddsRatio_working_3-way'!X131^(1/3))*SIN(('OddsRatio_working_3-way'!Y131)/3)</f>
        <v>-3.2292952916209046E-3</v>
      </c>
      <c r="AJ131" s="11">
        <f>'OddsRatio_working_3-way'!U131/(3*'OddsRatio_working_3-way'!X131^(1/3))*SIN(('OddsRatio_working_3-way'!Y131+2*PI())/3)</f>
        <v>-0.45345868744613554</v>
      </c>
      <c r="AK131" s="11">
        <f>'OddsRatio_working_3-way'!U131/(3*'OddsRatio_working_3-way'!X131^(1/3))*SIN(('OddsRatio_working_3-way'!Y131+4*PI())/3)</f>
        <v>0.45668798273775651</v>
      </c>
      <c r="AL131" s="11">
        <f>'OddsRatio_working_3-way'!Z131+'OddsRatio_working_3-way'!AF131</f>
        <v>1.0509468500654235</v>
      </c>
      <c r="AM131" s="11">
        <f>'OddsRatio_working_3-way'!AA131+'OddsRatio_working_3-way'!AG131</f>
        <v>-0.53106672855044224</v>
      </c>
      <c r="AN131" s="11">
        <f>'OddsRatio_working_3-way'!AB131+'OddsRatio_working_3-way'!AH131</f>
        <v>-0.51988012151498153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1.0509468500654235</v>
      </c>
      <c r="AS131" s="11">
        <f>IF(('OddsRatio_working_3-way'!X131=0),IF(Q131&gt;0,-Q131^(1/3),(-Q131)^(1/3)),'OddsRatio_working_3-way'!AM131-'OddsRatio_working_3-way'!R131/3)</f>
        <v>-0.53106672855044224</v>
      </c>
      <c r="AT131" s="11">
        <f>IF(('OddsRatio_working_3-way'!X131=0),IF(Q131&gt;0,-Q131^(1/3),(-Q131)^(1/3)),'OddsRatio_working_3-way'!AN131-'OddsRatio_working_3-way'!R131/3)</f>
        <v>-0.51988012151498153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2.4900000000000002</v>
      </c>
      <c r="B132" s="4">
        <f>IF('True_Odds_Calculator_3-way'!B133="","",'True_Odds_Calculator_3-way'!B133)</f>
        <v>3.09</v>
      </c>
      <c r="C132" s="4">
        <f>IF('True_Odds_Calculator_3-way'!C133="","",'True_Odds_Calculator_3-way'!C133)</f>
        <v>3.24</v>
      </c>
      <c r="D132" s="9">
        <f t="shared" ref="D132:D195" si="39">(K132/(AR132+K132-(AR132*K132)))</f>
        <v>0.38947004816999509</v>
      </c>
      <c r="E132" s="9">
        <f t="shared" ref="E132:E195" si="40">(L132/(AR132+L132-(AR132*L132)))</f>
        <v>0.31261366899876653</v>
      </c>
      <c r="F132" s="9">
        <f t="shared" ref="F132:F195" si="41">(M132/(AR132+M132-(AR132*M132)))</f>
        <v>0.29791628283123833</v>
      </c>
      <c r="G132" s="9">
        <f t="shared" ref="G132:G195" si="42">AR132</f>
        <v>1.0520748577427079</v>
      </c>
      <c r="H132" s="9">
        <f t="shared" ref="H132:H195" si="43">IF(A132="","",1/D132)</f>
        <v>2.567591538036635</v>
      </c>
      <c r="I132" s="9">
        <f t="shared" ref="I132:I195" si="44">IF(B132="","",1/E132)</f>
        <v>3.1988364526822584</v>
      </c>
      <c r="J132" s="9">
        <f t="shared" ref="J132:J195" si="45">IF(C132="","",1/F132)</f>
        <v>3.3566476813436661</v>
      </c>
      <c r="K132" s="11">
        <f t="shared" ref="K132:K195" si="46">1/A132</f>
        <v>0.40160642570281119</v>
      </c>
      <c r="L132" s="11">
        <f t="shared" ref="L132:L195" si="47">1/B132</f>
        <v>0.3236245954692557</v>
      </c>
      <c r="M132" s="11">
        <f t="shared" ref="M132:M195" si="48">1/C132</f>
        <v>0.30864197530864196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-0.27981934530242103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0.23346412137823741</v>
      </c>
      <c r="Q132" s="11">
        <f>2*'OddsRatio_working_3-way'!K132*'OddsRatio_working_3-way'!L132*'OddsRatio_working_3-way'!M132</f>
        <v>8.0228220404892567E-2</v>
      </c>
      <c r="R132" s="11">
        <f t="shared" ref="R132:R195" si="49">O132/N132</f>
        <v>0</v>
      </c>
      <c r="S132" s="11">
        <f t="shared" ref="S132:S195" si="50">P132/N132</f>
        <v>-0.83433874497103055</v>
      </c>
      <c r="T132" s="11">
        <f t="shared" ref="T132:T195" si="51">Q132/N132</f>
        <v>-0.28671434535086959</v>
      </c>
      <c r="U132" s="11">
        <f>'OddsRatio_working_3-way'!S132-'OddsRatio_working_3-way'!R132^2/3</f>
        <v>-0.83433874497103055</v>
      </c>
      <c r="V132" s="11">
        <f>'OddsRatio_working_3-way'!S132*'OddsRatio_working_3-way'!R132/3-2*'OddsRatio_working_3-way'!R132^3/27-'OddsRatio_working_3-way'!T132</f>
        <v>0.28671434535086959</v>
      </c>
      <c r="W132" s="11">
        <f>'OddsRatio_working_3-way'!V132^2+4*'OddsRatio_working_3-way'!U132^3/27</f>
        <v>-3.8394529744616157E-3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0.14666677265526037</v>
      </c>
      <c r="Y132" s="11">
        <f>IF('OddsRatio_working_3-way'!W132&gt;=0,IF('OddsRatio_working_3-way'!V132+SQRT('OddsRatio_working_3-way'!W132)&gt;0,0,PI()),ACOS('OddsRatio_working_3-way'!V132/(2*'OddsRatio_working_3-way'!X132)))</f>
        <v>0.21284181456849449</v>
      </c>
      <c r="Z132" s="11">
        <f>'OddsRatio_working_3-way'!X132^(1/3)*COS('OddsRatio_working_3-way'!Y132/3)</f>
        <v>0.52603742887135396</v>
      </c>
      <c r="AA132" s="11">
        <f>'OddsRatio_working_3-way'!X132^(1/3)*COS(('OddsRatio_working_3-way'!Y132+2*PI())/3)</f>
        <v>-0.29539391810405691</v>
      </c>
      <c r="AB132" s="11">
        <f>'OddsRatio_working_3-way'!X132^(1/3)*COS(('OddsRatio_working_3-way'!Y132+4*PI())/3)</f>
        <v>-0.23064351076729694</v>
      </c>
      <c r="AC132" s="11">
        <f>'OddsRatio_working_3-way'!X132^(1/3)*SIN('OddsRatio_working_3-way'!Y132/3)</f>
        <v>3.7383665106016283E-2</v>
      </c>
      <c r="AD132" s="11">
        <f>'OddsRatio_working_3-way'!X132^(1/3)*SIN(('OddsRatio_working_3-way'!Y132+2*PI())/3)</f>
        <v>0.43686994419103409</v>
      </c>
      <c r="AE132" s="11">
        <f>'OddsRatio_working_3-way'!X132^(1/3)*SIN(('OddsRatio_working_3-way'!Y132+4*PI())/3)</f>
        <v>-0.47425360929705035</v>
      </c>
      <c r="AF132" s="11">
        <f>-'OddsRatio_working_3-way'!U132/(3*'OddsRatio_working_3-way'!X132^(1/3))*COS(('OddsRatio_working_3-way'!Y132)/3)</f>
        <v>0.52603742887135396</v>
      </c>
      <c r="AG132" s="11">
        <f>-'OddsRatio_working_3-way'!U132/(3*'OddsRatio_working_3-way'!X132^(1/3))*COS(('OddsRatio_working_3-way'!Y132+2*PI())/3)</f>
        <v>-0.29539391810405691</v>
      </c>
      <c r="AH132" s="11">
        <f>-'OddsRatio_working_3-way'!U132/(3*'OddsRatio_working_3-way'!X132^(1/3))*COS(('OddsRatio_working_3-way'!Y132+4*PI())/3)</f>
        <v>-0.23064351076729694</v>
      </c>
      <c r="AI132" s="11">
        <f>'OddsRatio_working_3-way'!U132/(3*'OddsRatio_working_3-way'!X132^(1/3))*SIN(('OddsRatio_working_3-way'!Y132)/3)</f>
        <v>-3.7383665106016283E-2</v>
      </c>
      <c r="AJ132" s="11">
        <f>'OddsRatio_working_3-way'!U132/(3*'OddsRatio_working_3-way'!X132^(1/3))*SIN(('OddsRatio_working_3-way'!Y132+2*PI())/3)</f>
        <v>-0.43686994419103409</v>
      </c>
      <c r="AK132" s="11">
        <f>'OddsRatio_working_3-way'!U132/(3*'OddsRatio_working_3-way'!X132^(1/3))*SIN(('OddsRatio_working_3-way'!Y132+4*PI())/3)</f>
        <v>0.47425360929705035</v>
      </c>
      <c r="AL132" s="11">
        <f>'OddsRatio_working_3-way'!Z132+'OddsRatio_working_3-way'!AF132</f>
        <v>1.0520748577427079</v>
      </c>
      <c r="AM132" s="11">
        <f>'OddsRatio_working_3-way'!AA132+'OddsRatio_working_3-way'!AG132</f>
        <v>-0.59078783620811381</v>
      </c>
      <c r="AN132" s="11">
        <f>'OddsRatio_working_3-way'!AB132+'OddsRatio_working_3-way'!AH132</f>
        <v>-0.46128702153459389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1.0520748577427079</v>
      </c>
      <c r="AS132" s="11">
        <f>IF(('OddsRatio_working_3-way'!X132=0),IF(Q132&gt;0,-Q132^(1/3),(-Q132)^(1/3)),'OddsRatio_working_3-way'!AM132-'OddsRatio_working_3-way'!R132/3)</f>
        <v>-0.59078783620811381</v>
      </c>
      <c r="AT132" s="11">
        <f>IF(('OddsRatio_working_3-way'!X132=0),IF(Q132&gt;0,-Q132^(1/3),(-Q132)^(1/3)),'OddsRatio_working_3-way'!AN132-'OddsRatio_working_3-way'!R132/3)</f>
        <v>-0.46128702153459389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3.14</v>
      </c>
      <c r="B133" s="4">
        <f>IF('True_Odds_Calculator_3-way'!B134="","",'True_Odds_Calculator_3-way'!B134)</f>
        <v>2.75</v>
      </c>
      <c r="C133" s="4">
        <f>IF('True_Odds_Calculator_3-way'!C134="","",'True_Odds_Calculator_3-way'!C134)</f>
        <v>2.85</v>
      </c>
      <c r="D133" s="9">
        <f t="shared" si="39"/>
        <v>0.3078976538435711</v>
      </c>
      <c r="E133" s="9">
        <f t="shared" si="40"/>
        <v>0.35233837551165459</v>
      </c>
      <c r="F133" s="9">
        <f t="shared" si="41"/>
        <v>0.33976397064477432</v>
      </c>
      <c r="G133" s="9">
        <f t="shared" si="42"/>
        <v>1.0503890083305478</v>
      </c>
      <c r="H133" s="9">
        <f t="shared" si="43"/>
        <v>3.2478324778273722</v>
      </c>
      <c r="I133" s="9">
        <f t="shared" si="44"/>
        <v>2.8381807645784591</v>
      </c>
      <c r="J133" s="9">
        <f t="shared" si="45"/>
        <v>2.9432196654115135</v>
      </c>
      <c r="K133" s="11">
        <f t="shared" si="46"/>
        <v>0.31847133757961782</v>
      </c>
      <c r="L133" s="11">
        <f t="shared" si="47"/>
        <v>0.36363636363636365</v>
      </c>
      <c r="M133" s="11">
        <f t="shared" si="48"/>
        <v>0.35087719298245612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-0.28152459899023763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0.23324089029754469</v>
      </c>
      <c r="Q133" s="11">
        <f>2*'OddsRatio_working_3-way'!K133*'OddsRatio_working_3-way'!L133*'OddsRatio_working_3-way'!M133</f>
        <v>8.126860289113054E-2</v>
      </c>
      <c r="R133" s="11">
        <f t="shared" si="49"/>
        <v>0</v>
      </c>
      <c r="S133" s="11">
        <f t="shared" si="50"/>
        <v>-0.82849204344531446</v>
      </c>
      <c r="T133" s="11">
        <f t="shared" si="51"/>
        <v>-0.28867318586944751</v>
      </c>
      <c r="U133" s="11">
        <f>'OddsRatio_working_3-way'!S133-'OddsRatio_working_3-way'!R133^2/3</f>
        <v>-0.82849204344531446</v>
      </c>
      <c r="V133" s="11">
        <f>'OddsRatio_working_3-way'!S133*'OddsRatio_working_3-way'!R133/3-2*'OddsRatio_working_3-way'!R133^3/27-'OddsRatio_working_3-way'!T133</f>
        <v>0.28867318586944751</v>
      </c>
      <c r="W133" s="11">
        <f>'OddsRatio_working_3-way'!V133^2+4*'OddsRatio_working_3-way'!U133^3/27</f>
        <v>-9.1611247887771197E-4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0.14512780636295575</v>
      </c>
      <c r="Y133" s="11">
        <f>IF('OddsRatio_working_3-way'!W133&gt;=0,IF('OddsRatio_working_3-way'!V133+SQRT('OddsRatio_working_3-way'!W133)&gt;0,0,PI()),ACOS('OddsRatio_working_3-way'!V133/(2*'OddsRatio_working_3-way'!X133)))</f>
        <v>0.10446817628226035</v>
      </c>
      <c r="Z133" s="11">
        <f>'OddsRatio_working_3-way'!X133^(1/3)*COS('OddsRatio_working_3-way'!Y133/3)</f>
        <v>0.52519450416527391</v>
      </c>
      <c r="AA133" s="11">
        <f>'OddsRatio_working_3-way'!X133^(1/3)*COS(('OddsRatio_working_3-way'!Y133+2*PI())/3)</f>
        <v>-0.27844213950011876</v>
      </c>
      <c r="AB133" s="11">
        <f>'OddsRatio_working_3-way'!X133^(1/3)*COS(('OddsRatio_working_3-way'!Y133+4*PI())/3)</f>
        <v>-0.24675236466515532</v>
      </c>
      <c r="AC133" s="11">
        <f>'OddsRatio_working_3-way'!X133^(1/3)*SIN('OddsRatio_working_3-way'!Y133/3)</f>
        <v>1.8296100031524723E-2</v>
      </c>
      <c r="AD133" s="11">
        <f>'OddsRatio_working_3-way'!X133^(1/3)*SIN(('OddsRatio_working_3-way'!Y133+2*PI())/3)</f>
        <v>0.44568373251933702</v>
      </c>
      <c r="AE133" s="11">
        <f>'OddsRatio_working_3-way'!X133^(1/3)*SIN(('OddsRatio_working_3-way'!Y133+4*PI())/3)</f>
        <v>-0.46397983255086178</v>
      </c>
      <c r="AF133" s="11">
        <f>-'OddsRatio_working_3-way'!U133/(3*'OddsRatio_working_3-way'!X133^(1/3))*COS(('OddsRatio_working_3-way'!Y133)/3)</f>
        <v>0.52519450416527391</v>
      </c>
      <c r="AG133" s="11">
        <f>-'OddsRatio_working_3-way'!U133/(3*'OddsRatio_working_3-way'!X133^(1/3))*COS(('OddsRatio_working_3-way'!Y133+2*PI())/3)</f>
        <v>-0.27844213950011876</v>
      </c>
      <c r="AH133" s="11">
        <f>-'OddsRatio_working_3-way'!U133/(3*'OddsRatio_working_3-way'!X133^(1/3))*COS(('OddsRatio_working_3-way'!Y133+4*PI())/3)</f>
        <v>-0.24675236466515532</v>
      </c>
      <c r="AI133" s="11">
        <f>'OddsRatio_working_3-way'!U133/(3*'OddsRatio_working_3-way'!X133^(1/3))*SIN(('OddsRatio_working_3-way'!Y133)/3)</f>
        <v>-1.8296100031524723E-2</v>
      </c>
      <c r="AJ133" s="11">
        <f>'OddsRatio_working_3-way'!U133/(3*'OddsRatio_working_3-way'!X133^(1/3))*SIN(('OddsRatio_working_3-way'!Y133+2*PI())/3)</f>
        <v>-0.44568373251933702</v>
      </c>
      <c r="AK133" s="11">
        <f>'OddsRatio_working_3-way'!U133/(3*'OddsRatio_working_3-way'!X133^(1/3))*SIN(('OddsRatio_working_3-way'!Y133+4*PI())/3)</f>
        <v>0.46397983255086178</v>
      </c>
      <c r="AL133" s="11">
        <f>'OddsRatio_working_3-way'!Z133+'OddsRatio_working_3-way'!AF133</f>
        <v>1.0503890083305478</v>
      </c>
      <c r="AM133" s="11">
        <f>'OddsRatio_working_3-way'!AA133+'OddsRatio_working_3-way'!AG133</f>
        <v>-0.55688427900023751</v>
      </c>
      <c r="AN133" s="11">
        <f>'OddsRatio_working_3-way'!AB133+'OddsRatio_working_3-way'!AH133</f>
        <v>-0.49350472933031064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1.0503890083305478</v>
      </c>
      <c r="AS133" s="11">
        <f>IF(('OddsRatio_working_3-way'!X133=0),IF(Q133&gt;0,-Q133^(1/3),(-Q133)^(1/3)),'OddsRatio_working_3-way'!AM133-'OddsRatio_working_3-way'!R133/3)</f>
        <v>-0.55688427900023751</v>
      </c>
      <c r="AT133" s="11">
        <f>IF(('OddsRatio_working_3-way'!X133=0),IF(Q133&gt;0,-Q133^(1/3),(-Q133)^(1/3)),'OddsRatio_working_3-way'!AN133-'OddsRatio_working_3-way'!R133/3)</f>
        <v>-0.49350472933031064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4.6900000000000004</v>
      </c>
      <c r="B134" s="4">
        <f>IF('True_Odds_Calculator_3-way'!B135="","",'True_Odds_Calculator_3-way'!B135)</f>
        <v>4.2300000000000004</v>
      </c>
      <c r="C134" s="4">
        <f>IF('True_Odds_Calculator_3-way'!C135="","",'True_Odds_Calculator_3-way'!C135)</f>
        <v>1.72</v>
      </c>
      <c r="D134" s="9">
        <f t="shared" si="39"/>
        <v>0.20449697241374418</v>
      </c>
      <c r="E134" s="9">
        <f t="shared" si="40"/>
        <v>0.2270091016013347</v>
      </c>
      <c r="F134" s="9">
        <f t="shared" si="41"/>
        <v>0.56849392598492099</v>
      </c>
      <c r="G134" s="9">
        <f t="shared" si="42"/>
        <v>1.0542135356139342</v>
      </c>
      <c r="H134" s="9">
        <f t="shared" si="43"/>
        <v>4.8900479464154172</v>
      </c>
      <c r="I134" s="9">
        <f t="shared" si="44"/>
        <v>4.4051097200330069</v>
      </c>
      <c r="J134" s="9">
        <f t="shared" si="45"/>
        <v>1.7590337456420326</v>
      </c>
      <c r="K134" s="11">
        <f t="shared" si="46"/>
        <v>0.21321961620469082</v>
      </c>
      <c r="L134" s="11">
        <f t="shared" si="47"/>
        <v>0.23640661938534277</v>
      </c>
      <c r="M134" s="11">
        <f t="shared" si="48"/>
        <v>0.58139534883720934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-0.25148942500334959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0.22389876681013773</v>
      </c>
      <c r="Q134" s="11">
        <f>2*'OddsRatio_working_3-way'!K134*'OddsRatio_working_3-way'!L134*'OddsRatio_working_3-way'!M134</f>
        <v>5.8612242620454898E-2</v>
      </c>
      <c r="R134" s="11">
        <f t="shared" si="49"/>
        <v>0</v>
      </c>
      <c r="S134" s="11">
        <f t="shared" si="50"/>
        <v>-0.89029098065318502</v>
      </c>
      <c r="T134" s="11">
        <f t="shared" si="51"/>
        <v>-0.2330604661395772</v>
      </c>
      <c r="U134" s="11">
        <f>'OddsRatio_working_3-way'!S134-'OddsRatio_working_3-way'!R134^2/3</f>
        <v>-0.89029098065318502</v>
      </c>
      <c r="V134" s="11">
        <f>'OddsRatio_working_3-way'!S134*'OddsRatio_working_3-way'!R134/3-2*'OddsRatio_working_3-way'!R134^3/27-'OddsRatio_working_3-way'!T134</f>
        <v>0.2330604661395772</v>
      </c>
      <c r="W134" s="11">
        <f>'OddsRatio_working_3-way'!V134^2+4*'OddsRatio_working_3-way'!U134^3/27</f>
        <v>-5.0225142592285651E-2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0.16166502672925478</v>
      </c>
      <c r="Y134" s="11">
        <f>IF('OddsRatio_working_3-way'!W134&gt;=0,IF('OddsRatio_working_3-way'!V134+SQRT('OddsRatio_working_3-way'!W134)&gt;0,0,PI()),ACOS('OddsRatio_working_3-way'!V134/(2*'OddsRatio_working_3-way'!X134)))</f>
        <v>0.76582195831941968</v>
      </c>
      <c r="Z134" s="11">
        <f>'OddsRatio_working_3-way'!X134^(1/3)*COS('OddsRatio_working_3-way'!Y134/3)</f>
        <v>0.52710676780696708</v>
      </c>
      <c r="AA134" s="11">
        <f>'OddsRatio_working_3-way'!X134^(1/3)*COS(('OddsRatio_working_3-way'!Y134+2*PI())/3)</f>
        <v>-0.38268182997059758</v>
      </c>
      <c r="AB134" s="11">
        <f>'OddsRatio_working_3-way'!X134^(1/3)*COS(('OddsRatio_working_3-way'!Y134+4*PI())/3)</f>
        <v>-0.14442493783636939</v>
      </c>
      <c r="AC134" s="11">
        <f>'OddsRatio_working_3-way'!X134^(1/3)*SIN('OddsRatio_working_3-way'!Y134/3)</f>
        <v>0.13755768080998035</v>
      </c>
      <c r="AD134" s="11">
        <f>'OddsRatio_working_3-way'!X134^(1/3)*SIN(('OddsRatio_working_3-way'!Y134+2*PI())/3)</f>
        <v>0.3877090110225489</v>
      </c>
      <c r="AE134" s="11">
        <f>'OddsRatio_working_3-way'!X134^(1/3)*SIN(('OddsRatio_working_3-way'!Y134+4*PI())/3)</f>
        <v>-0.52526669183252916</v>
      </c>
      <c r="AF134" s="11">
        <f>-'OddsRatio_working_3-way'!U134/(3*'OddsRatio_working_3-way'!X134^(1/3))*COS(('OddsRatio_working_3-way'!Y134)/3)</f>
        <v>0.52710676780696708</v>
      </c>
      <c r="AG134" s="11">
        <f>-'OddsRatio_working_3-way'!U134/(3*'OddsRatio_working_3-way'!X134^(1/3))*COS(('OddsRatio_working_3-way'!Y134+2*PI())/3)</f>
        <v>-0.38268182997059758</v>
      </c>
      <c r="AH134" s="11">
        <f>-'OddsRatio_working_3-way'!U134/(3*'OddsRatio_working_3-way'!X134^(1/3))*COS(('OddsRatio_working_3-way'!Y134+4*PI())/3)</f>
        <v>-0.14442493783636939</v>
      </c>
      <c r="AI134" s="11">
        <f>'OddsRatio_working_3-way'!U134/(3*'OddsRatio_working_3-way'!X134^(1/3))*SIN(('OddsRatio_working_3-way'!Y134)/3)</f>
        <v>-0.13755768080998035</v>
      </c>
      <c r="AJ134" s="11">
        <f>'OddsRatio_working_3-way'!U134/(3*'OddsRatio_working_3-way'!X134^(1/3))*SIN(('OddsRatio_working_3-way'!Y134+2*PI())/3)</f>
        <v>-0.3877090110225489</v>
      </c>
      <c r="AK134" s="11">
        <f>'OddsRatio_working_3-way'!U134/(3*'OddsRatio_working_3-way'!X134^(1/3))*SIN(('OddsRatio_working_3-way'!Y134+4*PI())/3)</f>
        <v>0.52526669183252916</v>
      </c>
      <c r="AL134" s="11">
        <f>'OddsRatio_working_3-way'!Z134+'OddsRatio_working_3-way'!AF134</f>
        <v>1.0542135356139342</v>
      </c>
      <c r="AM134" s="11">
        <f>'OddsRatio_working_3-way'!AA134+'OddsRatio_working_3-way'!AG134</f>
        <v>-0.76536365994119515</v>
      </c>
      <c r="AN134" s="11">
        <f>'OddsRatio_working_3-way'!AB134+'OddsRatio_working_3-way'!AH134</f>
        <v>-0.28884987567273879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1.0542135356139342</v>
      </c>
      <c r="AS134" s="11">
        <f>IF(('OddsRatio_working_3-way'!X134=0),IF(Q134&gt;0,-Q134^(1/3),(-Q134)^(1/3)),'OddsRatio_working_3-way'!AM134-'OddsRatio_working_3-way'!R134/3)</f>
        <v>-0.76536365994119515</v>
      </c>
      <c r="AT134" s="11">
        <f>IF(('OddsRatio_working_3-way'!X134=0),IF(Q134&gt;0,-Q134^(1/3),(-Q134)^(1/3)),'OddsRatio_working_3-way'!AN134-'OddsRatio_working_3-way'!R134/3)</f>
        <v>-0.28884987567273879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4.32</v>
      </c>
      <c r="B135" s="4">
        <f>IF('True_Odds_Calculator_3-way'!B136="","",'True_Odds_Calculator_3-way'!B136)</f>
        <v>3.84</v>
      </c>
      <c r="C135" s="4">
        <f>IF('True_Odds_Calculator_3-way'!C136="","",'True_Odds_Calculator_3-way'!C136)</f>
        <v>1.81</v>
      </c>
      <c r="D135" s="9">
        <f t="shared" si="39"/>
        <v>0.21882617201634458</v>
      </c>
      <c r="E135" s="9">
        <f t="shared" si="40"/>
        <v>0.2466872229459893</v>
      </c>
      <c r="F135" s="9">
        <f t="shared" si="41"/>
        <v>0.53448660503766587</v>
      </c>
      <c r="G135" s="9">
        <f t="shared" si="42"/>
        <v>1.0752521945329709</v>
      </c>
      <c r="H135" s="9">
        <f t="shared" si="43"/>
        <v>4.5698372858494638</v>
      </c>
      <c r="I135" s="9">
        <f t="shared" si="44"/>
        <v>4.0537162324736373</v>
      </c>
      <c r="J135" s="9">
        <f t="shared" si="45"/>
        <v>1.8709542775717061</v>
      </c>
      <c r="K135" s="11">
        <f t="shared" si="46"/>
        <v>0.23148148148148145</v>
      </c>
      <c r="L135" s="11">
        <f t="shared" si="47"/>
        <v>0.26041666666666669</v>
      </c>
      <c r="M135" s="11">
        <f t="shared" si="48"/>
        <v>0.5524861878453039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-0.25435946132596665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0.23213425499624857</v>
      </c>
      <c r="Q135" s="11">
        <f>2*'OddsRatio_working_3-way'!K135*'OddsRatio_working_3-way'!L135*'OddsRatio_working_3-way'!M135</f>
        <v>6.6609542323170318E-2</v>
      </c>
      <c r="R135" s="11">
        <f t="shared" si="49"/>
        <v>0</v>
      </c>
      <c r="S135" s="11">
        <f t="shared" si="50"/>
        <v>-0.91262284401036675</v>
      </c>
      <c r="T135" s="11">
        <f t="shared" si="51"/>
        <v>-0.26187169125118126</v>
      </c>
      <c r="U135" s="11">
        <f>'OddsRatio_working_3-way'!S135-'OddsRatio_working_3-way'!R135^2/3</f>
        <v>-0.91262284401036675</v>
      </c>
      <c r="V135" s="11">
        <f>'OddsRatio_working_3-way'!S135*'OddsRatio_working_3-way'!R135/3-2*'OddsRatio_working_3-way'!R135^3/27-'OddsRatio_working_3-way'!T135</f>
        <v>0.26187169125118126</v>
      </c>
      <c r="W135" s="11">
        <f>'OddsRatio_working_3-way'!V135^2+4*'OddsRatio_working_3-way'!U135^3/27</f>
        <v>-4.4031473608139554E-2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0.16778576838255202</v>
      </c>
      <c r="Y135" s="11">
        <f>IF('OddsRatio_working_3-way'!W135&gt;=0,IF('OddsRatio_working_3-way'!V135+SQRT('OddsRatio_working_3-way'!W135)&gt;0,0,PI()),ACOS('OddsRatio_working_3-way'!V135/(2*'OddsRatio_working_3-way'!X135)))</f>
        <v>0.67553077919736815</v>
      </c>
      <c r="Z135" s="11">
        <f>'OddsRatio_working_3-way'!X135^(1/3)*COS('OddsRatio_working_3-way'!Y135/3)</f>
        <v>0.53762609726648547</v>
      </c>
      <c r="AA135" s="11">
        <f>'OddsRatio_working_3-way'!X135^(1/3)*COS(('OddsRatio_working_3-way'!Y135+2*PI())/3)</f>
        <v>-0.37546362601610256</v>
      </c>
      <c r="AB135" s="11">
        <f>'OddsRatio_working_3-way'!X135^(1/3)*COS(('OddsRatio_working_3-way'!Y135+4*PI())/3)</f>
        <v>-0.16216247125038294</v>
      </c>
      <c r="AC135" s="11">
        <f>'OddsRatio_working_3-way'!X135^(1/3)*SIN('OddsRatio_working_3-way'!Y135/3)</f>
        <v>0.1231494791224463</v>
      </c>
      <c r="AD135" s="11">
        <f>'OddsRatio_working_3-way'!X135^(1/3)*SIN(('OddsRatio_working_3-way'!Y135+2*PI())/3)</f>
        <v>0.40402311840903676</v>
      </c>
      <c r="AE135" s="11">
        <f>'OddsRatio_working_3-way'!X135^(1/3)*SIN(('OddsRatio_working_3-way'!Y135+4*PI())/3)</f>
        <v>-0.52717259753148304</v>
      </c>
      <c r="AF135" s="11">
        <f>-'OddsRatio_working_3-way'!U135/(3*'OddsRatio_working_3-way'!X135^(1/3))*COS(('OddsRatio_working_3-way'!Y135)/3)</f>
        <v>0.53762609726648547</v>
      </c>
      <c r="AG135" s="11">
        <f>-'OddsRatio_working_3-way'!U135/(3*'OddsRatio_working_3-way'!X135^(1/3))*COS(('OddsRatio_working_3-way'!Y135+2*PI())/3)</f>
        <v>-0.37546362601610256</v>
      </c>
      <c r="AH135" s="11">
        <f>-'OddsRatio_working_3-way'!U135/(3*'OddsRatio_working_3-way'!X135^(1/3))*COS(('OddsRatio_working_3-way'!Y135+4*PI())/3)</f>
        <v>-0.16216247125038294</v>
      </c>
      <c r="AI135" s="11">
        <f>'OddsRatio_working_3-way'!U135/(3*'OddsRatio_working_3-way'!X135^(1/3))*SIN(('OddsRatio_working_3-way'!Y135)/3)</f>
        <v>-0.1231494791224463</v>
      </c>
      <c r="AJ135" s="11">
        <f>'OddsRatio_working_3-way'!U135/(3*'OddsRatio_working_3-way'!X135^(1/3))*SIN(('OddsRatio_working_3-way'!Y135+2*PI())/3)</f>
        <v>-0.40402311840903676</v>
      </c>
      <c r="AK135" s="11">
        <f>'OddsRatio_working_3-way'!U135/(3*'OddsRatio_working_3-way'!X135^(1/3))*SIN(('OddsRatio_working_3-way'!Y135+4*PI())/3)</f>
        <v>0.52717259753148304</v>
      </c>
      <c r="AL135" s="11">
        <f>'OddsRatio_working_3-way'!Z135+'OddsRatio_working_3-way'!AF135</f>
        <v>1.0752521945329709</v>
      </c>
      <c r="AM135" s="11">
        <f>'OddsRatio_working_3-way'!AA135+'OddsRatio_working_3-way'!AG135</f>
        <v>-0.75092725203220512</v>
      </c>
      <c r="AN135" s="11">
        <f>'OddsRatio_working_3-way'!AB135+'OddsRatio_working_3-way'!AH135</f>
        <v>-0.32432494250076588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1.0752521945329709</v>
      </c>
      <c r="AS135" s="11">
        <f>IF(('OddsRatio_working_3-way'!X135=0),IF(Q135&gt;0,-Q135^(1/3),(-Q135)^(1/3)),'OddsRatio_working_3-way'!AM135-'OddsRatio_working_3-way'!R135/3)</f>
        <v>-0.75092725203220512</v>
      </c>
      <c r="AT135" s="11">
        <f>IF(('OddsRatio_working_3-way'!X135=0),IF(Q135&gt;0,-Q135^(1/3),(-Q135)^(1/3)),'OddsRatio_working_3-way'!AN135-'OddsRatio_working_3-way'!R135/3)</f>
        <v>-0.32432494250076588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1.35</v>
      </c>
      <c r="B136" s="4">
        <f>IF('True_Odds_Calculator_3-way'!B137="","",'True_Odds_Calculator_3-way'!B137)</f>
        <v>5.24</v>
      </c>
      <c r="C136" s="4">
        <f>IF('True_Odds_Calculator_3-way'!C137="","",'True_Odds_Calculator_3-way'!C137)</f>
        <v>8.18</v>
      </c>
      <c r="D136" s="9">
        <f t="shared" si="39"/>
        <v>0.71704953995116094</v>
      </c>
      <c r="E136" s="9">
        <f t="shared" si="40"/>
        <v>0.17300011572790189</v>
      </c>
      <c r="F136" s="9">
        <f t="shared" si="41"/>
        <v>0.10995034432093702</v>
      </c>
      <c r="G136" s="9">
        <f t="shared" si="42"/>
        <v>1.1274393759584436</v>
      </c>
      <c r="H136" s="9">
        <f t="shared" si="43"/>
        <v>1.3946037815854553</v>
      </c>
      <c r="I136" s="9">
        <f t="shared" si="44"/>
        <v>5.7803429540638023</v>
      </c>
      <c r="J136" s="9">
        <f t="shared" si="45"/>
        <v>9.0950147193816253</v>
      </c>
      <c r="K136" s="11">
        <f t="shared" si="46"/>
        <v>0.7407407407407407</v>
      </c>
      <c r="L136" s="11">
        <f t="shared" si="47"/>
        <v>0.19083969465648853</v>
      </c>
      <c r="M136" s="11">
        <f t="shared" si="48"/>
        <v>0.12224938875305624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-0.18413654326978568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0.20340335109181112</v>
      </c>
      <c r="Q136" s="11">
        <f>2*'OddsRatio_working_3-way'!K136*'OddsRatio_working_3-way'!L136*'OddsRatio_working_3-way'!M136</f>
        <v>3.4563016328260171E-2</v>
      </c>
      <c r="R136" s="11">
        <f t="shared" si="49"/>
        <v>0</v>
      </c>
      <c r="S136" s="11">
        <f t="shared" si="50"/>
        <v>-1.1046332655099151</v>
      </c>
      <c r="T136" s="11">
        <f t="shared" si="51"/>
        <v>-0.18770318870176975</v>
      </c>
      <c r="U136" s="11">
        <f>'OddsRatio_working_3-way'!S136-'OddsRatio_working_3-way'!R136^2/3</f>
        <v>-1.1046332655099151</v>
      </c>
      <c r="V136" s="11">
        <f>'OddsRatio_working_3-way'!S136*'OddsRatio_working_3-way'!R136/3-2*'OddsRatio_working_3-way'!R136^3/27-'OddsRatio_working_3-way'!T136</f>
        <v>0.18770318870176975</v>
      </c>
      <c r="W136" s="11">
        <f>'OddsRatio_working_3-way'!V136^2+4*'OddsRatio_working_3-way'!U136^3/27</f>
        <v>-0.16445487515217094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0.22343195955423606</v>
      </c>
      <c r="Y136" s="11">
        <f>IF('OddsRatio_working_3-way'!W136&gt;=0,IF('OddsRatio_working_3-way'!V136+SQRT('OddsRatio_working_3-way'!W136)&gt;0,0,PI()),ACOS('OddsRatio_working_3-way'!V136/(2*'OddsRatio_working_3-way'!X136)))</f>
        <v>1.1373008441677055</v>
      </c>
      <c r="Z136" s="11">
        <f>'OddsRatio_working_3-way'!X136^(1/3)*COS('OddsRatio_working_3-way'!Y136/3)</f>
        <v>0.56371968797922178</v>
      </c>
      <c r="AA136" s="11">
        <f>'OddsRatio_working_3-way'!X136^(1/3)*COS(('OddsRatio_working_3-way'!Y136+2*PI())/3)</f>
        <v>-0.47634223757817046</v>
      </c>
      <c r="AB136" s="11">
        <f>'OddsRatio_working_3-way'!X136^(1/3)*COS(('OddsRatio_working_3-way'!Y136+4*PI())/3)</f>
        <v>-8.7377450401051202E-2</v>
      </c>
      <c r="AC136" s="11">
        <f>'OddsRatio_working_3-way'!X136^(1/3)*SIN('OddsRatio_working_3-way'!Y136/3)</f>
        <v>0.22456892458199534</v>
      </c>
      <c r="AD136" s="11">
        <f>'OddsRatio_working_3-way'!X136^(1/3)*SIN(('OddsRatio_working_3-way'!Y136+2*PI())/3)</f>
        <v>0.37591110811244571</v>
      </c>
      <c r="AE136" s="11">
        <f>'OddsRatio_working_3-way'!X136^(1/3)*SIN(('OddsRatio_working_3-way'!Y136+4*PI())/3)</f>
        <v>-0.60048003269444095</v>
      </c>
      <c r="AF136" s="11">
        <f>-'OddsRatio_working_3-way'!U136/(3*'OddsRatio_working_3-way'!X136^(1/3))*COS(('OddsRatio_working_3-way'!Y136)/3)</f>
        <v>0.56371968797922178</v>
      </c>
      <c r="AG136" s="11">
        <f>-'OddsRatio_working_3-way'!U136/(3*'OddsRatio_working_3-way'!X136^(1/3))*COS(('OddsRatio_working_3-way'!Y136+2*PI())/3)</f>
        <v>-0.47634223757817046</v>
      </c>
      <c r="AH136" s="11">
        <f>-'OddsRatio_working_3-way'!U136/(3*'OddsRatio_working_3-way'!X136^(1/3))*COS(('OddsRatio_working_3-way'!Y136+4*PI())/3)</f>
        <v>-8.7377450401051202E-2</v>
      </c>
      <c r="AI136" s="11">
        <f>'OddsRatio_working_3-way'!U136/(3*'OddsRatio_working_3-way'!X136^(1/3))*SIN(('OddsRatio_working_3-way'!Y136)/3)</f>
        <v>-0.22456892458199534</v>
      </c>
      <c r="AJ136" s="11">
        <f>'OddsRatio_working_3-way'!U136/(3*'OddsRatio_working_3-way'!X136^(1/3))*SIN(('OddsRatio_working_3-way'!Y136+2*PI())/3)</f>
        <v>-0.37591110811244571</v>
      </c>
      <c r="AK136" s="11">
        <f>'OddsRatio_working_3-way'!U136/(3*'OddsRatio_working_3-way'!X136^(1/3))*SIN(('OddsRatio_working_3-way'!Y136+4*PI())/3)</f>
        <v>0.60048003269444095</v>
      </c>
      <c r="AL136" s="11">
        <f>'OddsRatio_working_3-way'!Z136+'OddsRatio_working_3-way'!AF136</f>
        <v>1.1274393759584436</v>
      </c>
      <c r="AM136" s="11">
        <f>'OddsRatio_working_3-way'!AA136+'OddsRatio_working_3-way'!AG136</f>
        <v>-0.95268447515634092</v>
      </c>
      <c r="AN136" s="11">
        <f>'OddsRatio_working_3-way'!AB136+'OddsRatio_working_3-way'!AH136</f>
        <v>-0.1747549008021024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1.1274393759584436</v>
      </c>
      <c r="AS136" s="11">
        <f>IF(('OddsRatio_working_3-way'!X136=0),IF(Q136&gt;0,-Q136^(1/3),(-Q136)^(1/3)),'OddsRatio_working_3-way'!AM136-'OddsRatio_working_3-way'!R136/3)</f>
        <v>-0.95268447515634092</v>
      </c>
      <c r="AT136" s="11">
        <f>IF(('OddsRatio_working_3-way'!X136=0),IF(Q136&gt;0,-Q136^(1/3),(-Q136)^(1/3)),'OddsRatio_working_3-way'!AN136-'OddsRatio_working_3-way'!R136/3)</f>
        <v>-0.1747549008021024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3.59</v>
      </c>
      <c r="B137" s="4">
        <f>IF('True_Odds_Calculator_3-way'!B138="","",'True_Odds_Calculator_3-way'!B138)</f>
        <v>4</v>
      </c>
      <c r="C137" s="4">
        <f>IF('True_Odds_Calculator_3-way'!C138="","",'True_Odds_Calculator_3-way'!C138)</f>
        <v>1.93</v>
      </c>
      <c r="D137" s="9">
        <f t="shared" si="39"/>
        <v>0.26394152615001215</v>
      </c>
      <c r="E137" s="9">
        <f t="shared" si="40"/>
        <v>0.23639682590712638</v>
      </c>
      <c r="F137" s="9">
        <f t="shared" si="41"/>
        <v>0.49966164794286144</v>
      </c>
      <c r="G137" s="9">
        <f t="shared" si="42"/>
        <v>1.0767250803286612</v>
      </c>
      <c r="H137" s="9">
        <f t="shared" si="43"/>
        <v>3.7887179580512322</v>
      </c>
      <c r="I137" s="9">
        <f t="shared" si="44"/>
        <v>4.2301752409859841</v>
      </c>
      <c r="J137" s="9">
        <f t="shared" si="45"/>
        <v>2.0013543247056544</v>
      </c>
      <c r="K137" s="11">
        <f t="shared" si="46"/>
        <v>0.2785515320334262</v>
      </c>
      <c r="L137" s="11">
        <f t="shared" si="47"/>
        <v>0.25</v>
      </c>
      <c r="M137" s="11">
        <f t="shared" si="48"/>
        <v>0.5181347150259068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-0.26073072870812708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0.23525336643237549</v>
      </c>
      <c r="Q137" s="11">
        <f>2*'OddsRatio_working_3-way'!K137*'OddsRatio_working_3-way'!L137*'OddsRatio_working_3-way'!M137</f>
        <v>7.2163609335084519E-2</v>
      </c>
      <c r="R137" s="11">
        <f t="shared" si="49"/>
        <v>0</v>
      </c>
      <c r="S137" s="11">
        <f t="shared" si="50"/>
        <v>-0.90228477325251522</v>
      </c>
      <c r="T137" s="11">
        <f t="shared" si="51"/>
        <v>-0.27677447032285746</v>
      </c>
      <c r="U137" s="11">
        <f>'OddsRatio_working_3-way'!S137-'OddsRatio_working_3-way'!R137^2/3</f>
        <v>-0.90228477325251522</v>
      </c>
      <c r="V137" s="11">
        <f>'OddsRatio_working_3-way'!S137*'OddsRatio_working_3-way'!R137/3-2*'OddsRatio_working_3-way'!R137^3/27-'OddsRatio_working_3-way'!T137</f>
        <v>0.27677447032285746</v>
      </c>
      <c r="W137" s="11">
        <f>'OddsRatio_working_3-way'!V137^2+4*'OddsRatio_working_3-way'!U137^3/27</f>
        <v>-3.2220500790888562E-2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0.16494287512149991</v>
      </c>
      <c r="Y137" s="11">
        <f>IF('OddsRatio_working_3-way'!W137&gt;=0,IF('OddsRatio_working_3-way'!V137+SQRT('OddsRatio_working_3-way'!W137)&gt;0,0,PI()),ACOS('OddsRatio_working_3-way'!V137/(2*'OddsRatio_working_3-way'!X137)))</f>
        <v>0.57535169265597885</v>
      </c>
      <c r="Z137" s="11">
        <f>'OddsRatio_working_3-way'!X137^(1/3)*COS('OddsRatio_working_3-way'!Y137/3)</f>
        <v>0.53836254016433061</v>
      </c>
      <c r="AA137" s="11">
        <f>'OddsRatio_working_3-way'!X137^(1/3)*COS(('OddsRatio_working_3-way'!Y137+2*PI())/3)</f>
        <v>-0.35971040806539145</v>
      </c>
      <c r="AB137" s="11">
        <f>'OddsRatio_working_3-way'!X137^(1/3)*COS(('OddsRatio_working_3-way'!Y137+4*PI())/3)</f>
        <v>-0.17865213209893943</v>
      </c>
      <c r="AC137" s="11">
        <f>'OddsRatio_working_3-way'!X137^(1/3)*SIN('OddsRatio_working_3-way'!Y137/3)</f>
        <v>0.10453404436824081</v>
      </c>
      <c r="AD137" s="11">
        <f>'OddsRatio_working_3-way'!X137^(1/3)*SIN(('OddsRatio_working_3-way'!Y137+2*PI())/3)</f>
        <v>0.41396861404411006</v>
      </c>
      <c r="AE137" s="11">
        <f>'OddsRatio_working_3-way'!X137^(1/3)*SIN(('OddsRatio_working_3-way'!Y137+4*PI())/3)</f>
        <v>-0.51850265841235077</v>
      </c>
      <c r="AF137" s="11">
        <f>-'OddsRatio_working_3-way'!U137/(3*'OddsRatio_working_3-way'!X137^(1/3))*COS(('OddsRatio_working_3-way'!Y137)/3)</f>
        <v>0.53836254016433061</v>
      </c>
      <c r="AG137" s="11">
        <f>-'OddsRatio_working_3-way'!U137/(3*'OddsRatio_working_3-way'!X137^(1/3))*COS(('OddsRatio_working_3-way'!Y137+2*PI())/3)</f>
        <v>-0.35971040806539145</v>
      </c>
      <c r="AH137" s="11">
        <f>-'OddsRatio_working_3-way'!U137/(3*'OddsRatio_working_3-way'!X137^(1/3))*COS(('OddsRatio_working_3-way'!Y137+4*PI())/3)</f>
        <v>-0.17865213209893943</v>
      </c>
      <c r="AI137" s="11">
        <f>'OddsRatio_working_3-way'!U137/(3*'OddsRatio_working_3-way'!X137^(1/3))*SIN(('OddsRatio_working_3-way'!Y137)/3)</f>
        <v>-0.10453404436824081</v>
      </c>
      <c r="AJ137" s="11">
        <f>'OddsRatio_working_3-way'!U137/(3*'OddsRatio_working_3-way'!X137^(1/3))*SIN(('OddsRatio_working_3-way'!Y137+2*PI())/3)</f>
        <v>-0.41396861404411006</v>
      </c>
      <c r="AK137" s="11">
        <f>'OddsRatio_working_3-way'!U137/(3*'OddsRatio_working_3-way'!X137^(1/3))*SIN(('OddsRatio_working_3-way'!Y137+4*PI())/3)</f>
        <v>0.51850265841235077</v>
      </c>
      <c r="AL137" s="11">
        <f>'OddsRatio_working_3-way'!Z137+'OddsRatio_working_3-way'!AF137</f>
        <v>1.0767250803286612</v>
      </c>
      <c r="AM137" s="11">
        <f>'OddsRatio_working_3-way'!AA137+'OddsRatio_working_3-way'!AG137</f>
        <v>-0.7194208161307829</v>
      </c>
      <c r="AN137" s="11">
        <f>'OddsRatio_working_3-way'!AB137+'OddsRatio_working_3-way'!AH137</f>
        <v>-0.35730426419787886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1.0767250803286612</v>
      </c>
      <c r="AS137" s="11">
        <f>IF(('OddsRatio_working_3-way'!X137=0),IF(Q137&gt;0,-Q137^(1/3),(-Q137)^(1/3)),'OddsRatio_working_3-way'!AM137-'OddsRatio_working_3-way'!R137/3)</f>
        <v>-0.7194208161307829</v>
      </c>
      <c r="AT137" s="11">
        <f>IF(('OddsRatio_working_3-way'!X137=0),IF(Q137&gt;0,-Q137^(1/3),(-Q137)^(1/3)),'OddsRatio_working_3-way'!AN137-'OddsRatio_working_3-way'!R137/3)</f>
        <v>-0.35730426419787886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1.3</v>
      </c>
      <c r="B138" s="4">
        <f>IF('True_Odds_Calculator_3-way'!B139="","",'True_Odds_Calculator_3-way'!B139)</f>
        <v>5.64</v>
      </c>
      <c r="C138" s="4">
        <f>IF('True_Odds_Calculator_3-way'!C139="","",'True_Odds_Calculator_3-way'!C139)</f>
        <v>9.77</v>
      </c>
      <c r="D138" s="9">
        <f t="shared" si="39"/>
        <v>0.74744877639953755</v>
      </c>
      <c r="E138" s="9">
        <f t="shared" si="40"/>
        <v>0.16061820812951785</v>
      </c>
      <c r="F138" s="9">
        <f t="shared" si="41"/>
        <v>9.1933015470944526E-2</v>
      </c>
      <c r="G138" s="9">
        <f t="shared" si="42"/>
        <v>1.1262810758172277</v>
      </c>
      <c r="H138" s="9">
        <f t="shared" si="43"/>
        <v>1.3378843227451682</v>
      </c>
      <c r="I138" s="9">
        <f t="shared" si="44"/>
        <v>6.2259441917919363</v>
      </c>
      <c r="J138" s="9">
        <f t="shared" si="45"/>
        <v>10.877485034917086</v>
      </c>
      <c r="K138" s="11">
        <f t="shared" si="46"/>
        <v>0.76923076923076916</v>
      </c>
      <c r="L138" s="11">
        <f t="shared" si="47"/>
        <v>0.1773049645390071</v>
      </c>
      <c r="M138" s="11">
        <f t="shared" si="48"/>
        <v>0.10235414534288639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-0.17042048959120315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0.19139052545703389</v>
      </c>
      <c r="Q138" s="11">
        <f>2*'OddsRatio_working_3-way'!K138*'OddsRatio_working_3-way'!L138*'OddsRatio_working_3-way'!M138</f>
        <v>2.7919843246832075E-2</v>
      </c>
      <c r="R138" s="11">
        <f t="shared" si="49"/>
        <v>0</v>
      </c>
      <c r="S138" s="11">
        <f t="shared" si="50"/>
        <v>-1.1230487948728036</v>
      </c>
      <c r="T138" s="11">
        <f t="shared" si="51"/>
        <v>-0.16382914586036523</v>
      </c>
      <c r="U138" s="11">
        <f>'OddsRatio_working_3-way'!S138-'OddsRatio_working_3-way'!R138^2/3</f>
        <v>-1.1230487948728036</v>
      </c>
      <c r="V138" s="11">
        <f>'OddsRatio_working_3-way'!S138*'OddsRatio_working_3-way'!R138/3-2*'OddsRatio_working_3-way'!R138^3/27-'OddsRatio_working_3-way'!T138</f>
        <v>0.16382914586036523</v>
      </c>
      <c r="W138" s="11">
        <f>'OddsRatio_working_3-way'!V138^2+4*'OddsRatio_working_3-way'!U138^3/27</f>
        <v>-0.18300186058280149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0.22904249038995925</v>
      </c>
      <c r="Y138" s="11">
        <f>IF('OddsRatio_working_3-way'!W138&gt;=0,IF('OddsRatio_working_3-way'!V138+SQRT('OddsRatio_working_3-way'!W138)&gt;0,0,PI()),ACOS('OddsRatio_working_3-way'!V138/(2*'OddsRatio_working_3-way'!X138)))</f>
        <v>1.2050576639296482</v>
      </c>
      <c r="Z138" s="11">
        <f>'OddsRatio_working_3-way'!X138^(1/3)*COS('OddsRatio_working_3-way'!Y138/3)</f>
        <v>0.56314053790861385</v>
      </c>
      <c r="AA138" s="11">
        <f>'OddsRatio_working_3-way'!X138^(1/3)*COS(('OddsRatio_working_3-way'!Y138+2*PI())/3)</f>
        <v>-0.48873385079532145</v>
      </c>
      <c r="AB138" s="11">
        <f>'OddsRatio_working_3-way'!X138^(1/3)*COS(('OddsRatio_working_3-way'!Y138+4*PI())/3)</f>
        <v>-7.4406687113292513E-2</v>
      </c>
      <c r="AC138" s="11">
        <f>'OddsRatio_working_3-way'!X138^(1/3)*SIN('OddsRatio_working_3-way'!Y138/3)</f>
        <v>0.23921189948439361</v>
      </c>
      <c r="AD138" s="11">
        <f>'OddsRatio_working_3-way'!X138^(1/3)*SIN(('OddsRatio_working_3-way'!Y138+2*PI())/3)</f>
        <v>0.36808806198749644</v>
      </c>
      <c r="AE138" s="11">
        <f>'OddsRatio_working_3-way'!X138^(1/3)*SIN(('OddsRatio_working_3-way'!Y138+4*PI())/3)</f>
        <v>-0.60729996147189003</v>
      </c>
      <c r="AF138" s="11">
        <f>-'OddsRatio_working_3-way'!U138/(3*'OddsRatio_working_3-way'!X138^(1/3))*COS(('OddsRatio_working_3-way'!Y138)/3)</f>
        <v>0.56314053790861385</v>
      </c>
      <c r="AG138" s="11">
        <f>-'OddsRatio_working_3-way'!U138/(3*'OddsRatio_working_3-way'!X138^(1/3))*COS(('OddsRatio_working_3-way'!Y138+2*PI())/3)</f>
        <v>-0.48873385079532145</v>
      </c>
      <c r="AH138" s="11">
        <f>-'OddsRatio_working_3-way'!U138/(3*'OddsRatio_working_3-way'!X138^(1/3))*COS(('OddsRatio_working_3-way'!Y138+4*PI())/3)</f>
        <v>-7.4406687113292513E-2</v>
      </c>
      <c r="AI138" s="11">
        <f>'OddsRatio_working_3-way'!U138/(3*'OddsRatio_working_3-way'!X138^(1/3))*SIN(('OddsRatio_working_3-way'!Y138)/3)</f>
        <v>-0.23921189948439361</v>
      </c>
      <c r="AJ138" s="11">
        <f>'OddsRatio_working_3-way'!U138/(3*'OddsRatio_working_3-way'!X138^(1/3))*SIN(('OddsRatio_working_3-way'!Y138+2*PI())/3)</f>
        <v>-0.36808806198749644</v>
      </c>
      <c r="AK138" s="11">
        <f>'OddsRatio_working_3-way'!U138/(3*'OddsRatio_working_3-way'!X138^(1/3))*SIN(('OddsRatio_working_3-way'!Y138+4*PI())/3)</f>
        <v>0.60729996147189003</v>
      </c>
      <c r="AL138" s="11">
        <f>'OddsRatio_working_3-way'!Z138+'OddsRatio_working_3-way'!AF138</f>
        <v>1.1262810758172277</v>
      </c>
      <c r="AM138" s="11">
        <f>'OddsRatio_working_3-way'!AA138+'OddsRatio_working_3-way'!AG138</f>
        <v>-0.97746770159064289</v>
      </c>
      <c r="AN138" s="11">
        <f>'OddsRatio_working_3-way'!AB138+'OddsRatio_working_3-way'!AH138</f>
        <v>-0.14881337422658503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1.1262810758172277</v>
      </c>
      <c r="AS138" s="11">
        <f>IF(('OddsRatio_working_3-way'!X138=0),IF(Q138&gt;0,-Q138^(1/3),(-Q138)^(1/3)),'OddsRatio_working_3-way'!AM138-'OddsRatio_working_3-way'!R138/3)</f>
        <v>-0.97746770159064289</v>
      </c>
      <c r="AT138" s="11">
        <f>IF(('OddsRatio_working_3-way'!X138=0),IF(Q138&gt;0,-Q138^(1/3),(-Q138)^(1/3)),'OddsRatio_working_3-way'!AN138-'OddsRatio_working_3-way'!R138/3)</f>
        <v>-0.14881337422658503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1.21</v>
      </c>
      <c r="B139" s="4">
        <f>IF('True_Odds_Calculator_3-way'!B140="","",'True_Odds_Calculator_3-way'!B140)</f>
        <v>7.1</v>
      </c>
      <c r="C139" s="4">
        <f>IF('True_Odds_Calculator_3-way'!C140="","",'True_Odds_Calculator_3-way'!C140)</f>
        <v>11.31</v>
      </c>
      <c r="D139" s="9">
        <f t="shared" si="39"/>
        <v>0.80171971996981606</v>
      </c>
      <c r="E139" s="9">
        <f t="shared" si="40"/>
        <v>0.12218934834835168</v>
      </c>
      <c r="F139" s="9">
        <f t="shared" si="41"/>
        <v>7.6090931681832397E-2</v>
      </c>
      <c r="G139" s="9">
        <f t="shared" si="42"/>
        <v>1.1777081019075988</v>
      </c>
      <c r="H139" s="9">
        <f t="shared" si="43"/>
        <v>1.2473187014005955</v>
      </c>
      <c r="I139" s="9">
        <f t="shared" si="44"/>
        <v>8.1840194216363535</v>
      </c>
      <c r="J139" s="9">
        <f t="shared" si="45"/>
        <v>13.142170530667345</v>
      </c>
      <c r="K139" s="11">
        <f t="shared" si="46"/>
        <v>0.82644628099173556</v>
      </c>
      <c r="L139" s="11">
        <f t="shared" si="47"/>
        <v>0.14084507042253522</v>
      </c>
      <c r="M139" s="11">
        <f t="shared" si="48"/>
        <v>8.8417329796640132E-2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-0.1359256664568157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0.17105063685486663</v>
      </c>
      <c r="Q139" s="11">
        <f>2*'OddsRatio_working_3-way'!K139*'OddsRatio_working_3-way'!L139*'OddsRatio_working_3-way'!M139</f>
        <v>2.0583710812860003E-2</v>
      </c>
      <c r="R139" s="11">
        <f t="shared" si="49"/>
        <v>0</v>
      </c>
      <c r="S139" s="11">
        <f t="shared" si="50"/>
        <v>-1.2584130820444446</v>
      </c>
      <c r="T139" s="11">
        <f t="shared" si="51"/>
        <v>-0.1514335838801979</v>
      </c>
      <c r="U139" s="11">
        <f>'OddsRatio_working_3-way'!S139-'OddsRatio_working_3-way'!R139^2/3</f>
        <v>-1.2584130820444446</v>
      </c>
      <c r="V139" s="11">
        <f>'OddsRatio_working_3-way'!S139*'OddsRatio_working_3-way'!R139/3-2*'OddsRatio_working_3-way'!R139^3/27-'OddsRatio_working_3-way'!T139</f>
        <v>0.1514335838801979</v>
      </c>
      <c r="W139" s="11">
        <f>'OddsRatio_working_3-way'!V139^2+4*'OddsRatio_working_3-way'!U139^3/27</f>
        <v>-0.27230155002452217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0.27167705108792456</v>
      </c>
      <c r="Y139" s="11">
        <f>IF('OddsRatio_working_3-way'!W139&gt;=0,IF('OddsRatio_working_3-way'!V139+SQRT('OddsRatio_working_3-way'!W139)&gt;0,0,PI()),ACOS('OddsRatio_working_3-way'!V139/(2*'OddsRatio_working_3-way'!X139)))</f>
        <v>1.2883545926925266</v>
      </c>
      <c r="Z139" s="11">
        <f>'OddsRatio_working_3-way'!X139^(1/3)*COS('OddsRatio_working_3-way'!Y139/3)</f>
        <v>0.58885405095379939</v>
      </c>
      <c r="AA139" s="11">
        <f>'OddsRatio_working_3-way'!X139^(1/3)*COS(('OddsRatio_working_3-way'!Y139+2*PI())/3)</f>
        <v>-0.52796813645650065</v>
      </c>
      <c r="AB139" s="11">
        <f>'OddsRatio_working_3-way'!X139^(1/3)*COS(('OddsRatio_working_3-way'!Y139+4*PI())/3)</f>
        <v>-6.0885914497298729E-2</v>
      </c>
      <c r="AC139" s="11">
        <f>'OddsRatio_working_3-way'!X139^(1/3)*SIN('OddsRatio_working_3-way'!Y139/3)</f>
        <v>0.2696700465818338</v>
      </c>
      <c r="AD139" s="11">
        <f>'OddsRatio_working_3-way'!X139^(1/3)*SIN(('OddsRatio_working_3-way'!Y139+2*PI())/3)</f>
        <v>0.37512754395644976</v>
      </c>
      <c r="AE139" s="11">
        <f>'OddsRatio_working_3-way'!X139^(1/3)*SIN(('OddsRatio_working_3-way'!Y139+4*PI())/3)</f>
        <v>-0.64479759053828345</v>
      </c>
      <c r="AF139" s="11">
        <f>-'OddsRatio_working_3-way'!U139/(3*'OddsRatio_working_3-way'!X139^(1/3))*COS(('OddsRatio_working_3-way'!Y139)/3)</f>
        <v>0.58885405095379939</v>
      </c>
      <c r="AG139" s="11">
        <f>-'OddsRatio_working_3-way'!U139/(3*'OddsRatio_working_3-way'!X139^(1/3))*COS(('OddsRatio_working_3-way'!Y139+2*PI())/3)</f>
        <v>-0.52796813645650065</v>
      </c>
      <c r="AH139" s="11">
        <f>-'OddsRatio_working_3-way'!U139/(3*'OddsRatio_working_3-way'!X139^(1/3))*COS(('OddsRatio_working_3-way'!Y139+4*PI())/3)</f>
        <v>-6.0885914497298729E-2</v>
      </c>
      <c r="AI139" s="11">
        <f>'OddsRatio_working_3-way'!U139/(3*'OddsRatio_working_3-way'!X139^(1/3))*SIN(('OddsRatio_working_3-way'!Y139)/3)</f>
        <v>-0.2696700465818338</v>
      </c>
      <c r="AJ139" s="11">
        <f>'OddsRatio_working_3-way'!U139/(3*'OddsRatio_working_3-way'!X139^(1/3))*SIN(('OddsRatio_working_3-way'!Y139+2*PI())/3)</f>
        <v>-0.37512754395644976</v>
      </c>
      <c r="AK139" s="11">
        <f>'OddsRatio_working_3-way'!U139/(3*'OddsRatio_working_3-way'!X139^(1/3))*SIN(('OddsRatio_working_3-way'!Y139+4*PI())/3)</f>
        <v>0.64479759053828345</v>
      </c>
      <c r="AL139" s="11">
        <f>'OddsRatio_working_3-way'!Z139+'OddsRatio_working_3-way'!AF139</f>
        <v>1.1777081019075988</v>
      </c>
      <c r="AM139" s="11">
        <f>'OddsRatio_working_3-way'!AA139+'OddsRatio_working_3-way'!AG139</f>
        <v>-1.0559362729130013</v>
      </c>
      <c r="AN139" s="11">
        <f>'OddsRatio_working_3-way'!AB139+'OddsRatio_working_3-way'!AH139</f>
        <v>-0.12177182899459746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1.1777081019075988</v>
      </c>
      <c r="AS139" s="11">
        <f>IF(('OddsRatio_working_3-way'!X139=0),IF(Q139&gt;0,-Q139^(1/3),(-Q139)^(1/3)),'OddsRatio_working_3-way'!AM139-'OddsRatio_working_3-way'!R139/3)</f>
        <v>-1.0559362729130013</v>
      </c>
      <c r="AT139" s="11">
        <f>IF(('OddsRatio_working_3-way'!X139=0),IF(Q139&gt;0,-Q139^(1/3),(-Q139)^(1/3)),'OddsRatio_working_3-way'!AN139-'OddsRatio_working_3-way'!R139/3)</f>
        <v>-0.12177182899459746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5.46</v>
      </c>
      <c r="B140" s="4">
        <f>IF('True_Odds_Calculator_3-way'!B141="","",'True_Odds_Calculator_3-way'!B141)</f>
        <v>4.5</v>
      </c>
      <c r="C140" s="4">
        <f>IF('True_Odds_Calculator_3-way'!C141="","",'True_Odds_Calculator_3-way'!C141)</f>
        <v>1.55</v>
      </c>
      <c r="D140" s="9">
        <f t="shared" si="39"/>
        <v>0.16969574083541733</v>
      </c>
      <c r="E140" s="9">
        <f t="shared" si="40"/>
        <v>0.20662354131573007</v>
      </c>
      <c r="F140" s="9">
        <f t="shared" si="41"/>
        <v>0.62368071784885271</v>
      </c>
      <c r="G140" s="9">
        <f t="shared" si="42"/>
        <v>1.0970627390861041</v>
      </c>
      <c r="H140" s="9">
        <f t="shared" si="43"/>
        <v>5.8928998163240243</v>
      </c>
      <c r="I140" s="9">
        <f t="shared" si="44"/>
        <v>4.8397195868013654</v>
      </c>
      <c r="J140" s="9">
        <f t="shared" si="45"/>
        <v>1.6033845064973569</v>
      </c>
      <c r="K140" s="11">
        <f t="shared" si="46"/>
        <v>0.18315018315018314</v>
      </c>
      <c r="L140" s="11">
        <f t="shared" si="47"/>
        <v>0.22222222222222221</v>
      </c>
      <c r="M140" s="11">
        <f t="shared" si="48"/>
        <v>0.64516129032258063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-0.22543883834206413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0.22345635248861054</v>
      </c>
      <c r="Q140" s="11">
        <f>2*'OddsRatio_working_3-way'!K140*'OddsRatio_working_3-way'!L140*'OddsRatio_working_3-way'!M140</f>
        <v>5.2516181548439601E-2</v>
      </c>
      <c r="R140" s="11">
        <f t="shared" si="49"/>
        <v>0</v>
      </c>
      <c r="S140" s="11">
        <f t="shared" si="50"/>
        <v>-0.99120610331372661</v>
      </c>
      <c r="T140" s="11">
        <f t="shared" si="51"/>
        <v>-0.23295090559664547</v>
      </c>
      <c r="U140" s="11">
        <f>'OddsRatio_working_3-way'!S140-'OddsRatio_working_3-way'!R140^2/3</f>
        <v>-0.99120610331372661</v>
      </c>
      <c r="V140" s="11">
        <f>'OddsRatio_working_3-way'!S140*'OddsRatio_working_3-way'!R140/3-2*'OddsRatio_working_3-way'!R140^3/27-'OddsRatio_working_3-way'!T140</f>
        <v>0.23295090559664547</v>
      </c>
      <c r="W140" s="11">
        <f>'OddsRatio_working_3-way'!V140^2+4*'OddsRatio_working_3-way'!U140^3/27</f>
        <v>-9.000789450657759E-2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0.18991709962828177</v>
      </c>
      <c r="Y140" s="11">
        <f>IF('OddsRatio_working_3-way'!W140&gt;=0,IF('OddsRatio_working_3-way'!V140+SQRT('OddsRatio_working_3-way'!W140)&gt;0,0,PI()),ACOS('OddsRatio_working_3-way'!V140/(2*'OddsRatio_working_3-way'!X140)))</f>
        <v>0.91056916653470255</v>
      </c>
      <c r="Z140" s="11">
        <f>'OddsRatio_working_3-way'!X140^(1/3)*COS('OddsRatio_working_3-way'!Y140/3)</f>
        <v>0.54853136954305215</v>
      </c>
      <c r="AA140" s="11">
        <f>'OddsRatio_working_3-way'!X140^(1/3)*COS(('OddsRatio_working_3-way'!Y140+2*PI())/3)</f>
        <v>-0.42304917948397514</v>
      </c>
      <c r="AB140" s="11">
        <f>'OddsRatio_working_3-way'!X140^(1/3)*COS(('OddsRatio_working_3-way'!Y140+4*PI())/3)</f>
        <v>-0.12548219005907688</v>
      </c>
      <c r="AC140" s="11">
        <f>'OddsRatio_working_3-way'!X140^(1/3)*SIN('OddsRatio_working_3-way'!Y140/3)</f>
        <v>0.17180038144641158</v>
      </c>
      <c r="AD140" s="11">
        <f>'OddsRatio_working_3-way'!X140^(1/3)*SIN(('OddsRatio_working_3-way'!Y140+2*PI())/3)</f>
        <v>0.3891419100737471</v>
      </c>
      <c r="AE140" s="11">
        <f>'OddsRatio_working_3-way'!X140^(1/3)*SIN(('OddsRatio_working_3-way'!Y140+4*PI())/3)</f>
        <v>-0.56094229152015862</v>
      </c>
      <c r="AF140" s="11">
        <f>-'OddsRatio_working_3-way'!U140/(3*'OddsRatio_working_3-way'!X140^(1/3))*COS(('OddsRatio_working_3-way'!Y140)/3)</f>
        <v>0.54853136954305204</v>
      </c>
      <c r="AG140" s="11">
        <f>-'OddsRatio_working_3-way'!U140/(3*'OddsRatio_working_3-way'!X140^(1/3))*COS(('OddsRatio_working_3-way'!Y140+2*PI())/3)</f>
        <v>-0.42304917948397508</v>
      </c>
      <c r="AH140" s="11">
        <f>-'OddsRatio_working_3-way'!U140/(3*'OddsRatio_working_3-way'!X140^(1/3))*COS(('OddsRatio_working_3-way'!Y140+4*PI())/3)</f>
        <v>-0.12548219005907685</v>
      </c>
      <c r="AI140" s="11">
        <f>'OddsRatio_working_3-way'!U140/(3*'OddsRatio_working_3-way'!X140^(1/3))*SIN(('OddsRatio_working_3-way'!Y140)/3)</f>
        <v>-0.17180038144641155</v>
      </c>
      <c r="AJ140" s="11">
        <f>'OddsRatio_working_3-way'!U140/(3*'OddsRatio_working_3-way'!X140^(1/3))*SIN(('OddsRatio_working_3-way'!Y140+2*PI())/3)</f>
        <v>-0.38914191007374704</v>
      </c>
      <c r="AK140" s="11">
        <f>'OddsRatio_working_3-way'!U140/(3*'OddsRatio_working_3-way'!X140^(1/3))*SIN(('OddsRatio_working_3-way'!Y140+4*PI())/3)</f>
        <v>0.56094229152015851</v>
      </c>
      <c r="AL140" s="11">
        <f>'OddsRatio_working_3-way'!Z140+'OddsRatio_working_3-way'!AF140</f>
        <v>1.0970627390861041</v>
      </c>
      <c r="AM140" s="11">
        <f>'OddsRatio_working_3-way'!AA140+'OddsRatio_working_3-way'!AG140</f>
        <v>-0.84609835896795027</v>
      </c>
      <c r="AN140" s="11">
        <f>'OddsRatio_working_3-way'!AB140+'OddsRatio_working_3-way'!AH140</f>
        <v>-0.2509643801181537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1.0970627390861041</v>
      </c>
      <c r="AS140" s="11">
        <f>IF(('OddsRatio_working_3-way'!X140=0),IF(Q140&gt;0,-Q140^(1/3),(-Q140)^(1/3)),'OddsRatio_working_3-way'!AM140-'OddsRatio_working_3-way'!R140/3)</f>
        <v>-0.84609835896795027</v>
      </c>
      <c r="AT140" s="11">
        <f>IF(('OddsRatio_working_3-way'!X140=0),IF(Q140&gt;0,-Q140^(1/3),(-Q140)^(1/3)),'OddsRatio_working_3-way'!AN140-'OddsRatio_working_3-way'!R140/3)</f>
        <v>-0.2509643801181537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2.65</v>
      </c>
      <c r="B141" s="4">
        <f>IF('True_Odds_Calculator_3-way'!B142="","",'True_Odds_Calculator_3-way'!B142)</f>
        <v>3.74</v>
      </c>
      <c r="C141" s="4">
        <f>IF('True_Odds_Calculator_3-way'!C142="","",'True_Odds_Calculator_3-way'!C142)</f>
        <v>2.5099999999999998</v>
      </c>
      <c r="D141" s="9">
        <f t="shared" si="39"/>
        <v>0.36221641790930348</v>
      </c>
      <c r="E141" s="9">
        <f t="shared" si="40"/>
        <v>0.25484442283611686</v>
      </c>
      <c r="F141" s="9">
        <f t="shared" si="41"/>
        <v>0.38293915925457978</v>
      </c>
      <c r="G141" s="9">
        <f t="shared" si="42"/>
        <v>1.0671396579107517</v>
      </c>
      <c r="H141" s="9">
        <f t="shared" si="43"/>
        <v>2.7607804355527397</v>
      </c>
      <c r="I141" s="9">
        <f t="shared" si="44"/>
        <v>3.9239626626754602</v>
      </c>
      <c r="J141" s="9">
        <f t="shared" si="45"/>
        <v>2.6113808834452348</v>
      </c>
      <c r="K141" s="11">
        <f t="shared" si="46"/>
        <v>0.37735849056603776</v>
      </c>
      <c r="L141" s="11">
        <f t="shared" si="47"/>
        <v>0.26737967914438499</v>
      </c>
      <c r="M141" s="11">
        <f t="shared" si="48"/>
        <v>0.39840637450199207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-0.2744228413758949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0.2371705791102566</v>
      </c>
      <c r="Q141" s="11">
        <f>2*'OddsRatio_working_3-way'!K141*'OddsRatio_working_3-way'!L141*'OddsRatio_working_3-way'!M141</f>
        <v>8.0396806478053084E-2</v>
      </c>
      <c r="R141" s="11">
        <f t="shared" si="49"/>
        <v>0</v>
      </c>
      <c r="S141" s="11">
        <f t="shared" si="50"/>
        <v>-0.86425232652331796</v>
      </c>
      <c r="T141" s="11">
        <f t="shared" si="51"/>
        <v>-0.29296689034688744</v>
      </c>
      <c r="U141" s="11">
        <f>'OddsRatio_working_3-way'!S141-'OddsRatio_working_3-way'!R141^2/3</f>
        <v>-0.86425232652331796</v>
      </c>
      <c r="V141" s="11">
        <f>'OddsRatio_working_3-way'!S141*'OddsRatio_working_3-way'!R141/3-2*'OddsRatio_working_3-way'!R141^3/27-'OddsRatio_working_3-way'!T141</f>
        <v>0.29296689034688744</v>
      </c>
      <c r="W141" s="11">
        <f>'OddsRatio_working_3-way'!V141^2+4*'OddsRatio_working_3-way'!U141^3/27</f>
        <v>-9.8056294962261675E-3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0.15462472985890011</v>
      </c>
      <c r="Y141" s="11">
        <f>IF('OddsRatio_working_3-way'!W141&gt;=0,IF('OddsRatio_working_3-way'!V141+SQRT('OddsRatio_working_3-way'!W141)&gt;0,0,PI()),ACOS('OddsRatio_working_3-way'!V141/(2*'OddsRatio_working_3-way'!X141)))</f>
        <v>0.32594640291527388</v>
      </c>
      <c r="Z141" s="11">
        <f>'OddsRatio_working_3-way'!X141^(1/3)*COS('OddsRatio_working_3-way'!Y141/3)</f>
        <v>0.53356982895537586</v>
      </c>
      <c r="AA141" s="11">
        <f>'OddsRatio_working_3-way'!X141^(1/3)*COS(('OddsRatio_working_3-way'!Y141+2*PI())/3)</f>
        <v>-0.31718838511441766</v>
      </c>
      <c r="AB141" s="11">
        <f>'OddsRatio_working_3-way'!X141^(1/3)*COS(('OddsRatio_working_3-way'!Y141+4*PI())/3)</f>
        <v>-0.21638144384095784</v>
      </c>
      <c r="AC141" s="11">
        <f>'OddsRatio_working_3-way'!X141^(1/3)*SIN('OddsRatio_working_3-way'!Y141/3)</f>
        <v>5.8200914680414793E-2</v>
      </c>
      <c r="AD141" s="11">
        <f>'OddsRatio_working_3-way'!X141^(1/3)*SIN(('OddsRatio_working_3-way'!Y141+2*PI())/3)</f>
        <v>0.43298456922806589</v>
      </c>
      <c r="AE141" s="11">
        <f>'OddsRatio_working_3-way'!X141^(1/3)*SIN(('OddsRatio_working_3-way'!Y141+4*PI())/3)</f>
        <v>-0.49118548390848071</v>
      </c>
      <c r="AF141" s="11">
        <f>-'OddsRatio_working_3-way'!U141/(3*'OddsRatio_working_3-way'!X141^(1/3))*COS(('OddsRatio_working_3-way'!Y141)/3)</f>
        <v>0.53356982895537597</v>
      </c>
      <c r="AG141" s="11">
        <f>-'OddsRatio_working_3-way'!U141/(3*'OddsRatio_working_3-way'!X141^(1/3))*COS(('OddsRatio_working_3-way'!Y141+2*PI())/3)</f>
        <v>-0.31718838511441771</v>
      </c>
      <c r="AH141" s="11">
        <f>-'OddsRatio_working_3-way'!U141/(3*'OddsRatio_working_3-way'!X141^(1/3))*COS(('OddsRatio_working_3-way'!Y141+4*PI())/3)</f>
        <v>-0.21638144384095789</v>
      </c>
      <c r="AI141" s="11">
        <f>'OddsRatio_working_3-way'!U141/(3*'OddsRatio_working_3-way'!X141^(1/3))*SIN(('OddsRatio_working_3-way'!Y141)/3)</f>
        <v>-5.8200914680414807E-2</v>
      </c>
      <c r="AJ141" s="11">
        <f>'OddsRatio_working_3-way'!U141/(3*'OddsRatio_working_3-way'!X141^(1/3))*SIN(('OddsRatio_working_3-way'!Y141+2*PI())/3)</f>
        <v>-0.432984569228066</v>
      </c>
      <c r="AK141" s="11">
        <f>'OddsRatio_working_3-way'!U141/(3*'OddsRatio_working_3-way'!X141^(1/3))*SIN(('OddsRatio_working_3-way'!Y141+4*PI())/3)</f>
        <v>0.49118548390848082</v>
      </c>
      <c r="AL141" s="11">
        <f>'OddsRatio_working_3-way'!Z141+'OddsRatio_working_3-way'!AF141</f>
        <v>1.0671396579107517</v>
      </c>
      <c r="AM141" s="11">
        <f>'OddsRatio_working_3-way'!AA141+'OddsRatio_working_3-way'!AG141</f>
        <v>-0.63437677022883543</v>
      </c>
      <c r="AN141" s="11">
        <f>'OddsRatio_working_3-way'!AB141+'OddsRatio_working_3-way'!AH141</f>
        <v>-0.43276288768191573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1.0671396579107517</v>
      </c>
      <c r="AS141" s="11">
        <f>IF(('OddsRatio_working_3-way'!X141=0),IF(Q141&gt;0,-Q141^(1/3),(-Q141)^(1/3)),'OddsRatio_working_3-way'!AM141-'OddsRatio_working_3-way'!R141/3)</f>
        <v>-0.63437677022883543</v>
      </c>
      <c r="AT141" s="11">
        <f>IF(('OddsRatio_working_3-way'!X141=0),IF(Q141&gt;0,-Q141^(1/3),(-Q141)^(1/3)),'OddsRatio_working_3-way'!AN141-'OddsRatio_working_3-way'!R141/3)</f>
        <v>-0.43276288768191573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2.94</v>
      </c>
      <c r="B142" s="4">
        <f>IF('True_Odds_Calculator_3-way'!B143="","",'True_Odds_Calculator_3-way'!B143)</f>
        <v>3.87</v>
      </c>
      <c r="C142" s="4">
        <f>IF('True_Odds_Calculator_3-way'!C143="","",'True_Odds_Calculator_3-way'!C143)</f>
        <v>2.2400000000000002</v>
      </c>
      <c r="D142" s="9">
        <f t="shared" si="39"/>
        <v>0.32493653236587849</v>
      </c>
      <c r="E142" s="9">
        <f t="shared" si="40"/>
        <v>0.24549211669447221</v>
      </c>
      <c r="F142" s="9">
        <f t="shared" si="41"/>
        <v>0.42957135093964938</v>
      </c>
      <c r="G142" s="9">
        <f t="shared" si="42"/>
        <v>1.070888696545214</v>
      </c>
      <c r="H142" s="9">
        <f t="shared" si="43"/>
        <v>3.0775240712977148</v>
      </c>
      <c r="I142" s="9">
        <f t="shared" si="44"/>
        <v>4.0734505590847645</v>
      </c>
      <c r="J142" s="9">
        <f t="shared" si="45"/>
        <v>2.3279019837160657</v>
      </c>
      <c r="K142" s="11">
        <f t="shared" si="46"/>
        <v>0.3401360544217687</v>
      </c>
      <c r="L142" s="11">
        <f t="shared" si="47"/>
        <v>0.25839793281653745</v>
      </c>
      <c r="M142" s="11">
        <f t="shared" si="48"/>
        <v>0.4464285714285714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-0.27089375802000382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0.23738269763424008</v>
      </c>
      <c r="Q142" s="11">
        <f>2*'OddsRatio_working_3-way'!K142*'OddsRatio_working_3-way'!L142*'OddsRatio_working_3-way'!M142</f>
        <v>7.8473619052641344E-2</v>
      </c>
      <c r="R142" s="11">
        <f t="shared" si="49"/>
        <v>0</v>
      </c>
      <c r="S142" s="11">
        <f t="shared" si="50"/>
        <v>-0.87629445347615154</v>
      </c>
      <c r="T142" s="11">
        <f t="shared" si="51"/>
        <v>-0.28968411685162032</v>
      </c>
      <c r="U142" s="11">
        <f>'OddsRatio_working_3-way'!S142-'OddsRatio_working_3-way'!R142^2/3</f>
        <v>-0.87629445347615154</v>
      </c>
      <c r="V142" s="11">
        <f>'OddsRatio_working_3-way'!S142*'OddsRatio_working_3-way'!R142/3-2*'OddsRatio_working_3-way'!R142^3/27-'OddsRatio_working_3-way'!T142</f>
        <v>0.28968411685162032</v>
      </c>
      <c r="W142" s="11">
        <f>'OddsRatio_working_3-way'!V142^2+4*'OddsRatio_working_3-way'!U142^3/27</f>
        <v>-1.5771923328750798E-2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0.15786767471909346</v>
      </c>
      <c r="Y142" s="11">
        <f>IF('OddsRatio_working_3-way'!W142&gt;=0,IF('OddsRatio_working_3-way'!V142+SQRT('OddsRatio_working_3-way'!W142)&gt;0,0,PI()),ACOS('OddsRatio_working_3-way'!V142/(2*'OddsRatio_working_3-way'!X142)))</f>
        <v>0.40907212267817061</v>
      </c>
      <c r="Z142" s="11">
        <f>'OddsRatio_working_3-way'!X142^(1/3)*COS('OddsRatio_working_3-way'!Y142/3)</f>
        <v>0.53544434827260712</v>
      </c>
      <c r="AA142" s="11">
        <f>'OddsRatio_working_3-way'!X142^(1/3)*COS(('OddsRatio_working_3-way'!Y142+2*PI())/3)</f>
        <v>-0.33134705760362448</v>
      </c>
      <c r="AB142" s="11">
        <f>'OddsRatio_working_3-way'!X142^(1/3)*COS(('OddsRatio_working_3-way'!Y142+4*PI())/3)</f>
        <v>-0.20409729066898294</v>
      </c>
      <c r="AC142" s="11">
        <f>'OddsRatio_working_3-way'!X142^(1/3)*SIN('OddsRatio_working_3-way'!Y142/3)</f>
        <v>7.3467687194032641E-2</v>
      </c>
      <c r="AD142" s="11">
        <f>'OddsRatio_working_3-way'!X142^(1/3)*SIN(('OddsRatio_working_3-way'!Y142+2*PI())/3)</f>
        <v>0.42697456431986386</v>
      </c>
      <c r="AE142" s="11">
        <f>'OddsRatio_working_3-way'!X142^(1/3)*SIN(('OddsRatio_working_3-way'!Y142+4*PI())/3)</f>
        <v>-0.50044225151389632</v>
      </c>
      <c r="AF142" s="11">
        <f>-'OddsRatio_working_3-way'!U142/(3*'OddsRatio_working_3-way'!X142^(1/3))*COS(('OddsRatio_working_3-way'!Y142)/3)</f>
        <v>0.53544434827260701</v>
      </c>
      <c r="AG142" s="11">
        <f>-'OddsRatio_working_3-way'!U142/(3*'OddsRatio_working_3-way'!X142^(1/3))*COS(('OddsRatio_working_3-way'!Y142+2*PI())/3)</f>
        <v>-0.33134705760362443</v>
      </c>
      <c r="AH142" s="11">
        <f>-'OddsRatio_working_3-way'!U142/(3*'OddsRatio_working_3-way'!X142^(1/3))*COS(('OddsRatio_working_3-way'!Y142+4*PI())/3)</f>
        <v>-0.20409729066898291</v>
      </c>
      <c r="AI142" s="11">
        <f>'OddsRatio_working_3-way'!U142/(3*'OddsRatio_working_3-way'!X142^(1/3))*SIN(('OddsRatio_working_3-way'!Y142)/3)</f>
        <v>-7.3467687194032613E-2</v>
      </c>
      <c r="AJ142" s="11">
        <f>'OddsRatio_working_3-way'!U142/(3*'OddsRatio_working_3-way'!X142^(1/3))*SIN(('OddsRatio_working_3-way'!Y142+2*PI())/3)</f>
        <v>-0.4269745643198638</v>
      </c>
      <c r="AK142" s="11">
        <f>'OddsRatio_working_3-way'!U142/(3*'OddsRatio_working_3-way'!X142^(1/3))*SIN(('OddsRatio_working_3-way'!Y142+4*PI())/3)</f>
        <v>0.50044225151389632</v>
      </c>
      <c r="AL142" s="11">
        <f>'OddsRatio_working_3-way'!Z142+'OddsRatio_working_3-way'!AF142</f>
        <v>1.070888696545214</v>
      </c>
      <c r="AM142" s="11">
        <f>'OddsRatio_working_3-way'!AA142+'OddsRatio_working_3-way'!AG142</f>
        <v>-0.66269411520724897</v>
      </c>
      <c r="AN142" s="11">
        <f>'OddsRatio_working_3-way'!AB142+'OddsRatio_working_3-way'!AH142</f>
        <v>-0.40819458133796582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1.070888696545214</v>
      </c>
      <c r="AS142" s="11">
        <f>IF(('OddsRatio_working_3-way'!X142=0),IF(Q142&gt;0,-Q142^(1/3),(-Q142)^(1/3)),'OddsRatio_working_3-way'!AM142-'OddsRatio_working_3-way'!R142/3)</f>
        <v>-0.66269411520724897</v>
      </c>
      <c r="AT142" s="11">
        <f>IF(('OddsRatio_working_3-way'!X142=0),IF(Q142&gt;0,-Q142^(1/3),(-Q142)^(1/3)),'OddsRatio_working_3-way'!AN142-'OddsRatio_working_3-way'!R142/3)</f>
        <v>-0.40819458133796582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1.81</v>
      </c>
      <c r="B143" s="4">
        <f>IF('True_Odds_Calculator_3-way'!B144="","",'True_Odds_Calculator_3-way'!B144)</f>
        <v>3.7</v>
      </c>
      <c r="C143" s="4">
        <f>IF('True_Odds_Calculator_3-way'!C144="","",'True_Odds_Calculator_3-way'!C144)</f>
        <v>4.84</v>
      </c>
      <c r="D143" s="9">
        <f t="shared" si="39"/>
        <v>0.54044461734155125</v>
      </c>
      <c r="E143" s="9">
        <f t="shared" si="40"/>
        <v>0.26079510131786426</v>
      </c>
      <c r="F143" s="9">
        <f t="shared" si="41"/>
        <v>0.19876028134058452</v>
      </c>
      <c r="G143" s="9">
        <f t="shared" si="42"/>
        <v>1.0497880931084076</v>
      </c>
      <c r="H143" s="9">
        <f t="shared" si="43"/>
        <v>1.8503283554178096</v>
      </c>
      <c r="I143" s="9">
        <f t="shared" si="44"/>
        <v>3.834427851392701</v>
      </c>
      <c r="J143" s="9">
        <f t="shared" si="45"/>
        <v>5.0311862775362846</v>
      </c>
      <c r="K143" s="11">
        <f t="shared" si="46"/>
        <v>0.5524861878453039</v>
      </c>
      <c r="L143" s="11">
        <f t="shared" si="47"/>
        <v>0.27027027027027023</v>
      </c>
      <c r="M143" s="11">
        <f t="shared" si="48"/>
        <v>0.20661157024793389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-0.25909220484810636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0.22675750952998566</v>
      </c>
      <c r="Q143" s="11">
        <f>2*'OddsRatio_working_3-way'!K143*'OddsRatio_working_3-way'!L143*'OddsRatio_working_3-way'!M143</f>
        <v>6.1702723681628747E-2</v>
      </c>
      <c r="R143" s="11">
        <f t="shared" si="49"/>
        <v>0</v>
      </c>
      <c r="S143" s="11">
        <f t="shared" si="50"/>
        <v>-0.8752000457247372</v>
      </c>
      <c r="T143" s="11">
        <f t="shared" si="51"/>
        <v>-0.23814967230605091</v>
      </c>
      <c r="U143" s="11">
        <f>'OddsRatio_working_3-way'!S143-'OddsRatio_working_3-way'!R143^2/3</f>
        <v>-0.8752000457247372</v>
      </c>
      <c r="V143" s="11">
        <f>'OddsRatio_working_3-way'!S143*'OddsRatio_working_3-way'!R143/3-2*'OddsRatio_working_3-way'!R143^3/27-'OddsRatio_working_3-way'!T143</f>
        <v>0.23814967230605091</v>
      </c>
      <c r="W143" s="11">
        <f>'OddsRatio_working_3-way'!V143^2+4*'OddsRatio_working_3-way'!U143^3/27</f>
        <v>-4.260050544422838E-2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0.15757202469323975</v>
      </c>
      <c r="Y143" s="11">
        <f>IF('OddsRatio_working_3-way'!W143&gt;=0,IF('OddsRatio_working_3-way'!V143+SQRT('OddsRatio_working_3-way'!W143)&gt;0,0,PI()),ACOS('OddsRatio_working_3-way'!V143/(2*'OddsRatio_working_3-way'!X143)))</f>
        <v>0.7140967321996845</v>
      </c>
      <c r="Z143" s="11">
        <f>'OddsRatio_working_3-way'!X143^(1/3)*COS('OddsRatio_working_3-way'!Y143/3)</f>
        <v>0.5248940465542038</v>
      </c>
      <c r="AA143" s="11">
        <f>'OddsRatio_working_3-way'!X143^(1/3)*COS(('OddsRatio_working_3-way'!Y143+2*PI())/3)</f>
        <v>-0.37274068288702394</v>
      </c>
      <c r="AB143" s="11">
        <f>'OddsRatio_working_3-way'!X143^(1/3)*COS(('OddsRatio_working_3-way'!Y143+4*PI())/3)</f>
        <v>-0.15215336366717971</v>
      </c>
      <c r="AC143" s="11">
        <f>'OddsRatio_working_3-way'!X143^(1/3)*SIN('OddsRatio_working_3-way'!Y143/3)</f>
        <v>0.12735614813139495</v>
      </c>
      <c r="AD143" s="11">
        <f>'OddsRatio_working_3-way'!X143^(1/3)*SIN(('OddsRatio_working_3-way'!Y143+2*PI())/3)</f>
        <v>0.3908935045454548</v>
      </c>
      <c r="AE143" s="11">
        <f>'OddsRatio_working_3-way'!X143^(1/3)*SIN(('OddsRatio_working_3-way'!Y143+4*PI())/3)</f>
        <v>-0.51824965267684975</v>
      </c>
      <c r="AF143" s="11">
        <f>-'OddsRatio_working_3-way'!U143/(3*'OddsRatio_working_3-way'!X143^(1/3))*COS(('OddsRatio_working_3-way'!Y143)/3)</f>
        <v>0.52489404655420369</v>
      </c>
      <c r="AG143" s="11">
        <f>-'OddsRatio_working_3-way'!U143/(3*'OddsRatio_working_3-way'!X143^(1/3))*COS(('OddsRatio_working_3-way'!Y143+2*PI())/3)</f>
        <v>-0.37274068288702383</v>
      </c>
      <c r="AH143" s="11">
        <f>-'OddsRatio_working_3-way'!U143/(3*'OddsRatio_working_3-way'!X143^(1/3))*COS(('OddsRatio_working_3-way'!Y143+4*PI())/3)</f>
        <v>-0.15215336366717969</v>
      </c>
      <c r="AI143" s="11">
        <f>'OddsRatio_working_3-way'!U143/(3*'OddsRatio_working_3-way'!X143^(1/3))*SIN(('OddsRatio_working_3-way'!Y143)/3)</f>
        <v>-0.12735614813139493</v>
      </c>
      <c r="AJ143" s="11">
        <f>'OddsRatio_working_3-way'!U143/(3*'OddsRatio_working_3-way'!X143^(1/3))*SIN(('OddsRatio_working_3-way'!Y143+2*PI())/3)</f>
        <v>-0.39089350454545474</v>
      </c>
      <c r="AK143" s="11">
        <f>'OddsRatio_working_3-way'!U143/(3*'OddsRatio_working_3-way'!X143^(1/3))*SIN(('OddsRatio_working_3-way'!Y143+4*PI())/3)</f>
        <v>0.51824965267684964</v>
      </c>
      <c r="AL143" s="11">
        <f>'OddsRatio_working_3-way'!Z143+'OddsRatio_working_3-way'!AF143</f>
        <v>1.0497880931084076</v>
      </c>
      <c r="AM143" s="11">
        <f>'OddsRatio_working_3-way'!AA143+'OddsRatio_working_3-way'!AG143</f>
        <v>-0.74548136577404778</v>
      </c>
      <c r="AN143" s="11">
        <f>'OddsRatio_working_3-way'!AB143+'OddsRatio_working_3-way'!AH143</f>
        <v>-0.30430672733435937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1.0497880931084076</v>
      </c>
      <c r="AS143" s="11">
        <f>IF(('OddsRatio_working_3-way'!X143=0),IF(Q143&gt;0,-Q143^(1/3),(-Q143)^(1/3)),'OddsRatio_working_3-way'!AM143-'OddsRatio_working_3-way'!R143/3)</f>
        <v>-0.74548136577404778</v>
      </c>
      <c r="AT143" s="11">
        <f>IF(('OddsRatio_working_3-way'!X143=0),IF(Q143&gt;0,-Q143^(1/3),(-Q143)^(1/3)),'OddsRatio_working_3-way'!AN143-'OddsRatio_working_3-way'!R143/3)</f>
        <v>-0.30430672733435937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2.5499999999999998</v>
      </c>
      <c r="B144" s="4">
        <f>IF('True_Odds_Calculator_3-way'!B145="","",'True_Odds_Calculator_3-way'!B145)</f>
        <v>3.74</v>
      </c>
      <c r="C144" s="4">
        <f>IF('True_Odds_Calculator_3-way'!C145="","",'True_Odds_Calculator_3-way'!C145)</f>
        <v>2.72</v>
      </c>
      <c r="D144" s="9">
        <f t="shared" si="39"/>
        <v>0.38242040949627581</v>
      </c>
      <c r="E144" s="9">
        <f t="shared" si="40"/>
        <v>0.25941902090684105</v>
      </c>
      <c r="F144" s="9">
        <f t="shared" si="41"/>
        <v>0.3581605695968833</v>
      </c>
      <c r="G144" s="9">
        <f t="shared" si="42"/>
        <v>1.0418859338890858</v>
      </c>
      <c r="H144" s="9">
        <f t="shared" si="43"/>
        <v>2.614923197528082</v>
      </c>
      <c r="I144" s="9">
        <f t="shared" si="44"/>
        <v>3.8547674588560956</v>
      </c>
      <c r="J144" s="9">
        <f t="shared" si="45"/>
        <v>2.7920438062892279</v>
      </c>
      <c r="K144" s="11">
        <f t="shared" si="46"/>
        <v>0.39215686274509809</v>
      </c>
      <c r="L144" s="11">
        <f t="shared" si="47"/>
        <v>0.26737967914438499</v>
      </c>
      <c r="M144" s="11">
        <f t="shared" si="48"/>
        <v>0.36764705882352938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-0.2815982951846987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0.23168279579840742</v>
      </c>
      <c r="Q144" s="11">
        <f>2*'OddsRatio_working_3-way'!K144*'OddsRatio_working_3-way'!L144*'OddsRatio_working_3-way'!M144</f>
        <v>7.7099100099303639E-2</v>
      </c>
      <c r="R144" s="11">
        <f t="shared" si="49"/>
        <v>0</v>
      </c>
      <c r="S144" s="11">
        <f t="shared" si="50"/>
        <v>-0.82274218189583859</v>
      </c>
      <c r="T144" s="11">
        <f t="shared" si="51"/>
        <v>-0.27379107550610271</v>
      </c>
      <c r="U144" s="11">
        <f>'OddsRatio_working_3-way'!S144-'OddsRatio_working_3-way'!R144^2/3</f>
        <v>-0.82274218189583859</v>
      </c>
      <c r="V144" s="11">
        <f>'OddsRatio_working_3-way'!S144*'OddsRatio_working_3-way'!R144/3-2*'OddsRatio_working_3-way'!R144^3/27-'OddsRatio_working_3-way'!T144</f>
        <v>0.27379107550610271</v>
      </c>
      <c r="W144" s="11">
        <f>'OddsRatio_working_3-way'!V144^2+4*'OddsRatio_working_3-way'!U144^3/27</f>
        <v>-7.5448244638343653E-3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0.14361961694927228</v>
      </c>
      <c r="Y144" s="11">
        <f>IF('OddsRatio_working_3-way'!W144&gt;=0,IF('OddsRatio_working_3-way'!V144+SQRT('OddsRatio_working_3-way'!W144)&gt;0,0,PI()),ACOS('OddsRatio_working_3-way'!V144/(2*'OddsRatio_working_3-way'!X144)))</f>
        <v>0.30720882299042374</v>
      </c>
      <c r="Z144" s="11">
        <f>'OddsRatio_working_3-way'!X144^(1/3)*COS('OddsRatio_working_3-way'!Y144/3)</f>
        <v>0.52094296694454278</v>
      </c>
      <c r="AA144" s="11">
        <f>'OddsRatio_working_3-way'!X144^(1/3)*COS(('OddsRatio_working_3-way'!Y144+2*PI())/3)</f>
        <v>-0.30683272123855981</v>
      </c>
      <c r="AB144" s="11">
        <f>'OddsRatio_working_3-way'!X144^(1/3)*COS(('OddsRatio_working_3-way'!Y144+4*PI())/3)</f>
        <v>-0.21411024570598311</v>
      </c>
      <c r="AC144" s="11">
        <f>'OddsRatio_working_3-way'!X144^(1/3)*SIN('OddsRatio_working_3-way'!Y144/3)</f>
        <v>5.3533346208661736E-2</v>
      </c>
      <c r="AD144" s="11">
        <f>'OddsRatio_working_3-way'!X144^(1/3)*SIN(('OddsRatio_working_3-way'!Y144+2*PI())/3)</f>
        <v>0.42438317019248029</v>
      </c>
      <c r="AE144" s="11">
        <f>'OddsRatio_working_3-way'!X144^(1/3)*SIN(('OddsRatio_working_3-way'!Y144+4*PI())/3)</f>
        <v>-0.47791651640114197</v>
      </c>
      <c r="AF144" s="11">
        <f>-'OddsRatio_working_3-way'!U144/(3*'OddsRatio_working_3-way'!X144^(1/3))*COS(('OddsRatio_working_3-way'!Y144)/3)</f>
        <v>0.5209429669445429</v>
      </c>
      <c r="AG144" s="11">
        <f>-'OddsRatio_working_3-way'!U144/(3*'OddsRatio_working_3-way'!X144^(1/3))*COS(('OddsRatio_working_3-way'!Y144+2*PI())/3)</f>
        <v>-0.30683272123855987</v>
      </c>
      <c r="AH144" s="11">
        <f>-'OddsRatio_working_3-way'!U144/(3*'OddsRatio_working_3-way'!X144^(1/3))*COS(('OddsRatio_working_3-way'!Y144+4*PI())/3)</f>
        <v>-0.21411024570598317</v>
      </c>
      <c r="AI144" s="11">
        <f>'OddsRatio_working_3-way'!U144/(3*'OddsRatio_working_3-way'!X144^(1/3))*SIN(('OddsRatio_working_3-way'!Y144)/3)</f>
        <v>-5.353334620866175E-2</v>
      </c>
      <c r="AJ144" s="11">
        <f>'OddsRatio_working_3-way'!U144/(3*'OddsRatio_working_3-way'!X144^(1/3))*SIN(('OddsRatio_working_3-way'!Y144+2*PI())/3)</f>
        <v>-0.4243831701924804</v>
      </c>
      <c r="AK144" s="11">
        <f>'OddsRatio_working_3-way'!U144/(3*'OddsRatio_working_3-way'!X144^(1/3))*SIN(('OddsRatio_working_3-way'!Y144+4*PI())/3)</f>
        <v>0.47791651640114208</v>
      </c>
      <c r="AL144" s="11">
        <f>'OddsRatio_working_3-way'!Z144+'OddsRatio_working_3-way'!AF144</f>
        <v>1.0418859338890858</v>
      </c>
      <c r="AM144" s="11">
        <f>'OddsRatio_working_3-way'!AA144+'OddsRatio_working_3-way'!AG144</f>
        <v>-0.61366544247711974</v>
      </c>
      <c r="AN144" s="11">
        <f>'OddsRatio_working_3-way'!AB144+'OddsRatio_working_3-way'!AH144</f>
        <v>-0.42822049141196628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1.0418859338890858</v>
      </c>
      <c r="AS144" s="11">
        <f>IF(('OddsRatio_working_3-way'!X144=0),IF(Q144&gt;0,-Q144^(1/3),(-Q144)^(1/3)),'OddsRatio_working_3-way'!AM144-'OddsRatio_working_3-way'!R144/3)</f>
        <v>-0.61366544247711974</v>
      </c>
      <c r="AT144" s="11">
        <f>IF(('OddsRatio_working_3-way'!X144=0),IF(Q144&gt;0,-Q144^(1/3),(-Q144)^(1/3)),'OddsRatio_working_3-way'!AN144-'OddsRatio_working_3-way'!R144/3)</f>
        <v>-0.42822049141196628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2.42</v>
      </c>
      <c r="B145" s="4">
        <f>IF('True_Odds_Calculator_3-way'!B146="","",'True_Odds_Calculator_3-way'!B146)</f>
        <v>3.36</v>
      </c>
      <c r="C145" s="4">
        <f>IF('True_Odds_Calculator_3-way'!C146="","",'True_Odds_Calculator_3-way'!C146)</f>
        <v>3.16</v>
      </c>
      <c r="D145" s="9">
        <f t="shared" si="39"/>
        <v>0.4032845770439909</v>
      </c>
      <c r="E145" s="9">
        <f t="shared" si="40"/>
        <v>0.28909106288261505</v>
      </c>
      <c r="F145" s="9">
        <f t="shared" si="41"/>
        <v>0.30762436007339405</v>
      </c>
      <c r="G145" s="9">
        <f t="shared" si="42"/>
        <v>1.0419990070595271</v>
      </c>
      <c r="H145" s="9">
        <f t="shared" si="43"/>
        <v>2.4796385900245288</v>
      </c>
      <c r="I145" s="9">
        <f t="shared" si="44"/>
        <v>3.4591176566604842</v>
      </c>
      <c r="J145" s="9">
        <f t="shared" si="45"/>
        <v>3.2507178552485785</v>
      </c>
      <c r="K145" s="11">
        <f t="shared" si="46"/>
        <v>0.41322314049586778</v>
      </c>
      <c r="L145" s="11">
        <f t="shared" si="47"/>
        <v>0.29761904761904762</v>
      </c>
      <c r="M145" s="11">
        <f t="shared" si="48"/>
        <v>0.31645569620253161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-0.2817165573207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0.23117705079730397</v>
      </c>
      <c r="Q145" s="11">
        <f>2*'OddsRatio_working_3-way'!K145*'OddsRatio_working_3-way'!L145*'OddsRatio_working_3-way'!M145</f>
        <v>7.7837390840843082E-2</v>
      </c>
      <c r="R145" s="11">
        <f t="shared" si="49"/>
        <v>0</v>
      </c>
      <c r="S145" s="11">
        <f t="shared" si="50"/>
        <v>-0.82060157555502511</v>
      </c>
      <c r="T145" s="11">
        <f t="shared" si="51"/>
        <v>-0.27629682678620371</v>
      </c>
      <c r="U145" s="11">
        <f>'OddsRatio_working_3-way'!S145-'OddsRatio_working_3-way'!R145^2/3</f>
        <v>-0.82060157555502511</v>
      </c>
      <c r="V145" s="11">
        <f>'OddsRatio_working_3-way'!S145*'OddsRatio_working_3-way'!R145/3-2*'OddsRatio_working_3-way'!R145^3/27-'OddsRatio_working_3-way'!T145</f>
        <v>0.27629682678620371</v>
      </c>
      <c r="W145" s="11">
        <f>'OddsRatio_working_3-way'!V145^2+4*'OddsRatio_working_3-way'!U145^3/27</f>
        <v>-5.5241210907557015E-3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0.14305947852456435</v>
      </c>
      <c r="Y145" s="11">
        <f>IF('OddsRatio_working_3-way'!W145&gt;=0,IF('OddsRatio_working_3-way'!V145+SQRT('OddsRatio_working_3-way'!W145)&gt;0,0,PI()),ACOS('OddsRatio_working_3-way'!V145/(2*'OddsRatio_working_3-way'!X145)))</f>
        <v>0.2627815209258455</v>
      </c>
      <c r="Z145" s="11">
        <f>'OddsRatio_working_3-way'!X145^(1/3)*COS('OddsRatio_working_3-way'!Y145/3)</f>
        <v>0.52099950352976354</v>
      </c>
      <c r="AA145" s="11">
        <f>'OddsRatio_working_3-way'!X145^(1/3)*COS(('OddsRatio_working_3-way'!Y145+2*PI())/3)</f>
        <v>-0.30012337956523799</v>
      </c>
      <c r="AB145" s="11">
        <f>'OddsRatio_working_3-way'!X145^(1/3)*COS(('OddsRatio_working_3-way'!Y145+4*PI())/3)</f>
        <v>-0.22087612396452552</v>
      </c>
      <c r="AC145" s="11">
        <f>'OddsRatio_working_3-way'!X145^(1/3)*SIN('OddsRatio_working_3-way'!Y145/3)</f>
        <v>4.5753424353610468E-2</v>
      </c>
      <c r="AD145" s="11">
        <f>'OddsRatio_working_3-way'!X145^(1/3)*SIN(('OddsRatio_working_3-way'!Y145+2*PI())/3)</f>
        <v>0.42832209323905041</v>
      </c>
      <c r="AE145" s="11">
        <f>'OddsRatio_working_3-way'!X145^(1/3)*SIN(('OddsRatio_working_3-way'!Y145+4*PI())/3)</f>
        <v>-0.47407551759266076</v>
      </c>
      <c r="AF145" s="11">
        <f>-'OddsRatio_working_3-way'!U145/(3*'OddsRatio_working_3-way'!X145^(1/3))*COS(('OddsRatio_working_3-way'!Y145)/3)</f>
        <v>0.52099950352976354</v>
      </c>
      <c r="AG145" s="11">
        <f>-'OddsRatio_working_3-way'!U145/(3*'OddsRatio_working_3-way'!X145^(1/3))*COS(('OddsRatio_working_3-way'!Y145+2*PI())/3)</f>
        <v>-0.30012337956523799</v>
      </c>
      <c r="AH145" s="11">
        <f>-'OddsRatio_working_3-way'!U145/(3*'OddsRatio_working_3-way'!X145^(1/3))*COS(('OddsRatio_working_3-way'!Y145+4*PI())/3)</f>
        <v>-0.22087612396452552</v>
      </c>
      <c r="AI145" s="11">
        <f>'OddsRatio_working_3-way'!U145/(3*'OddsRatio_working_3-way'!X145^(1/3))*SIN(('OddsRatio_working_3-way'!Y145)/3)</f>
        <v>-4.5753424353610468E-2</v>
      </c>
      <c r="AJ145" s="11">
        <f>'OddsRatio_working_3-way'!U145/(3*'OddsRatio_working_3-way'!X145^(1/3))*SIN(('OddsRatio_working_3-way'!Y145+2*PI())/3)</f>
        <v>-0.42832209323905041</v>
      </c>
      <c r="AK145" s="11">
        <f>'OddsRatio_working_3-way'!U145/(3*'OddsRatio_working_3-way'!X145^(1/3))*SIN(('OddsRatio_working_3-way'!Y145+4*PI())/3)</f>
        <v>0.47407551759266076</v>
      </c>
      <c r="AL145" s="11">
        <f>'OddsRatio_working_3-way'!Z145+'OddsRatio_working_3-way'!AF145</f>
        <v>1.0419990070595271</v>
      </c>
      <c r="AM145" s="11">
        <f>'OddsRatio_working_3-way'!AA145+'OddsRatio_working_3-way'!AG145</f>
        <v>-0.60024675913047598</v>
      </c>
      <c r="AN145" s="11">
        <f>'OddsRatio_working_3-way'!AB145+'OddsRatio_working_3-way'!AH145</f>
        <v>-0.44175224792905105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1.0419990070595271</v>
      </c>
      <c r="AS145" s="11">
        <f>IF(('OddsRatio_working_3-way'!X145=0),IF(Q145&gt;0,-Q145^(1/3),(-Q145)^(1/3)),'OddsRatio_working_3-way'!AM145-'OddsRatio_working_3-way'!R145/3)</f>
        <v>-0.60024675913047598</v>
      </c>
      <c r="AT145" s="11">
        <f>IF(('OddsRatio_working_3-way'!X145=0),IF(Q145&gt;0,-Q145^(1/3),(-Q145)^(1/3)),'OddsRatio_working_3-way'!AN145-'OddsRatio_working_3-way'!R145/3)</f>
        <v>-0.44175224792905105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1.84</v>
      </c>
      <c r="B146" s="4">
        <f>IF('True_Odds_Calculator_3-way'!B147="","",'True_Odds_Calculator_3-way'!B147)</f>
        <v>3.75</v>
      </c>
      <c r="C146" s="4">
        <f>IF('True_Odds_Calculator_3-way'!C147="","",'True_Odds_Calculator_3-way'!C147)</f>
        <v>4.54</v>
      </c>
      <c r="D146" s="9">
        <f t="shared" si="39"/>
        <v>0.53111026303635167</v>
      </c>
      <c r="E146" s="9">
        <f t="shared" si="40"/>
        <v>0.2570511159370249</v>
      </c>
      <c r="F146" s="9">
        <f t="shared" si="41"/>
        <v>0.21183862102662349</v>
      </c>
      <c r="G146" s="9">
        <f t="shared" si="42"/>
        <v>1.0510097557193334</v>
      </c>
      <c r="H146" s="9">
        <f t="shared" si="43"/>
        <v>1.8828481948042404</v>
      </c>
      <c r="I146" s="9">
        <f t="shared" si="44"/>
        <v>3.890276828228167</v>
      </c>
      <c r="J146" s="9">
        <f t="shared" si="45"/>
        <v>4.7205745352464401</v>
      </c>
      <c r="K146" s="11">
        <f t="shared" si="46"/>
        <v>0.54347826086956519</v>
      </c>
      <c r="L146" s="11">
        <f t="shared" si="47"/>
        <v>0.26666666666666666</v>
      </c>
      <c r="M146" s="11">
        <f t="shared" si="48"/>
        <v>0.22026431718061673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-0.26104194598735886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0.22760646108663729</v>
      </c>
      <c r="Q146" s="11">
        <f>2*'OddsRatio_working_3-way'!K146*'OddsRatio_working_3-way'!L146*'OddsRatio_working_3-way'!M146</f>
        <v>6.3844729617570053E-2</v>
      </c>
      <c r="R146" s="11">
        <f t="shared" si="49"/>
        <v>0</v>
      </c>
      <c r="S146" s="11">
        <f t="shared" si="50"/>
        <v>-0.87191527869493934</v>
      </c>
      <c r="T146" s="11">
        <f t="shared" si="51"/>
        <v>-0.24457651576295628</v>
      </c>
      <c r="U146" s="11">
        <f>'OddsRatio_working_3-way'!S146-'OddsRatio_working_3-way'!R146^2/3</f>
        <v>-0.87191527869493934</v>
      </c>
      <c r="V146" s="11">
        <f>'OddsRatio_working_3-way'!S146*'OddsRatio_working_3-way'!R146/3-2*'OddsRatio_working_3-way'!R146^3/27-'OddsRatio_working_3-way'!T146</f>
        <v>0.24457651576295628</v>
      </c>
      <c r="W146" s="11">
        <f>'OddsRatio_working_3-way'!V146^2+4*'OddsRatio_working_3-way'!U146^3/27</f>
        <v>-3.8384047137514934E-2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0.15668576770104437</v>
      </c>
      <c r="Y146" s="11">
        <f>IF('OddsRatio_working_3-way'!W146&gt;=0,IF('OddsRatio_working_3-way'!V146+SQRT('OddsRatio_working_3-way'!W146)&gt;0,0,PI()),ACOS('OddsRatio_working_3-way'!V146/(2*'OddsRatio_working_3-way'!X146)))</f>
        <v>0.6753819857185247</v>
      </c>
      <c r="Z146" s="11">
        <f>'OddsRatio_working_3-way'!X146^(1/3)*COS('OddsRatio_working_3-way'!Y146/3)</f>
        <v>0.52550487785966682</v>
      </c>
      <c r="AA146" s="11">
        <f>'OddsRatio_working_3-way'!X146^(1/3)*COS(('OddsRatio_working_3-way'!Y146+2*PI())/3)</f>
        <v>-0.36697473588690199</v>
      </c>
      <c r="AB146" s="11">
        <f>'OddsRatio_working_3-way'!X146^(1/3)*COS(('OddsRatio_working_3-way'!Y146+4*PI())/3)</f>
        <v>-0.15853014197276449</v>
      </c>
      <c r="AC146" s="11">
        <f>'OddsRatio_working_3-way'!X146^(1/3)*SIN('OddsRatio_working_3-way'!Y146/3)</f>
        <v>0.1203455424074495</v>
      </c>
      <c r="AD146" s="11">
        <f>'OddsRatio_working_3-way'!X146^(1/3)*SIN(('OddsRatio_working_3-way'!Y146+2*PI())/3)</f>
        <v>0.39492780283538542</v>
      </c>
      <c r="AE146" s="11">
        <f>'OddsRatio_working_3-way'!X146^(1/3)*SIN(('OddsRatio_working_3-way'!Y146+4*PI())/3)</f>
        <v>-0.51527334524283486</v>
      </c>
      <c r="AF146" s="11">
        <f>-'OddsRatio_working_3-way'!U146/(3*'OddsRatio_working_3-way'!X146^(1/3))*COS(('OddsRatio_working_3-way'!Y146)/3)</f>
        <v>0.5255048778596666</v>
      </c>
      <c r="AG146" s="11">
        <f>-'OddsRatio_working_3-way'!U146/(3*'OddsRatio_working_3-way'!X146^(1/3))*COS(('OddsRatio_working_3-way'!Y146+2*PI())/3)</f>
        <v>-0.36697473588690188</v>
      </c>
      <c r="AH146" s="11">
        <f>-'OddsRatio_working_3-way'!U146/(3*'OddsRatio_working_3-way'!X146^(1/3))*COS(('OddsRatio_working_3-way'!Y146+4*PI())/3)</f>
        <v>-0.15853014197276444</v>
      </c>
      <c r="AI146" s="11">
        <f>'OddsRatio_working_3-way'!U146/(3*'OddsRatio_working_3-way'!X146^(1/3))*SIN(('OddsRatio_working_3-way'!Y146)/3)</f>
        <v>-0.12034554240744945</v>
      </c>
      <c r="AJ146" s="11">
        <f>'OddsRatio_working_3-way'!U146/(3*'OddsRatio_working_3-way'!X146^(1/3))*SIN(('OddsRatio_working_3-way'!Y146+2*PI())/3)</f>
        <v>-0.39492780283538526</v>
      </c>
      <c r="AK146" s="11">
        <f>'OddsRatio_working_3-way'!U146/(3*'OddsRatio_working_3-way'!X146^(1/3))*SIN(('OddsRatio_working_3-way'!Y146+4*PI())/3)</f>
        <v>0.51527334524283464</v>
      </c>
      <c r="AL146" s="11">
        <f>'OddsRatio_working_3-way'!Z146+'OddsRatio_working_3-way'!AF146</f>
        <v>1.0510097557193334</v>
      </c>
      <c r="AM146" s="11">
        <f>'OddsRatio_working_3-way'!AA146+'OddsRatio_working_3-way'!AG146</f>
        <v>-0.73394947177380387</v>
      </c>
      <c r="AN146" s="11">
        <f>'OddsRatio_working_3-way'!AB146+'OddsRatio_working_3-way'!AH146</f>
        <v>-0.31706028394552893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1.0510097557193334</v>
      </c>
      <c r="AS146" s="11">
        <f>IF(('OddsRatio_working_3-way'!X146=0),IF(Q146&gt;0,-Q146^(1/3),(-Q146)^(1/3)),'OddsRatio_working_3-way'!AM146-'OddsRatio_working_3-way'!R146/3)</f>
        <v>-0.73394947177380387</v>
      </c>
      <c r="AT146" s="11">
        <f>IF(('OddsRatio_working_3-way'!X146=0),IF(Q146&gt;0,-Q146^(1/3),(-Q146)^(1/3)),'OddsRatio_working_3-way'!AN146-'OddsRatio_working_3-way'!R146/3)</f>
        <v>-0.31706028394552893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2.67</v>
      </c>
      <c r="B147" s="4">
        <f>IF('True_Odds_Calculator_3-way'!B148="","",'True_Odds_Calculator_3-way'!B148)</f>
        <v>3.3</v>
      </c>
      <c r="C147" s="4">
        <f>IF('True_Odds_Calculator_3-way'!C148="","",'True_Odds_Calculator_3-way'!C148)</f>
        <v>2.86</v>
      </c>
      <c r="D147" s="9">
        <f t="shared" si="39"/>
        <v>0.36504586155563773</v>
      </c>
      <c r="E147" s="9">
        <f t="shared" si="40"/>
        <v>0.29450259549123509</v>
      </c>
      <c r="F147" s="9">
        <f t="shared" si="41"/>
        <v>0.34045154295312713</v>
      </c>
      <c r="G147" s="9">
        <f t="shared" si="42"/>
        <v>1.0415460055579091</v>
      </c>
      <c r="H147" s="9">
        <f t="shared" si="43"/>
        <v>2.739381829281708</v>
      </c>
      <c r="I147" s="9">
        <f t="shared" si="44"/>
        <v>3.3955558127831909</v>
      </c>
      <c r="J147" s="9">
        <f t="shared" si="45"/>
        <v>2.9372755703377105</v>
      </c>
      <c r="K147" s="11">
        <f t="shared" si="46"/>
        <v>0.37453183520599254</v>
      </c>
      <c r="L147" s="11">
        <f t="shared" si="47"/>
        <v>0.30303030303030304</v>
      </c>
      <c r="M147" s="11">
        <f t="shared" si="48"/>
        <v>0.34965034965034969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-0.28350845613358377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0.23135416393843361</v>
      </c>
      <c r="Q147" s="11">
        <f>2*'OddsRatio_working_3-way'!K147*'OddsRatio_working_3-way'!L147*'OddsRatio_working_3-way'!M147</f>
        <v>7.9366780081795429E-2</v>
      </c>
      <c r="R147" s="11">
        <f t="shared" si="49"/>
        <v>0</v>
      </c>
      <c r="S147" s="11">
        <f t="shared" si="50"/>
        <v>-0.81603972979706796</v>
      </c>
      <c r="T147" s="11">
        <f t="shared" si="51"/>
        <v>-0.27994501879830813</v>
      </c>
      <c r="U147" s="11">
        <f>'OddsRatio_working_3-way'!S147-'OddsRatio_working_3-way'!R147^2/3</f>
        <v>-0.81603972979706796</v>
      </c>
      <c r="V147" s="11">
        <f>'OddsRatio_working_3-way'!S147*'OddsRatio_working_3-way'!R147/3-2*'OddsRatio_working_3-way'!R147^3/27-'OddsRatio_working_3-way'!T147</f>
        <v>0.27994501879830813</v>
      </c>
      <c r="W147" s="11">
        <f>'OddsRatio_working_3-way'!V147^2+4*'OddsRatio_working_3-way'!U147^3/27</f>
        <v>-2.1371364997029435E-3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0.1418682047268591</v>
      </c>
      <c r="Y147" s="11">
        <f>IF('OddsRatio_working_3-way'!W147&gt;=0,IF('OddsRatio_working_3-way'!V147+SQRT('OddsRatio_working_3-way'!W147)&gt;0,0,PI()),ACOS('OddsRatio_working_3-way'!V147/(2*'OddsRatio_working_3-way'!X147)))</f>
        <v>0.16365961324839784</v>
      </c>
      <c r="Z147" s="11">
        <f>'OddsRatio_working_3-way'!X147^(1/3)*COS('OddsRatio_working_3-way'!Y147/3)</f>
        <v>0.52077300277895455</v>
      </c>
      <c r="AA147" s="11">
        <f>'OddsRatio_working_3-way'!X147^(1/3)*COS(('OddsRatio_working_3-way'!Y147+2*PI())/3)</f>
        <v>-0.28501457747573072</v>
      </c>
      <c r="AB147" s="11">
        <f>'OddsRatio_working_3-way'!X147^(1/3)*COS(('OddsRatio_working_3-way'!Y147+4*PI())/3)</f>
        <v>-0.23575842530322369</v>
      </c>
      <c r="AC147" s="11">
        <f>'OddsRatio_working_3-way'!X147^(1/3)*SIN('OddsRatio_working_3-way'!Y147/3)</f>
        <v>2.8438052716042096E-2</v>
      </c>
      <c r="AD147" s="11">
        <f>'OddsRatio_working_3-way'!X147^(1/3)*SIN(('OddsRatio_working_3-way'!Y147+2*PI())/3)</f>
        <v>0.43678362365365764</v>
      </c>
      <c r="AE147" s="11">
        <f>'OddsRatio_working_3-way'!X147^(1/3)*SIN(('OddsRatio_working_3-way'!Y147+4*PI())/3)</f>
        <v>-0.46522167636969974</v>
      </c>
      <c r="AF147" s="11">
        <f>-'OddsRatio_working_3-way'!U147/(3*'OddsRatio_working_3-way'!X147^(1/3))*COS(('OddsRatio_working_3-way'!Y147)/3)</f>
        <v>0.52077300277895455</v>
      </c>
      <c r="AG147" s="11">
        <f>-'OddsRatio_working_3-way'!U147/(3*'OddsRatio_working_3-way'!X147^(1/3))*COS(('OddsRatio_working_3-way'!Y147+2*PI())/3)</f>
        <v>-0.28501457747573072</v>
      </c>
      <c r="AH147" s="11">
        <f>-'OddsRatio_working_3-way'!U147/(3*'OddsRatio_working_3-way'!X147^(1/3))*COS(('OddsRatio_working_3-way'!Y147+4*PI())/3)</f>
        <v>-0.23575842530322369</v>
      </c>
      <c r="AI147" s="11">
        <f>'OddsRatio_working_3-way'!U147/(3*'OddsRatio_working_3-way'!X147^(1/3))*SIN(('OddsRatio_working_3-way'!Y147)/3)</f>
        <v>-2.8438052716042096E-2</v>
      </c>
      <c r="AJ147" s="11">
        <f>'OddsRatio_working_3-way'!U147/(3*'OddsRatio_working_3-way'!X147^(1/3))*SIN(('OddsRatio_working_3-way'!Y147+2*PI())/3)</f>
        <v>-0.43678362365365764</v>
      </c>
      <c r="AK147" s="11">
        <f>'OddsRatio_working_3-way'!U147/(3*'OddsRatio_working_3-way'!X147^(1/3))*SIN(('OddsRatio_working_3-way'!Y147+4*PI())/3)</f>
        <v>0.46522167636969974</v>
      </c>
      <c r="AL147" s="11">
        <f>'OddsRatio_working_3-way'!Z147+'OddsRatio_working_3-way'!AF147</f>
        <v>1.0415460055579091</v>
      </c>
      <c r="AM147" s="11">
        <f>'OddsRatio_working_3-way'!AA147+'OddsRatio_working_3-way'!AG147</f>
        <v>-0.57002915495146145</v>
      </c>
      <c r="AN147" s="11">
        <f>'OddsRatio_working_3-way'!AB147+'OddsRatio_working_3-way'!AH147</f>
        <v>-0.47151685060644738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1.0415460055579091</v>
      </c>
      <c r="AS147" s="11">
        <f>IF(('OddsRatio_working_3-way'!X147=0),IF(Q147&gt;0,-Q147^(1/3),(-Q147)^(1/3)),'OddsRatio_working_3-way'!AM147-'OddsRatio_working_3-way'!R147/3)</f>
        <v>-0.57002915495146145</v>
      </c>
      <c r="AT147" s="11">
        <f>IF(('OddsRatio_working_3-way'!X147=0),IF(Q147&gt;0,-Q147^(1/3),(-Q147)^(1/3)),'OddsRatio_working_3-way'!AN147-'OddsRatio_working_3-way'!R147/3)</f>
        <v>-0.47151685060644738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4.22</v>
      </c>
      <c r="B148" s="4">
        <f>IF('True_Odds_Calculator_3-way'!B149="","",'True_Odds_Calculator_3-way'!B149)</f>
        <v>4.05</v>
      </c>
      <c r="C148" s="4">
        <f>IF('True_Odds_Calculator_3-way'!C149="","",'True_Odds_Calculator_3-way'!C149)</f>
        <v>1.83</v>
      </c>
      <c r="D148" s="9">
        <f t="shared" si="39"/>
        <v>0.22810072007278701</v>
      </c>
      <c r="E148" s="9">
        <f t="shared" si="40"/>
        <v>0.23779129717871411</v>
      </c>
      <c r="F148" s="9">
        <f t="shared" si="41"/>
        <v>0.53410798274849913</v>
      </c>
      <c r="G148" s="9">
        <f t="shared" si="42"/>
        <v>1.050940449433154</v>
      </c>
      <c r="H148" s="9">
        <f t="shared" si="43"/>
        <v>4.3840282471747551</v>
      </c>
      <c r="I148" s="9">
        <f t="shared" si="44"/>
        <v>4.2053683707711196</v>
      </c>
      <c r="J148" s="9">
        <f t="shared" si="45"/>
        <v>1.8722805730295182</v>
      </c>
      <c r="K148" s="11">
        <f t="shared" si="46"/>
        <v>0.23696682464454977</v>
      </c>
      <c r="L148" s="11">
        <f t="shared" si="47"/>
        <v>0.24691358024691359</v>
      </c>
      <c r="M148" s="11">
        <f t="shared" si="48"/>
        <v>0.54644808743169393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-0.26062450022428973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0.22700727989965638</v>
      </c>
      <c r="Q148" s="11">
        <f>2*'OddsRatio_working_3-way'!K148*'OddsRatio_working_3-way'!L148*'OddsRatio_working_3-way'!M148</f>
        <v>6.3945712647790531E-2</v>
      </c>
      <c r="R148" s="11">
        <f t="shared" si="49"/>
        <v>0</v>
      </c>
      <c r="S148" s="11">
        <f t="shared" si="50"/>
        <v>-0.87101281615618309</v>
      </c>
      <c r="T148" s="11">
        <f t="shared" si="51"/>
        <v>-0.24535572286089666</v>
      </c>
      <c r="U148" s="11">
        <f>'OddsRatio_working_3-way'!S148-'OddsRatio_working_3-way'!R148^2/3</f>
        <v>-0.87101281615618309</v>
      </c>
      <c r="V148" s="11">
        <f>'OddsRatio_working_3-way'!S148*'OddsRatio_working_3-way'!R148/3-2*'OddsRatio_working_3-way'!R148^3/27-'OddsRatio_working_3-way'!T148</f>
        <v>0.24535572286089666</v>
      </c>
      <c r="W148" s="11">
        <f>'OddsRatio_working_3-way'!V148^2+4*'OddsRatio_working_3-way'!U148^3/27</f>
        <v>-3.7697677409603336E-2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0.15644256785654317</v>
      </c>
      <c r="Y148" s="11">
        <f>IF('OddsRatio_working_3-way'!W148&gt;=0,IF('OddsRatio_working_3-way'!V148+SQRT('OddsRatio_working_3-way'!W148)&gt;0,0,PI()),ACOS('OddsRatio_working_3-way'!V148/(2*'OddsRatio_working_3-way'!X148)))</f>
        <v>0.66943584600252048</v>
      </c>
      <c r="Z148" s="11">
        <f>'OddsRatio_working_3-way'!X148^(1/3)*COS('OddsRatio_working_3-way'!Y148/3)</f>
        <v>0.52547022471657712</v>
      </c>
      <c r="AA148" s="11">
        <f>'OddsRatio_working_3-way'!X148^(1/3)*COS(('OddsRatio_working_3-way'!Y148+2*PI())/3)</f>
        <v>-0.3660016908882186</v>
      </c>
      <c r="AB148" s="11">
        <f>'OddsRatio_working_3-way'!X148^(1/3)*COS(('OddsRatio_working_3-way'!Y148+4*PI())/3)</f>
        <v>-0.15946853382835829</v>
      </c>
      <c r="AC148" s="11">
        <f>'OddsRatio_working_3-way'!X148^(1/3)*SIN('OddsRatio_working_3-way'!Y148/3)</f>
        <v>0.11924197382509352</v>
      </c>
      <c r="AD148" s="11">
        <f>'OddsRatio_working_3-way'!X148^(1/3)*SIN(('OddsRatio_working_3-way'!Y148+2*PI())/3)</f>
        <v>0.39544957662432678</v>
      </c>
      <c r="AE148" s="11">
        <f>'OddsRatio_working_3-way'!X148^(1/3)*SIN(('OddsRatio_working_3-way'!Y148+4*PI())/3)</f>
        <v>-0.51469155044942028</v>
      </c>
      <c r="AF148" s="11">
        <f>-'OddsRatio_working_3-way'!U148/(3*'OddsRatio_working_3-way'!X148^(1/3))*COS(('OddsRatio_working_3-way'!Y148)/3)</f>
        <v>0.52547022471657701</v>
      </c>
      <c r="AG148" s="11">
        <f>-'OddsRatio_working_3-way'!U148/(3*'OddsRatio_working_3-way'!X148^(1/3))*COS(('OddsRatio_working_3-way'!Y148+2*PI())/3)</f>
        <v>-0.36600169088821854</v>
      </c>
      <c r="AH148" s="11">
        <f>-'OddsRatio_working_3-way'!U148/(3*'OddsRatio_working_3-way'!X148^(1/3))*COS(('OddsRatio_working_3-way'!Y148+4*PI())/3)</f>
        <v>-0.15946853382835827</v>
      </c>
      <c r="AI148" s="11">
        <f>'OddsRatio_working_3-way'!U148/(3*'OddsRatio_working_3-way'!X148^(1/3))*SIN(('OddsRatio_working_3-way'!Y148)/3)</f>
        <v>-0.11924197382509349</v>
      </c>
      <c r="AJ148" s="11">
        <f>'OddsRatio_working_3-way'!U148/(3*'OddsRatio_working_3-way'!X148^(1/3))*SIN(('OddsRatio_working_3-way'!Y148+2*PI())/3)</f>
        <v>-0.39544957662432667</v>
      </c>
      <c r="AK148" s="11">
        <f>'OddsRatio_working_3-way'!U148/(3*'OddsRatio_working_3-way'!X148^(1/3))*SIN(('OddsRatio_working_3-way'!Y148+4*PI())/3)</f>
        <v>0.51469155044942017</v>
      </c>
      <c r="AL148" s="11">
        <f>'OddsRatio_working_3-way'!Z148+'OddsRatio_working_3-way'!AF148</f>
        <v>1.050940449433154</v>
      </c>
      <c r="AM148" s="11">
        <f>'OddsRatio_working_3-way'!AA148+'OddsRatio_working_3-way'!AG148</f>
        <v>-0.73200338177643709</v>
      </c>
      <c r="AN148" s="11">
        <f>'OddsRatio_working_3-way'!AB148+'OddsRatio_working_3-way'!AH148</f>
        <v>-0.31893706765671659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1.050940449433154</v>
      </c>
      <c r="AS148" s="11">
        <f>IF(('OddsRatio_working_3-way'!X148=0),IF(Q148&gt;0,-Q148^(1/3),(-Q148)^(1/3)),'OddsRatio_working_3-way'!AM148-'OddsRatio_working_3-way'!R148/3)</f>
        <v>-0.73200338177643709</v>
      </c>
      <c r="AT148" s="11">
        <f>IF(('OddsRatio_working_3-way'!X148=0),IF(Q148&gt;0,-Q148^(1/3),(-Q148)^(1/3)),'OddsRatio_working_3-way'!AN148-'OddsRatio_working_3-way'!R148/3)</f>
        <v>-0.31893706765671659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2.85</v>
      </c>
      <c r="B149" s="4">
        <f>IF('True_Odds_Calculator_3-way'!B150="","",'True_Odds_Calculator_3-way'!B150)</f>
        <v>3.3</v>
      </c>
      <c r="C149" s="4">
        <f>IF('True_Odds_Calculator_3-way'!C150="","",'True_Odds_Calculator_3-way'!C150)</f>
        <v>2.68</v>
      </c>
      <c r="D149" s="9">
        <f t="shared" si="39"/>
        <v>0.34172103936092135</v>
      </c>
      <c r="E149" s="9">
        <f t="shared" si="40"/>
        <v>0.2945561467363042</v>
      </c>
      <c r="F149" s="9">
        <f t="shared" si="41"/>
        <v>0.36372281390277461</v>
      </c>
      <c r="G149" s="9">
        <f t="shared" si="42"/>
        <v>1.0412776043165826</v>
      </c>
      <c r="H149" s="9">
        <f t="shared" si="43"/>
        <v>2.9263635679856774</v>
      </c>
      <c r="I149" s="9">
        <f t="shared" si="44"/>
        <v>3.3949384899281392</v>
      </c>
      <c r="J149" s="9">
        <f t="shared" si="45"/>
        <v>2.7493463752518594</v>
      </c>
      <c r="K149" s="11">
        <f t="shared" si="46"/>
        <v>0.35087719298245612</v>
      </c>
      <c r="L149" s="11">
        <f t="shared" si="47"/>
        <v>0.30303030303030304</v>
      </c>
      <c r="M149" s="11">
        <f t="shared" si="48"/>
        <v>0.37313432835820892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-0.28360589397510072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0.23129964214017629</v>
      </c>
      <c r="Q149" s="11">
        <f>2*'OddsRatio_working_3-way'!K149*'OddsRatio_working_3-way'!L149*'OddsRatio_working_3-way'!M149</f>
        <v>7.9348076205892376E-2</v>
      </c>
      <c r="R149" s="11">
        <f t="shared" si="49"/>
        <v>0</v>
      </c>
      <c r="S149" s="11">
        <f t="shared" si="50"/>
        <v>-0.81556711991494546</v>
      </c>
      <c r="T149" s="11">
        <f t="shared" si="51"/>
        <v>-0.27978288847854049</v>
      </c>
      <c r="U149" s="11">
        <f>'OddsRatio_working_3-way'!S149-'OddsRatio_working_3-way'!R149^2/3</f>
        <v>-0.81556711991494546</v>
      </c>
      <c r="V149" s="11">
        <f>'OddsRatio_working_3-way'!S149*'OddsRatio_working_3-way'!R149/3-2*'OddsRatio_working_3-way'!R149^3/27-'OddsRatio_working_3-way'!T149</f>
        <v>0.27978288847854049</v>
      </c>
      <c r="W149" s="11">
        <f>'OddsRatio_working_3-way'!V149^2+4*'OddsRatio_working_3-way'!U149^3/27</f>
        <v>-2.0880904600910494E-3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0.14174497799347821</v>
      </c>
      <c r="Y149" s="11">
        <f>IF('OddsRatio_working_3-way'!W149&gt;=0,IF('OddsRatio_working_3-way'!V149+SQRT('OddsRatio_working_3-way'!W149)&gt;0,0,PI()),ACOS('OddsRatio_working_3-way'!V149/(2*'OddsRatio_working_3-way'!X149)))</f>
        <v>0.16189588174371528</v>
      </c>
      <c r="Z149" s="11">
        <f>'OddsRatio_working_3-way'!X149^(1/3)*COS('OddsRatio_working_3-way'!Y149/3)</f>
        <v>0.52063880215829128</v>
      </c>
      <c r="AA149" s="11">
        <f>'OddsRatio_working_3-way'!X149^(1/3)*COS(('OddsRatio_working_3-way'!Y149+2*PI())/3)</f>
        <v>-0.28467526780815128</v>
      </c>
      <c r="AB149" s="11">
        <f>'OddsRatio_working_3-way'!X149^(1/3)*COS(('OddsRatio_working_3-way'!Y149+4*PI())/3)</f>
        <v>-0.23596353435013998</v>
      </c>
      <c r="AC149" s="11">
        <f>'OddsRatio_working_3-way'!X149^(1/3)*SIN('OddsRatio_working_3-way'!Y149/3)</f>
        <v>2.8123732424676019E-2</v>
      </c>
      <c r="AD149" s="11">
        <f>'OddsRatio_working_3-way'!X149^(1/3)*SIN(('OddsRatio_working_3-way'!Y149+2*PI())/3)</f>
        <v>0.43682456265264274</v>
      </c>
      <c r="AE149" s="11">
        <f>'OddsRatio_working_3-way'!X149^(1/3)*SIN(('OddsRatio_working_3-way'!Y149+4*PI())/3)</f>
        <v>-0.46494829507731877</v>
      </c>
      <c r="AF149" s="11">
        <f>-'OddsRatio_working_3-way'!U149/(3*'OddsRatio_working_3-way'!X149^(1/3))*COS(('OddsRatio_working_3-way'!Y149)/3)</f>
        <v>0.52063880215829117</v>
      </c>
      <c r="AG149" s="11">
        <f>-'OddsRatio_working_3-way'!U149/(3*'OddsRatio_working_3-way'!X149^(1/3))*COS(('OddsRatio_working_3-way'!Y149+2*PI())/3)</f>
        <v>-0.28467526780815122</v>
      </c>
      <c r="AH149" s="11">
        <f>-'OddsRatio_working_3-way'!U149/(3*'OddsRatio_working_3-way'!X149^(1/3))*COS(('OddsRatio_working_3-way'!Y149+4*PI())/3)</f>
        <v>-0.23596353435013992</v>
      </c>
      <c r="AI149" s="11">
        <f>'OddsRatio_working_3-way'!U149/(3*'OddsRatio_working_3-way'!X149^(1/3))*SIN(('OddsRatio_working_3-way'!Y149)/3)</f>
        <v>-2.8123732424676012E-2</v>
      </c>
      <c r="AJ149" s="11">
        <f>'OddsRatio_working_3-way'!U149/(3*'OddsRatio_working_3-way'!X149^(1/3))*SIN(('OddsRatio_working_3-way'!Y149+2*PI())/3)</f>
        <v>-0.43682456265264263</v>
      </c>
      <c r="AK149" s="11">
        <f>'OddsRatio_working_3-way'!U149/(3*'OddsRatio_working_3-way'!X149^(1/3))*SIN(('OddsRatio_working_3-way'!Y149+4*PI())/3)</f>
        <v>0.46494829507731872</v>
      </c>
      <c r="AL149" s="11">
        <f>'OddsRatio_working_3-way'!Z149+'OddsRatio_working_3-way'!AF149</f>
        <v>1.0412776043165826</v>
      </c>
      <c r="AM149" s="11">
        <f>'OddsRatio_working_3-way'!AA149+'OddsRatio_working_3-way'!AG149</f>
        <v>-0.56935053561630244</v>
      </c>
      <c r="AN149" s="11">
        <f>'OddsRatio_working_3-way'!AB149+'OddsRatio_working_3-way'!AH149</f>
        <v>-0.47192706870027989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1.0412776043165826</v>
      </c>
      <c r="AS149" s="11">
        <f>IF(('OddsRatio_working_3-way'!X149=0),IF(Q149&gt;0,-Q149^(1/3),(-Q149)^(1/3)),'OddsRatio_working_3-way'!AM149-'OddsRatio_working_3-way'!R149/3)</f>
        <v>-0.56935053561630244</v>
      </c>
      <c r="AT149" s="11">
        <f>IF(('OddsRatio_working_3-way'!X149=0),IF(Q149&gt;0,-Q149^(1/3),(-Q149)^(1/3)),'OddsRatio_working_3-way'!AN149-'OddsRatio_working_3-way'!R149/3)</f>
        <v>-0.47192706870027989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1.84</v>
      </c>
      <c r="B150" s="4">
        <f>IF('True_Odds_Calculator_3-way'!B151="","",'True_Odds_Calculator_3-way'!B151)</f>
        <v>3.94</v>
      </c>
      <c r="C150" s="4">
        <f>IF('True_Odds_Calculator_3-way'!C151="","",'True_Odds_Calculator_3-way'!C151)</f>
        <v>4.3099999999999996</v>
      </c>
      <c r="D150" s="9">
        <f t="shared" si="39"/>
        <v>0.53156829536851602</v>
      </c>
      <c r="E150" s="9">
        <f t="shared" si="40"/>
        <v>0.24484057527314024</v>
      </c>
      <c r="F150" s="9">
        <f t="shared" si="41"/>
        <v>0.22359112935834372</v>
      </c>
      <c r="G150" s="9">
        <f t="shared" si="42"/>
        <v>1.0490783519008691</v>
      </c>
      <c r="H150" s="9">
        <f t="shared" si="43"/>
        <v>1.8812258155967299</v>
      </c>
      <c r="I150" s="9">
        <f t="shared" si="44"/>
        <v>4.084290354588556</v>
      </c>
      <c r="J150" s="9">
        <f t="shared" si="45"/>
        <v>4.4724493447918761</v>
      </c>
      <c r="K150" s="11">
        <f t="shared" si="46"/>
        <v>0.54347826086956519</v>
      </c>
      <c r="L150" s="11">
        <f t="shared" si="47"/>
        <v>0.25380710659898476</v>
      </c>
      <c r="M150" s="11">
        <f t="shared" si="48"/>
        <v>0.23201856148491881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-0.26161539402958023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0.22691067106158608</v>
      </c>
      <c r="Q150" s="11">
        <f>2*'OddsRatio_working_3-way'!K150*'OddsRatio_working_3-way'!L150*'OddsRatio_working_3-way'!M150</f>
        <v>6.400865192146292E-2</v>
      </c>
      <c r="R150" s="11">
        <f t="shared" si="49"/>
        <v>0</v>
      </c>
      <c r="S150" s="11">
        <f t="shared" si="50"/>
        <v>-0.86734449210557474</v>
      </c>
      <c r="T150" s="11">
        <f t="shared" si="51"/>
        <v>-0.24466699354176999</v>
      </c>
      <c r="U150" s="11">
        <f>'OddsRatio_working_3-way'!S150-'OddsRatio_working_3-way'!R150^2/3</f>
        <v>-0.86734449210557474</v>
      </c>
      <c r="V150" s="11">
        <f>'OddsRatio_working_3-way'!S150*'OddsRatio_working_3-way'!R150/3-2*'OddsRatio_working_3-way'!R150^3/27-'OddsRatio_working_3-way'!T150</f>
        <v>0.24466699354176999</v>
      </c>
      <c r="W150" s="11">
        <f>'OddsRatio_working_3-way'!V150^2+4*'OddsRatio_working_3-way'!U150^3/27</f>
        <v>-3.6803473307247418E-2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0.15545530791518181</v>
      </c>
      <c r="Y150" s="11">
        <f>IF('OddsRatio_working_3-way'!W150&gt;=0,IF('OddsRatio_working_3-way'!V150+SQRT('OddsRatio_working_3-way'!W150)&gt;0,0,PI()),ACOS('OddsRatio_working_3-way'!V150/(2*'OddsRatio_working_3-way'!X150)))</f>
        <v>0.66496762371194207</v>
      </c>
      <c r="Z150" s="11">
        <f>'OddsRatio_working_3-way'!X150^(1/3)*COS('OddsRatio_working_3-way'!Y150/3)</f>
        <v>0.52453917595043464</v>
      </c>
      <c r="AA150" s="11">
        <f>'OddsRatio_working_3-way'!X150^(1/3)*COS(('OddsRatio_working_3-way'!Y150+2*PI())/3)</f>
        <v>-0.36464200953650994</v>
      </c>
      <c r="AB150" s="11">
        <f>'OddsRatio_working_3-way'!X150^(1/3)*COS(('OddsRatio_working_3-way'!Y150+4*PI())/3)</f>
        <v>-0.15989716641392498</v>
      </c>
      <c r="AC150" s="11">
        <f>'OddsRatio_working_3-way'!X150^(1/3)*SIN('OddsRatio_working_3-way'!Y150/3)</f>
        <v>0.11820949029201233</v>
      </c>
      <c r="AD150" s="11">
        <f>'OddsRatio_working_3-way'!X150^(1/3)*SIN(('OddsRatio_working_3-way'!Y150+2*PI())/3)</f>
        <v>0.39515950650722564</v>
      </c>
      <c r="AE150" s="11">
        <f>'OddsRatio_working_3-way'!X150^(1/3)*SIN(('OddsRatio_working_3-way'!Y150+4*PI())/3)</f>
        <v>-0.51336899679923786</v>
      </c>
      <c r="AF150" s="11">
        <f>-'OddsRatio_working_3-way'!U150/(3*'OddsRatio_working_3-way'!X150^(1/3))*COS(('OddsRatio_working_3-way'!Y150)/3)</f>
        <v>0.52453917595043453</v>
      </c>
      <c r="AG150" s="11">
        <f>-'OddsRatio_working_3-way'!U150/(3*'OddsRatio_working_3-way'!X150^(1/3))*COS(('OddsRatio_working_3-way'!Y150+2*PI())/3)</f>
        <v>-0.36464200953650983</v>
      </c>
      <c r="AH150" s="11">
        <f>-'OddsRatio_working_3-way'!U150/(3*'OddsRatio_working_3-way'!X150^(1/3))*COS(('OddsRatio_working_3-way'!Y150+4*PI())/3)</f>
        <v>-0.15989716641392493</v>
      </c>
      <c r="AI150" s="11">
        <f>'OddsRatio_working_3-way'!U150/(3*'OddsRatio_working_3-way'!X150^(1/3))*SIN(('OddsRatio_working_3-way'!Y150)/3)</f>
        <v>-0.1182094902920123</v>
      </c>
      <c r="AJ150" s="11">
        <f>'OddsRatio_working_3-way'!U150/(3*'OddsRatio_working_3-way'!X150^(1/3))*SIN(('OddsRatio_working_3-way'!Y150+2*PI())/3)</f>
        <v>-0.39515950650722553</v>
      </c>
      <c r="AK150" s="11">
        <f>'OddsRatio_working_3-way'!U150/(3*'OddsRatio_working_3-way'!X150^(1/3))*SIN(('OddsRatio_working_3-way'!Y150+4*PI())/3)</f>
        <v>0.51336899679923775</v>
      </c>
      <c r="AL150" s="11">
        <f>'OddsRatio_working_3-way'!Z150+'OddsRatio_working_3-way'!AF150</f>
        <v>1.0490783519008691</v>
      </c>
      <c r="AM150" s="11">
        <f>'OddsRatio_working_3-way'!AA150+'OddsRatio_working_3-way'!AG150</f>
        <v>-0.72928401907301976</v>
      </c>
      <c r="AN150" s="11">
        <f>'OddsRatio_working_3-way'!AB150+'OddsRatio_working_3-way'!AH150</f>
        <v>-0.31979433282784991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1.0490783519008691</v>
      </c>
      <c r="AS150" s="11">
        <f>IF(('OddsRatio_working_3-way'!X150=0),IF(Q150&gt;0,-Q150^(1/3),(-Q150)^(1/3)),'OddsRatio_working_3-way'!AM150-'OddsRatio_working_3-way'!R150/3)</f>
        <v>-0.72928401907301976</v>
      </c>
      <c r="AT150" s="11">
        <f>IF(('OddsRatio_working_3-way'!X150=0),IF(Q150&gt;0,-Q150^(1/3),(-Q150)^(1/3)),'OddsRatio_working_3-way'!AN150-'OddsRatio_working_3-way'!R150/3)</f>
        <v>-0.31979433282784991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1.96</v>
      </c>
      <c r="B151" s="4">
        <f>IF('True_Odds_Calculator_3-way'!B152="","",'True_Odds_Calculator_3-way'!B152)</f>
        <v>3.61</v>
      </c>
      <c r="C151" s="4">
        <f>IF('True_Odds_Calculator_3-way'!C152="","",'True_Odds_Calculator_3-way'!C152)</f>
        <v>4.12</v>
      </c>
      <c r="D151" s="9">
        <f t="shared" si="39"/>
        <v>0.49832175355203312</v>
      </c>
      <c r="E151" s="9">
        <f t="shared" si="40"/>
        <v>0.26758985913414873</v>
      </c>
      <c r="F151" s="9">
        <f t="shared" si="41"/>
        <v>0.23408838731381826</v>
      </c>
      <c r="G151" s="9">
        <f t="shared" si="42"/>
        <v>1.0486829101713417</v>
      </c>
      <c r="H151" s="9">
        <f t="shared" si="43"/>
        <v>2.0067355937644877</v>
      </c>
      <c r="I151" s="9">
        <f t="shared" si="44"/>
        <v>3.7370623955472011</v>
      </c>
      <c r="J151" s="9">
        <f t="shared" si="45"/>
        <v>4.2718906797345859</v>
      </c>
      <c r="K151" s="11">
        <f t="shared" si="46"/>
        <v>0.51020408163265307</v>
      </c>
      <c r="L151" s="11">
        <f t="shared" si="47"/>
        <v>0.2770083102493075</v>
      </c>
      <c r="M151" s="11">
        <f t="shared" si="48"/>
        <v>0.24271844660194175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-0.26816731587344889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0.2294909841945546</v>
      </c>
      <c r="Q151" s="11">
        <f>2*'OddsRatio_working_3-way'!K151*'OddsRatio_working_3-way'!L151*'OddsRatio_working_3-way'!M151</f>
        <v>6.8607170162796591E-2</v>
      </c>
      <c r="R151" s="11">
        <f t="shared" si="49"/>
        <v>0</v>
      </c>
      <c r="S151" s="11">
        <f t="shared" si="50"/>
        <v>-0.85577537086157784</v>
      </c>
      <c r="T151" s="11">
        <f t="shared" si="51"/>
        <v>-0.25583718112453746</v>
      </c>
      <c r="U151" s="11">
        <f>'OddsRatio_working_3-way'!S151-'OddsRatio_working_3-way'!R151^2/3</f>
        <v>-0.85577537086157784</v>
      </c>
      <c r="V151" s="11">
        <f>'OddsRatio_working_3-way'!S151*'OddsRatio_working_3-way'!R151/3-2*'OddsRatio_working_3-way'!R151^3/27-'OddsRatio_working_3-way'!T151</f>
        <v>0.25583718112453746</v>
      </c>
      <c r="W151" s="11">
        <f>'OddsRatio_working_3-way'!V151^2+4*'OddsRatio_working_3-way'!U151^3/27</f>
        <v>-2.7395983272226684E-2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0.1523553793913888</v>
      </c>
      <c r="Y151" s="11">
        <f>IF('OddsRatio_working_3-way'!W151&gt;=0,IF('OddsRatio_working_3-way'!V151+SQRT('OddsRatio_working_3-way'!W151)&gt;0,0,PI()),ACOS('OddsRatio_working_3-way'!V151/(2*'OddsRatio_working_3-way'!X151)))</f>
        <v>0.57423764137621169</v>
      </c>
      <c r="Z151" s="11">
        <f>'OddsRatio_working_3-way'!X151^(1/3)*COS('OddsRatio_working_3-way'!Y151/3)</f>
        <v>0.52434145508567087</v>
      </c>
      <c r="AA151" s="11">
        <f>'OddsRatio_working_3-way'!X151^(1/3)*COS(('OddsRatio_working_3-way'!Y151+2*PI())/3)</f>
        <v>-0.35016715687025474</v>
      </c>
      <c r="AB151" s="11">
        <f>'OddsRatio_working_3-way'!X151^(1/3)*COS(('OddsRatio_working_3-way'!Y151+4*PI())/3)</f>
        <v>-0.17417429821541619</v>
      </c>
      <c r="AC151" s="11">
        <f>'OddsRatio_working_3-way'!X151^(1/3)*SIN('OddsRatio_working_3-way'!Y151/3)</f>
        <v>0.10160952431982284</v>
      </c>
      <c r="AD151" s="11">
        <f>'OddsRatio_working_3-way'!X151^(1/3)*SIN(('OddsRatio_working_3-way'!Y151+2*PI())/3)</f>
        <v>0.40328825820157677</v>
      </c>
      <c r="AE151" s="11">
        <f>'OddsRatio_working_3-way'!X151^(1/3)*SIN(('OddsRatio_working_3-way'!Y151+4*PI())/3)</f>
        <v>-0.50489778252139961</v>
      </c>
      <c r="AF151" s="11">
        <f>-'OddsRatio_working_3-way'!U151/(3*'OddsRatio_working_3-way'!X151^(1/3))*COS(('OddsRatio_working_3-way'!Y151)/3)</f>
        <v>0.52434145508567098</v>
      </c>
      <c r="AG151" s="11">
        <f>-'OddsRatio_working_3-way'!U151/(3*'OddsRatio_working_3-way'!X151^(1/3))*COS(('OddsRatio_working_3-way'!Y151+2*PI())/3)</f>
        <v>-0.35016715687025485</v>
      </c>
      <c r="AH151" s="11">
        <f>-'OddsRatio_working_3-way'!U151/(3*'OddsRatio_working_3-way'!X151^(1/3))*COS(('OddsRatio_working_3-way'!Y151+4*PI())/3)</f>
        <v>-0.17417429821541622</v>
      </c>
      <c r="AI151" s="11">
        <f>'OddsRatio_working_3-way'!U151/(3*'OddsRatio_working_3-way'!X151^(1/3))*SIN(('OddsRatio_working_3-way'!Y151)/3)</f>
        <v>-0.10160952431982286</v>
      </c>
      <c r="AJ151" s="11">
        <f>'OddsRatio_working_3-way'!U151/(3*'OddsRatio_working_3-way'!X151^(1/3))*SIN(('OddsRatio_working_3-way'!Y151+2*PI())/3)</f>
        <v>-0.40328825820157688</v>
      </c>
      <c r="AK151" s="11">
        <f>'OddsRatio_working_3-way'!U151/(3*'OddsRatio_working_3-way'!X151^(1/3))*SIN(('OddsRatio_working_3-way'!Y151+4*PI())/3)</f>
        <v>0.50489778252139972</v>
      </c>
      <c r="AL151" s="11">
        <f>'OddsRatio_working_3-way'!Z151+'OddsRatio_working_3-way'!AF151</f>
        <v>1.0486829101713417</v>
      </c>
      <c r="AM151" s="11">
        <f>'OddsRatio_working_3-way'!AA151+'OddsRatio_working_3-way'!AG151</f>
        <v>-0.70033431374050958</v>
      </c>
      <c r="AN151" s="11">
        <f>'OddsRatio_working_3-way'!AB151+'OddsRatio_working_3-way'!AH151</f>
        <v>-0.34834859643083238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1.0486829101713417</v>
      </c>
      <c r="AS151" s="11">
        <f>IF(('OddsRatio_working_3-way'!X151=0),IF(Q151&gt;0,-Q151^(1/3),(-Q151)^(1/3)),'OddsRatio_working_3-way'!AM151-'OddsRatio_working_3-way'!R151/3)</f>
        <v>-0.70033431374050958</v>
      </c>
      <c r="AT151" s="11">
        <f>IF(('OddsRatio_working_3-way'!X151=0),IF(Q151&gt;0,-Q151^(1/3),(-Q151)^(1/3)),'OddsRatio_working_3-way'!AN151-'OddsRatio_working_3-way'!R151/3)</f>
        <v>-0.34834859643083238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1.95</v>
      </c>
      <c r="B152" s="4">
        <f>IF('True_Odds_Calculator_3-way'!B153="","",'True_Odds_Calculator_3-way'!B153)</f>
        <v>3.8</v>
      </c>
      <c r="C152" s="4">
        <f>IF('True_Odds_Calculator_3-way'!C153="","",'True_Odds_Calculator_3-way'!C153)</f>
        <v>3.94</v>
      </c>
      <c r="D152" s="9">
        <f t="shared" si="39"/>
        <v>0.50098170650601104</v>
      </c>
      <c r="E152" s="9">
        <f t="shared" si="40"/>
        <v>0.25407683445937546</v>
      </c>
      <c r="F152" s="9">
        <f t="shared" si="41"/>
        <v>0.24494145903461348</v>
      </c>
      <c r="G152" s="9">
        <f t="shared" si="42"/>
        <v>1.0485061777358462</v>
      </c>
      <c r="H152" s="9">
        <f t="shared" si="43"/>
        <v>1.9960808688490534</v>
      </c>
      <c r="I152" s="9">
        <f t="shared" si="44"/>
        <v>3.9358172976603689</v>
      </c>
      <c r="J152" s="9">
        <f t="shared" si="45"/>
        <v>4.0826081625433881</v>
      </c>
      <c r="K152" s="11">
        <f t="shared" si="46"/>
        <v>0.51282051282051289</v>
      </c>
      <c r="L152" s="11">
        <f t="shared" si="47"/>
        <v>0.26315789473684209</v>
      </c>
      <c r="M152" s="11">
        <f t="shared" si="48"/>
        <v>0.25380710659898476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-0.26786411557985157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0.2291456873343061</v>
      </c>
      <c r="Q152" s="11">
        <f>2*'OddsRatio_working_3-way'!K152*'OddsRatio_working_3-way'!L152*'OddsRatio_working_3-way'!M152</f>
        <v>6.8503942401885218E-2</v>
      </c>
      <c r="R152" s="11">
        <f t="shared" si="49"/>
        <v>0</v>
      </c>
      <c r="S152" s="11">
        <f t="shared" si="50"/>
        <v>-0.85545496394046361</v>
      </c>
      <c r="T152" s="11">
        <f t="shared" si="51"/>
        <v>-0.25574139430208176</v>
      </c>
      <c r="U152" s="11">
        <f>'OddsRatio_working_3-way'!S152-'OddsRatio_working_3-way'!R152^2/3</f>
        <v>-0.85545496394046361</v>
      </c>
      <c r="V152" s="11">
        <f>'OddsRatio_working_3-way'!S152*'OddsRatio_working_3-way'!R152/3-2*'OddsRatio_working_3-way'!R152^3/27-'OddsRatio_working_3-way'!T152</f>
        <v>0.25574139430208176</v>
      </c>
      <c r="W152" s="11">
        <f>'OddsRatio_working_3-way'!V152^2+4*'OddsRatio_working_3-way'!U152^3/27</f>
        <v>-2.7340735695666585E-2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0.15226982338536371</v>
      </c>
      <c r="Y152" s="11">
        <f>IF('OddsRatio_working_3-way'!W152&gt;=0,IF('OddsRatio_working_3-way'!V152+SQRT('OddsRatio_working_3-way'!W152)&gt;0,0,PI()),ACOS('OddsRatio_working_3-way'!V152/(2*'OddsRatio_working_3-way'!X152)))</f>
        <v>0.57394813943317846</v>
      </c>
      <c r="Z152" s="11">
        <f>'OddsRatio_working_3-way'!X152^(1/3)*COS('OddsRatio_working_3-way'!Y152/3)</f>
        <v>0.5242530888679231</v>
      </c>
      <c r="AA152" s="11">
        <f>'OddsRatio_working_3-way'!X152^(1/3)*COS(('OddsRatio_working_3-way'!Y152+2*PI())/3)</f>
        <v>-0.35006268657385231</v>
      </c>
      <c r="AB152" s="11">
        <f>'OddsRatio_working_3-way'!X152^(1/3)*COS(('OddsRatio_working_3-way'!Y152+4*PI())/3)</f>
        <v>-0.17419040229407087</v>
      </c>
      <c r="AC152" s="11">
        <f>'OddsRatio_working_3-way'!X152^(1/3)*SIN('OddsRatio_working_3-way'!Y152/3)</f>
        <v>0.1015399106719264</v>
      </c>
      <c r="AD152" s="11">
        <f>'OddsRatio_working_3-way'!X152^(1/3)*SIN(('OddsRatio_working_3-way'!Y152+2*PI())/3)</f>
        <v>0.40324653763611912</v>
      </c>
      <c r="AE152" s="11">
        <f>'OddsRatio_working_3-way'!X152^(1/3)*SIN(('OddsRatio_working_3-way'!Y152+4*PI())/3)</f>
        <v>-0.50478644830804542</v>
      </c>
      <c r="AF152" s="11">
        <f>-'OddsRatio_working_3-way'!U152/(3*'OddsRatio_working_3-way'!X152^(1/3))*COS(('OddsRatio_working_3-way'!Y152)/3)</f>
        <v>0.5242530888679231</v>
      </c>
      <c r="AG152" s="11">
        <f>-'OddsRatio_working_3-way'!U152/(3*'OddsRatio_working_3-way'!X152^(1/3))*COS(('OddsRatio_working_3-way'!Y152+2*PI())/3)</f>
        <v>-0.35006268657385231</v>
      </c>
      <c r="AH152" s="11">
        <f>-'OddsRatio_working_3-way'!U152/(3*'OddsRatio_working_3-way'!X152^(1/3))*COS(('OddsRatio_working_3-way'!Y152+4*PI())/3)</f>
        <v>-0.17419040229407087</v>
      </c>
      <c r="AI152" s="11">
        <f>'OddsRatio_working_3-way'!U152/(3*'OddsRatio_working_3-way'!X152^(1/3))*SIN(('OddsRatio_working_3-way'!Y152)/3)</f>
        <v>-0.1015399106719264</v>
      </c>
      <c r="AJ152" s="11">
        <f>'OddsRatio_working_3-way'!U152/(3*'OddsRatio_working_3-way'!X152^(1/3))*SIN(('OddsRatio_working_3-way'!Y152+2*PI())/3)</f>
        <v>-0.40324653763611912</v>
      </c>
      <c r="AK152" s="11">
        <f>'OddsRatio_working_3-way'!U152/(3*'OddsRatio_working_3-way'!X152^(1/3))*SIN(('OddsRatio_working_3-way'!Y152+4*PI())/3)</f>
        <v>0.50478644830804542</v>
      </c>
      <c r="AL152" s="11">
        <f>'OddsRatio_working_3-way'!Z152+'OddsRatio_working_3-way'!AF152</f>
        <v>1.0485061777358462</v>
      </c>
      <c r="AM152" s="11">
        <f>'OddsRatio_working_3-way'!AA152+'OddsRatio_working_3-way'!AG152</f>
        <v>-0.70012537314770462</v>
      </c>
      <c r="AN152" s="11">
        <f>'OddsRatio_working_3-way'!AB152+'OddsRatio_working_3-way'!AH152</f>
        <v>-0.34838080458814175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1.0485061777358462</v>
      </c>
      <c r="AS152" s="11">
        <f>IF(('OddsRatio_working_3-way'!X152=0),IF(Q152&gt;0,-Q152^(1/3),(-Q152)^(1/3)),'OddsRatio_working_3-way'!AM152-'OddsRatio_working_3-way'!R152/3)</f>
        <v>-0.70012537314770462</v>
      </c>
      <c r="AT152" s="11">
        <f>IF(('OddsRatio_working_3-way'!X152=0),IF(Q152&gt;0,-Q152^(1/3),(-Q152)^(1/3)),'OddsRatio_working_3-way'!AN152-'OddsRatio_working_3-way'!R152/3)</f>
        <v>-0.34838080458814175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3.44</v>
      </c>
      <c r="B153" s="4">
        <f>IF('True_Odds_Calculator_3-way'!B154="","",'True_Odds_Calculator_3-way'!B154)</f>
        <v>3.14</v>
      </c>
      <c r="C153" s="4">
        <f>IF('True_Odds_Calculator_3-way'!C154="","",'True_Odds_Calculator_3-way'!C154)</f>
        <v>2.39</v>
      </c>
      <c r="D153" s="9">
        <f t="shared" si="39"/>
        <v>0.28218635856028679</v>
      </c>
      <c r="E153" s="9">
        <f t="shared" si="40"/>
        <v>0.3095016683455471</v>
      </c>
      <c r="F153" s="9">
        <f t="shared" si="41"/>
        <v>0.40831197309416611</v>
      </c>
      <c r="G153" s="9">
        <f t="shared" si="42"/>
        <v>1.0425235299245794</v>
      </c>
      <c r="H153" s="9">
        <f t="shared" si="43"/>
        <v>3.5437574130159741</v>
      </c>
      <c r="I153" s="9">
        <f t="shared" si="44"/>
        <v>3.2310003540386001</v>
      </c>
      <c r="J153" s="9">
        <f t="shared" si="45"/>
        <v>2.4491077065951652</v>
      </c>
      <c r="K153" s="11">
        <f t="shared" si="46"/>
        <v>0.29069767441860467</v>
      </c>
      <c r="L153" s="11">
        <f t="shared" si="47"/>
        <v>0.31847133757961782</v>
      </c>
      <c r="M153" s="11">
        <f t="shared" si="48"/>
        <v>0.41841004184100417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-0.28114632327831179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0.23125351334902192</v>
      </c>
      <c r="Q153" s="11">
        <f>2*'OddsRatio_working_3-way'!K153*'OddsRatio_working_3-way'!L153*'OddsRatio_working_3-way'!M153</f>
        <v>7.7471863768516544E-2</v>
      </c>
      <c r="R153" s="11">
        <f t="shared" si="49"/>
        <v>0</v>
      </c>
      <c r="S153" s="11">
        <f t="shared" si="50"/>
        <v>-0.82253792492281652</v>
      </c>
      <c r="T153" s="11">
        <f t="shared" si="51"/>
        <v>-0.2755570937764879</v>
      </c>
      <c r="U153" s="11">
        <f>'OddsRatio_working_3-way'!S153-'OddsRatio_working_3-way'!R153^2/3</f>
        <v>-0.82253792492281652</v>
      </c>
      <c r="V153" s="11">
        <f>'OddsRatio_working_3-way'!S153*'OddsRatio_working_3-way'!R153/3-2*'OddsRatio_working_3-way'!R153^3/27-'OddsRatio_working_3-way'!T153</f>
        <v>0.2755570937764879</v>
      </c>
      <c r="W153" s="11">
        <f>'OddsRatio_working_3-way'!V153^2+4*'OddsRatio_working_3-way'!U153^3/27</f>
        <v>-6.5132308125680771E-3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0.14356613697449011</v>
      </c>
      <c r="Y153" s="11">
        <f>IF('OddsRatio_working_3-way'!W153&gt;=0,IF('OddsRatio_working_3-way'!V153+SQRT('OddsRatio_working_3-way'!W153)&gt;0,0,PI()),ACOS('OddsRatio_working_3-way'!V153/(2*'OddsRatio_working_3-way'!X153)))</f>
        <v>0.28491004089892802</v>
      </c>
      <c r="Z153" s="11">
        <f>'OddsRatio_working_3-way'!X153^(1/3)*COS('OddsRatio_working_3-way'!Y153/3)</f>
        <v>0.52126176496228971</v>
      </c>
      <c r="AA153" s="11">
        <f>'OddsRatio_working_3-way'!X153^(1/3)*COS(('OddsRatio_working_3-way'!Y153+2*PI())/3)</f>
        <v>-0.30363216760151179</v>
      </c>
      <c r="AB153" s="11">
        <f>'OddsRatio_working_3-way'!X153^(1/3)*COS(('OddsRatio_working_3-way'!Y153+4*PI())/3)</f>
        <v>-0.21762959736077786</v>
      </c>
      <c r="AC153" s="11">
        <f>'OddsRatio_working_3-way'!X153^(1/3)*SIN('OddsRatio_working_3-way'!Y153/3)</f>
        <v>4.9653607079487433E-2</v>
      </c>
      <c r="AD153" s="11">
        <f>'OddsRatio_working_3-way'!X153^(1/3)*SIN(('OddsRatio_working_3-way'!Y153+2*PI())/3)</f>
        <v>0.42659912693911245</v>
      </c>
      <c r="AE153" s="11">
        <f>'OddsRatio_working_3-way'!X153^(1/3)*SIN(('OddsRatio_working_3-way'!Y153+4*PI())/3)</f>
        <v>-0.4762527340185998</v>
      </c>
      <c r="AF153" s="11">
        <f>-'OddsRatio_working_3-way'!U153/(3*'OddsRatio_working_3-way'!X153^(1/3))*COS(('OddsRatio_working_3-way'!Y153)/3)</f>
        <v>0.52126176496228971</v>
      </c>
      <c r="AG153" s="11">
        <f>-'OddsRatio_working_3-way'!U153/(3*'OddsRatio_working_3-way'!X153^(1/3))*COS(('OddsRatio_working_3-way'!Y153+2*PI())/3)</f>
        <v>-0.30363216760151179</v>
      </c>
      <c r="AH153" s="11">
        <f>-'OddsRatio_working_3-way'!U153/(3*'OddsRatio_working_3-way'!X153^(1/3))*COS(('OddsRatio_working_3-way'!Y153+4*PI())/3)</f>
        <v>-0.21762959736077786</v>
      </c>
      <c r="AI153" s="11">
        <f>'OddsRatio_working_3-way'!U153/(3*'OddsRatio_working_3-way'!X153^(1/3))*SIN(('OddsRatio_working_3-way'!Y153)/3)</f>
        <v>-4.9653607079487433E-2</v>
      </c>
      <c r="AJ153" s="11">
        <f>'OddsRatio_working_3-way'!U153/(3*'OddsRatio_working_3-way'!X153^(1/3))*SIN(('OddsRatio_working_3-way'!Y153+2*PI())/3)</f>
        <v>-0.42659912693911245</v>
      </c>
      <c r="AK153" s="11">
        <f>'OddsRatio_working_3-way'!U153/(3*'OddsRatio_working_3-way'!X153^(1/3))*SIN(('OddsRatio_working_3-way'!Y153+4*PI())/3)</f>
        <v>0.4762527340185998</v>
      </c>
      <c r="AL153" s="11">
        <f>'OddsRatio_working_3-way'!Z153+'OddsRatio_working_3-way'!AF153</f>
        <v>1.0425235299245794</v>
      </c>
      <c r="AM153" s="11">
        <f>'OddsRatio_working_3-way'!AA153+'OddsRatio_working_3-way'!AG153</f>
        <v>-0.60726433520302359</v>
      </c>
      <c r="AN153" s="11">
        <f>'OddsRatio_working_3-way'!AB153+'OddsRatio_working_3-way'!AH153</f>
        <v>-0.43525919472155572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1.0425235299245794</v>
      </c>
      <c r="AS153" s="11">
        <f>IF(('OddsRatio_working_3-way'!X153=0),IF(Q153&gt;0,-Q153^(1/3),(-Q153)^(1/3)),'OddsRatio_working_3-way'!AM153-'OddsRatio_working_3-way'!R153/3)</f>
        <v>-0.60726433520302359</v>
      </c>
      <c r="AT153" s="11">
        <f>IF(('OddsRatio_working_3-way'!X153=0),IF(Q153&gt;0,-Q153^(1/3),(-Q153)^(1/3)),'OddsRatio_working_3-way'!AN153-'OddsRatio_working_3-way'!R153/3)</f>
        <v>-0.43525919472155572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2.39</v>
      </c>
      <c r="B154" s="4">
        <f>IF('True_Odds_Calculator_3-way'!B155="","",'True_Odds_Calculator_3-way'!B155)</f>
        <v>3.71</v>
      </c>
      <c r="C154" s="4">
        <f>IF('True_Odds_Calculator_3-way'!C155="","",'True_Odds_Calculator_3-way'!C155)</f>
        <v>2.93</v>
      </c>
      <c r="D154" s="9">
        <f t="shared" si="39"/>
        <v>0.40767475418447829</v>
      </c>
      <c r="E154" s="9">
        <f t="shared" si="40"/>
        <v>0.26091252449224384</v>
      </c>
      <c r="F154" s="9">
        <f t="shared" si="41"/>
        <v>0.33141272132327776</v>
      </c>
      <c r="G154" s="9">
        <f t="shared" si="42"/>
        <v>1.0452775552004081</v>
      </c>
      <c r="H154" s="9">
        <f t="shared" si="43"/>
        <v>2.4529358017285676</v>
      </c>
      <c r="I154" s="9">
        <f t="shared" si="44"/>
        <v>3.832702174593106</v>
      </c>
      <c r="J154" s="9">
        <f t="shared" si="45"/>
        <v>3.0173856815367879</v>
      </c>
      <c r="K154" s="11">
        <f t="shared" si="46"/>
        <v>0.41841004184100417</v>
      </c>
      <c r="L154" s="11">
        <f t="shared" si="47"/>
        <v>0.26954177897574122</v>
      </c>
      <c r="M154" s="11">
        <f t="shared" si="48"/>
        <v>0.34129692832764502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-0.27983495930737834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0.23210146475269816</v>
      </c>
      <c r="Q154" s="11">
        <f>2*'OddsRatio_working_3-way'!K154*'OddsRatio_working_3-way'!L154*'OddsRatio_working_3-way'!M154</f>
        <v>7.6982243699070696E-2</v>
      </c>
      <c r="R154" s="11">
        <f t="shared" si="49"/>
        <v>0</v>
      </c>
      <c r="S154" s="11">
        <f t="shared" si="50"/>
        <v>-0.82942269017128623</v>
      </c>
      <c r="T154" s="11">
        <f t="shared" si="51"/>
        <v>-0.27509873637521931</v>
      </c>
      <c r="U154" s="11">
        <f>'OddsRatio_working_3-way'!S154-'OddsRatio_working_3-way'!R154^2/3</f>
        <v>-0.82942269017128623</v>
      </c>
      <c r="V154" s="11">
        <f>'OddsRatio_working_3-way'!S154*'OddsRatio_working_3-way'!R154/3-2*'OddsRatio_working_3-way'!R154^3/27-'OddsRatio_working_3-way'!T154</f>
        <v>0.27509873637521931</v>
      </c>
      <c r="W154" s="11">
        <f>'OddsRatio_working_3-way'!V154^2+4*'OddsRatio_working_3-way'!U154^3/27</f>
        <v>-8.8532339067304844E-3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0.14537240854265718</v>
      </c>
      <c r="Y154" s="11">
        <f>IF('OddsRatio_working_3-way'!W154&gt;=0,IF('OddsRatio_working_3-way'!V154+SQRT('OddsRatio_working_3-way'!W154)&gt;0,0,PI()),ACOS('OddsRatio_working_3-way'!V154/(2*'OddsRatio_working_3-way'!X154)))</f>
        <v>0.32955574043069036</v>
      </c>
      <c r="Z154" s="11">
        <f>'OddsRatio_working_3-way'!X154^(1/3)*COS('OddsRatio_working_3-way'!Y154/3)</f>
        <v>0.52263877760020416</v>
      </c>
      <c r="AA154" s="11">
        <f>'OddsRatio_working_3-way'!X154^(1/3)*COS(('OddsRatio_working_3-way'!Y154+2*PI())/3)</f>
        <v>-0.31124136446458134</v>
      </c>
      <c r="AB154" s="11">
        <f>'OddsRatio_working_3-way'!X154^(1/3)*COS(('OddsRatio_working_3-way'!Y154+4*PI())/3)</f>
        <v>-0.21139741313562291</v>
      </c>
      <c r="AC154" s="11">
        <f>'OddsRatio_working_3-way'!X154^(1/3)*SIN('OddsRatio_working_3-way'!Y154/3)</f>
        <v>5.7644932176730272E-2</v>
      </c>
      <c r="AD154" s="11">
        <f>'OddsRatio_working_3-way'!X154^(1/3)*SIN(('OddsRatio_working_3-way'!Y154+2*PI())/3)</f>
        <v>0.4237959923162572</v>
      </c>
      <c r="AE154" s="11">
        <f>'OddsRatio_working_3-way'!X154^(1/3)*SIN(('OddsRatio_working_3-way'!Y154+4*PI())/3)</f>
        <v>-0.48144092449298725</v>
      </c>
      <c r="AF154" s="11">
        <f>-'OddsRatio_working_3-way'!U154/(3*'OddsRatio_working_3-way'!X154^(1/3))*COS(('OddsRatio_working_3-way'!Y154)/3)</f>
        <v>0.52263877760020394</v>
      </c>
      <c r="AG154" s="11">
        <f>-'OddsRatio_working_3-way'!U154/(3*'OddsRatio_working_3-way'!X154^(1/3))*COS(('OddsRatio_working_3-way'!Y154+2*PI())/3)</f>
        <v>-0.31124136446458123</v>
      </c>
      <c r="AH154" s="11">
        <f>-'OddsRatio_working_3-way'!U154/(3*'OddsRatio_working_3-way'!X154^(1/3))*COS(('OddsRatio_working_3-way'!Y154+4*PI())/3)</f>
        <v>-0.21139741313562282</v>
      </c>
      <c r="AI154" s="11">
        <f>'OddsRatio_working_3-way'!U154/(3*'OddsRatio_working_3-way'!X154^(1/3))*SIN(('OddsRatio_working_3-way'!Y154)/3)</f>
        <v>-5.7644932176730251E-2</v>
      </c>
      <c r="AJ154" s="11">
        <f>'OddsRatio_working_3-way'!U154/(3*'OddsRatio_working_3-way'!X154^(1/3))*SIN(('OddsRatio_working_3-way'!Y154+2*PI())/3)</f>
        <v>-0.42379599231625703</v>
      </c>
      <c r="AK154" s="11">
        <f>'OddsRatio_working_3-way'!U154/(3*'OddsRatio_working_3-way'!X154^(1/3))*SIN(('OddsRatio_working_3-way'!Y154+4*PI())/3)</f>
        <v>0.48144092449298703</v>
      </c>
      <c r="AL154" s="11">
        <f>'OddsRatio_working_3-way'!Z154+'OddsRatio_working_3-way'!AF154</f>
        <v>1.0452775552004081</v>
      </c>
      <c r="AM154" s="11">
        <f>'OddsRatio_working_3-way'!AA154+'OddsRatio_working_3-way'!AG154</f>
        <v>-0.62248272892916257</v>
      </c>
      <c r="AN154" s="11">
        <f>'OddsRatio_working_3-way'!AB154+'OddsRatio_working_3-way'!AH154</f>
        <v>-0.42279482627124576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1.0452775552004081</v>
      </c>
      <c r="AS154" s="11">
        <f>IF(('OddsRatio_working_3-way'!X154=0),IF(Q154&gt;0,-Q154^(1/3),(-Q154)^(1/3)),'OddsRatio_working_3-way'!AM154-'OddsRatio_working_3-way'!R154/3)</f>
        <v>-0.62248272892916257</v>
      </c>
      <c r="AT154" s="11">
        <f>IF(('OddsRatio_working_3-way'!X154=0),IF(Q154&gt;0,-Q154^(1/3),(-Q154)^(1/3)),'OddsRatio_working_3-way'!AN154-'OddsRatio_working_3-way'!R154/3)</f>
        <v>-0.42279482627124576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1.68</v>
      </c>
      <c r="B155" s="4">
        <f>IF('True_Odds_Calculator_3-way'!B156="","",'True_Odds_Calculator_3-way'!B156)</f>
        <v>3.99</v>
      </c>
      <c r="C155" s="4">
        <f>IF('True_Odds_Calculator_3-way'!C156="","",'True_Odds_Calculator_3-way'!C156)</f>
        <v>5.46</v>
      </c>
      <c r="D155" s="9">
        <f t="shared" si="39"/>
        <v>0.58301814703315735</v>
      </c>
      <c r="E155" s="9">
        <f t="shared" si="40"/>
        <v>0.24126434103857475</v>
      </c>
      <c r="F155" s="9">
        <f t="shared" si="41"/>
        <v>0.17571751192826823</v>
      </c>
      <c r="G155" s="9">
        <f t="shared" si="42"/>
        <v>1.0517830541376039</v>
      </c>
      <c r="H155" s="9">
        <f t="shared" si="43"/>
        <v>1.7152124768135701</v>
      </c>
      <c r="I155" s="9">
        <f t="shared" si="44"/>
        <v>4.1448313318714352</v>
      </c>
      <c r="J155" s="9">
        <f t="shared" si="45"/>
        <v>5.6909524214537139</v>
      </c>
      <c r="K155" s="11">
        <f t="shared" si="46"/>
        <v>0.59523809523809523</v>
      </c>
      <c r="L155" s="11">
        <f t="shared" si="47"/>
        <v>0.25062656641604009</v>
      </c>
      <c r="M155" s="11">
        <f t="shared" si="48"/>
        <v>0.18315018315018314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-0.24776510437090471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0.22213435210212867</v>
      </c>
      <c r="Q155" s="11">
        <f>2*'OddsRatio_working_3-way'!K155*'OddsRatio_working_3-way'!L155*'OddsRatio_working_3-way'!M155</f>
        <v>5.4645597073094382E-2</v>
      </c>
      <c r="R155" s="11">
        <f t="shared" si="49"/>
        <v>0</v>
      </c>
      <c r="S155" s="11">
        <f t="shared" si="50"/>
        <v>-0.89655221087790171</v>
      </c>
      <c r="T155" s="11">
        <f t="shared" si="51"/>
        <v>-0.22055404941645795</v>
      </c>
      <c r="U155" s="11">
        <f>'OddsRatio_working_3-way'!S155-'OddsRatio_working_3-way'!R155^2/3</f>
        <v>-0.89655221087790171</v>
      </c>
      <c r="V155" s="11">
        <f>'OddsRatio_working_3-way'!S155*'OddsRatio_working_3-way'!R155/3-2*'OddsRatio_working_3-way'!R155^3/27-'OddsRatio_working_3-way'!T155</f>
        <v>0.22055404941645795</v>
      </c>
      <c r="W155" s="11">
        <f>'OddsRatio_working_3-way'!V155^2+4*'OddsRatio_working_3-way'!U155^3/27</f>
        <v>-5.8119456030167466E-2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0.16337345618563992</v>
      </c>
      <c r="Y155" s="11">
        <f>IF('OddsRatio_working_3-way'!W155&gt;=0,IF('OddsRatio_working_3-way'!V155+SQRT('OddsRatio_working_3-way'!W155)&gt;0,0,PI()),ACOS('OddsRatio_working_3-way'!V155/(2*'OddsRatio_working_3-way'!X155)))</f>
        <v>0.82983210756139791</v>
      </c>
      <c r="Z155" s="11">
        <f>'OddsRatio_working_3-way'!X155^(1/3)*COS('OddsRatio_working_3-way'!Y155/3)</f>
        <v>0.52589152706880193</v>
      </c>
      <c r="AA155" s="11">
        <f>'OddsRatio_working_3-way'!X155^(1/3)*COS(('OddsRatio_working_3-way'!Y155+2*PI())/3)</f>
        <v>-0.39223856703640592</v>
      </c>
      <c r="AB155" s="11">
        <f>'OddsRatio_working_3-way'!X155^(1/3)*COS(('OddsRatio_working_3-way'!Y155+4*PI())/3)</f>
        <v>-0.13365296003239599</v>
      </c>
      <c r="AC155" s="11">
        <f>'OddsRatio_working_3-way'!X155^(1/3)*SIN('OddsRatio_working_3-way'!Y155/3)</f>
        <v>0.14929446981232794</v>
      </c>
      <c r="AD155" s="11">
        <f>'OddsRatio_working_3-way'!X155^(1/3)*SIN(('OddsRatio_working_3-way'!Y155+2*PI())/3)</f>
        <v>0.38078818717041041</v>
      </c>
      <c r="AE155" s="11">
        <f>'OddsRatio_working_3-way'!X155^(1/3)*SIN(('OddsRatio_working_3-way'!Y155+4*PI())/3)</f>
        <v>-0.53008265698273827</v>
      </c>
      <c r="AF155" s="11">
        <f>-'OddsRatio_working_3-way'!U155/(3*'OddsRatio_working_3-way'!X155^(1/3))*COS(('OddsRatio_working_3-way'!Y155)/3)</f>
        <v>0.52589152706880193</v>
      </c>
      <c r="AG155" s="11">
        <f>-'OddsRatio_working_3-way'!U155/(3*'OddsRatio_working_3-way'!X155^(1/3))*COS(('OddsRatio_working_3-way'!Y155+2*PI())/3)</f>
        <v>-0.39223856703640592</v>
      </c>
      <c r="AH155" s="11">
        <f>-'OddsRatio_working_3-way'!U155/(3*'OddsRatio_working_3-way'!X155^(1/3))*COS(('OddsRatio_working_3-way'!Y155+4*PI())/3)</f>
        <v>-0.13365296003239599</v>
      </c>
      <c r="AI155" s="11">
        <f>'OddsRatio_working_3-way'!U155/(3*'OddsRatio_working_3-way'!X155^(1/3))*SIN(('OddsRatio_working_3-way'!Y155)/3)</f>
        <v>-0.14929446981232794</v>
      </c>
      <c r="AJ155" s="11">
        <f>'OddsRatio_working_3-way'!U155/(3*'OddsRatio_working_3-way'!X155^(1/3))*SIN(('OddsRatio_working_3-way'!Y155+2*PI())/3)</f>
        <v>-0.38078818717041041</v>
      </c>
      <c r="AK155" s="11">
        <f>'OddsRatio_working_3-way'!U155/(3*'OddsRatio_working_3-way'!X155^(1/3))*SIN(('OddsRatio_working_3-way'!Y155+4*PI())/3)</f>
        <v>0.53008265698273827</v>
      </c>
      <c r="AL155" s="11">
        <f>'OddsRatio_working_3-way'!Z155+'OddsRatio_working_3-way'!AF155</f>
        <v>1.0517830541376039</v>
      </c>
      <c r="AM155" s="11">
        <f>'OddsRatio_working_3-way'!AA155+'OddsRatio_working_3-way'!AG155</f>
        <v>-0.78447713407281183</v>
      </c>
      <c r="AN155" s="11">
        <f>'OddsRatio_working_3-way'!AB155+'OddsRatio_working_3-way'!AH155</f>
        <v>-0.26730592006479198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1.0517830541376039</v>
      </c>
      <c r="AS155" s="11">
        <f>IF(('OddsRatio_working_3-way'!X155=0),IF(Q155&gt;0,-Q155^(1/3),(-Q155)^(1/3)),'OddsRatio_working_3-way'!AM155-'OddsRatio_working_3-way'!R155/3)</f>
        <v>-0.78447713407281183</v>
      </c>
      <c r="AT155" s="11">
        <f>IF(('OddsRatio_working_3-way'!X155=0),IF(Q155&gt;0,-Q155^(1/3),(-Q155)^(1/3)),'OddsRatio_working_3-way'!AN155-'OddsRatio_working_3-way'!R155/3)</f>
        <v>-0.26730592006479198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1.83</v>
      </c>
      <c r="B156" s="4">
        <f>IF('True_Odds_Calculator_3-way'!B157="","",'True_Odds_Calculator_3-way'!B157)</f>
        <v>3.63</v>
      </c>
      <c r="C156" s="4">
        <f>IF('True_Odds_Calculator_3-way'!C157="","",'True_Odds_Calculator_3-way'!C157)</f>
        <v>4.79</v>
      </c>
      <c r="D156" s="9">
        <f t="shared" si="39"/>
        <v>0.53391673712651744</v>
      </c>
      <c r="E156" s="9">
        <f t="shared" si="40"/>
        <v>0.26552678360116794</v>
      </c>
      <c r="F156" s="9">
        <f t="shared" si="41"/>
        <v>0.20055647927231451</v>
      </c>
      <c r="G156" s="9">
        <f t="shared" si="42"/>
        <v>1.0517484483999318</v>
      </c>
      <c r="H156" s="9">
        <f t="shared" si="43"/>
        <v>1.872951212171944</v>
      </c>
      <c r="I156" s="9">
        <f t="shared" si="44"/>
        <v>3.7660984192918212</v>
      </c>
      <c r="J156" s="9">
        <f t="shared" si="45"/>
        <v>4.9861266194357414</v>
      </c>
      <c r="K156" s="11">
        <f t="shared" si="46"/>
        <v>0.54644808743169393</v>
      </c>
      <c r="L156" s="11">
        <f t="shared" si="47"/>
        <v>0.27548209366391185</v>
      </c>
      <c r="M156" s="11">
        <f t="shared" si="48"/>
        <v>0.20876826722338204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-0.26000387624050947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0.22784776789798425</v>
      </c>
      <c r="Q156" s="11">
        <f>2*'OddsRatio_working_3-way'!K156*'OddsRatio_working_3-way'!L156*'OddsRatio_working_3-way'!M156</f>
        <v>6.2854556661512906E-2</v>
      </c>
      <c r="R156" s="11">
        <f t="shared" si="49"/>
        <v>0</v>
      </c>
      <c r="S156" s="11">
        <f t="shared" si="50"/>
        <v>-0.87632450405170081</v>
      </c>
      <c r="T156" s="11">
        <f t="shared" si="51"/>
        <v>-0.24174469077288302</v>
      </c>
      <c r="U156" s="11">
        <f>'OddsRatio_working_3-way'!S156-'OddsRatio_working_3-way'!R156^2/3</f>
        <v>-0.87632450405170081</v>
      </c>
      <c r="V156" s="11">
        <f>'OddsRatio_working_3-way'!S156*'OddsRatio_working_3-way'!R156/3-2*'OddsRatio_working_3-way'!R156^3/27-'OddsRatio_working_3-way'!T156</f>
        <v>0.24174469077288302</v>
      </c>
      <c r="W156" s="11">
        <f>'OddsRatio_working_3-way'!V156^2+4*'OddsRatio_working_3-way'!U156^3/27</f>
        <v>-4.1258571539963547E-2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0.15787579537158347</v>
      </c>
      <c r="Y156" s="11">
        <f>IF('OddsRatio_working_3-way'!W156&gt;=0,IF('OddsRatio_working_3-way'!V156+SQRT('OddsRatio_working_3-way'!W156)&gt;0,0,PI()),ACOS('OddsRatio_working_3-way'!V156/(2*'OddsRatio_working_3-way'!X156)))</f>
        <v>0.69879688809588403</v>
      </c>
      <c r="Z156" s="11">
        <f>'OddsRatio_working_3-way'!X156^(1/3)*COS('OddsRatio_working_3-way'!Y156/3)</f>
        <v>0.52587422419996588</v>
      </c>
      <c r="AA156" s="11">
        <f>'OddsRatio_working_3-way'!X156^(1/3)*COS(('OddsRatio_working_3-way'!Y156+2*PI())/3)</f>
        <v>-0.37098039627113477</v>
      </c>
      <c r="AB156" s="11">
        <f>'OddsRatio_working_3-way'!X156^(1/3)*COS(('OddsRatio_working_3-way'!Y156+4*PI())/3)</f>
        <v>-0.15489382792883125</v>
      </c>
      <c r="AC156" s="11">
        <f>'OddsRatio_working_3-way'!X156^(1/3)*SIN('OddsRatio_working_3-way'!Y156/3)</f>
        <v>0.12475763840069148</v>
      </c>
      <c r="AD156" s="11">
        <f>'OddsRatio_working_3-way'!X156^(1/3)*SIN(('OddsRatio_working_3-way'!Y156+2*PI())/3)</f>
        <v>0.39304161815225813</v>
      </c>
      <c r="AE156" s="11">
        <f>'OddsRatio_working_3-way'!X156^(1/3)*SIN(('OddsRatio_working_3-way'!Y156+4*PI())/3)</f>
        <v>-0.51779925655294956</v>
      </c>
      <c r="AF156" s="11">
        <f>-'OddsRatio_working_3-way'!U156/(3*'OddsRatio_working_3-way'!X156^(1/3))*COS(('OddsRatio_working_3-way'!Y156)/3)</f>
        <v>0.52587422419996577</v>
      </c>
      <c r="AG156" s="11">
        <f>-'OddsRatio_working_3-way'!U156/(3*'OddsRatio_working_3-way'!X156^(1/3))*COS(('OddsRatio_working_3-way'!Y156+2*PI())/3)</f>
        <v>-0.37098039627113472</v>
      </c>
      <c r="AH156" s="11">
        <f>-'OddsRatio_working_3-way'!U156/(3*'OddsRatio_working_3-way'!X156^(1/3))*COS(('OddsRatio_working_3-way'!Y156+4*PI())/3)</f>
        <v>-0.15489382792883122</v>
      </c>
      <c r="AI156" s="11">
        <f>'OddsRatio_working_3-way'!U156/(3*'OddsRatio_working_3-way'!X156^(1/3))*SIN(('OddsRatio_working_3-way'!Y156)/3)</f>
        <v>-0.12475763840069146</v>
      </c>
      <c r="AJ156" s="11">
        <f>'OddsRatio_working_3-way'!U156/(3*'OddsRatio_working_3-way'!X156^(1/3))*SIN(('OddsRatio_working_3-way'!Y156+2*PI())/3)</f>
        <v>-0.39304161815225808</v>
      </c>
      <c r="AK156" s="11">
        <f>'OddsRatio_working_3-way'!U156/(3*'OddsRatio_working_3-way'!X156^(1/3))*SIN(('OddsRatio_working_3-way'!Y156+4*PI())/3)</f>
        <v>0.51779925655294945</v>
      </c>
      <c r="AL156" s="11">
        <f>'OddsRatio_working_3-way'!Z156+'OddsRatio_working_3-way'!AF156</f>
        <v>1.0517484483999318</v>
      </c>
      <c r="AM156" s="11">
        <f>'OddsRatio_working_3-way'!AA156+'OddsRatio_working_3-way'!AG156</f>
        <v>-0.74196079254226954</v>
      </c>
      <c r="AN156" s="11">
        <f>'OddsRatio_working_3-way'!AB156+'OddsRatio_working_3-way'!AH156</f>
        <v>-0.30978765585766244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1.0517484483999318</v>
      </c>
      <c r="AS156" s="11">
        <f>IF(('OddsRatio_working_3-way'!X156=0),IF(Q156&gt;0,-Q156^(1/3),(-Q156)^(1/3)),'OddsRatio_working_3-way'!AM156-'OddsRatio_working_3-way'!R156/3)</f>
        <v>-0.74196079254226954</v>
      </c>
      <c r="AT156" s="11">
        <f>IF(('OddsRatio_working_3-way'!X156=0),IF(Q156&gt;0,-Q156^(1/3),(-Q156)^(1/3)),'OddsRatio_working_3-way'!AN156-'OddsRatio_working_3-way'!R156/3)</f>
        <v>-0.30978765585766244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3.3</v>
      </c>
      <c r="B157" s="4">
        <f>IF('True_Odds_Calculator_3-way'!B158="","",'True_Odds_Calculator_3-way'!B158)</f>
        <v>3.52</v>
      </c>
      <c r="C157" s="4">
        <f>IF('True_Odds_Calculator_3-way'!C158="","",'True_Odds_Calculator_3-way'!C158)</f>
        <v>2.27</v>
      </c>
      <c r="D157" s="9">
        <f t="shared" si="39"/>
        <v>0.29421311053873367</v>
      </c>
      <c r="E157" s="9">
        <f t="shared" si="40"/>
        <v>0.27560687644774184</v>
      </c>
      <c r="F157" s="9">
        <f t="shared" si="41"/>
        <v>0.43018001301352465</v>
      </c>
      <c r="G157" s="9">
        <f t="shared" si="42"/>
        <v>1.0429986088018337</v>
      </c>
      <c r="H157" s="9">
        <f t="shared" si="43"/>
        <v>3.3988968002442173</v>
      </c>
      <c r="I157" s="9">
        <f t="shared" si="44"/>
        <v>3.6283564941806206</v>
      </c>
      <c r="J157" s="9">
        <f t="shared" si="45"/>
        <v>2.3246082331783287</v>
      </c>
      <c r="K157" s="11">
        <f t="shared" si="46"/>
        <v>0.30303030303030304</v>
      </c>
      <c r="L157" s="11">
        <f t="shared" si="47"/>
        <v>0.28409090909090912</v>
      </c>
      <c r="M157" s="11">
        <f t="shared" si="48"/>
        <v>0.44052863436123346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-0.27915771653256638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0.23095896894455167</v>
      </c>
      <c r="Q157" s="11">
        <f>2*'OddsRatio_working_3-way'!K157*'OddsRatio_working_3-way'!L157*'OddsRatio_working_3-way'!M157</f>
        <v>7.584859407046031E-2</v>
      </c>
      <c r="R157" s="11">
        <f t="shared" si="49"/>
        <v>0</v>
      </c>
      <c r="S157" s="11">
        <f t="shared" si="50"/>
        <v>-0.82734223439461374</v>
      </c>
      <c r="T157" s="11">
        <f t="shared" si="51"/>
        <v>-0.27170516728887145</v>
      </c>
      <c r="U157" s="11">
        <f>'OddsRatio_working_3-way'!S157-'OddsRatio_working_3-way'!R157^2/3</f>
        <v>-0.82734223439461374</v>
      </c>
      <c r="V157" s="11">
        <f>'OddsRatio_working_3-way'!S157*'OddsRatio_working_3-way'!R157/3-2*'OddsRatio_working_3-way'!R157^3/27-'OddsRatio_working_3-way'!T157</f>
        <v>0.27170516728887145</v>
      </c>
      <c r="W157" s="11">
        <f>'OddsRatio_working_3-way'!V157^2+4*'OddsRatio_working_3-way'!U157^3/27</f>
        <v>-1.0074341432599582E-2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0.14482579135298485</v>
      </c>
      <c r="Y157" s="11">
        <f>IF('OddsRatio_working_3-way'!W157&gt;=0,IF('OddsRatio_working_3-way'!V157+SQRT('OddsRatio_working_3-way'!W157)&gt;0,0,PI()),ACOS('OddsRatio_working_3-way'!V157/(2*'OddsRatio_working_3-way'!X157)))</f>
        <v>0.35386220208797914</v>
      </c>
      <c r="Z157" s="11">
        <f>'OddsRatio_working_3-way'!X157^(1/3)*COS('OddsRatio_working_3-way'!Y157/3)</f>
        <v>0.52149930440091685</v>
      </c>
      <c r="AA157" s="11">
        <f>'OddsRatio_working_3-way'!X157^(1/3)*COS(('OddsRatio_working_3-way'!Y157+2*PI())/3)</f>
        <v>-0.31426988417560309</v>
      </c>
      <c r="AB157" s="11">
        <f>'OddsRatio_working_3-way'!X157^(1/3)*COS(('OddsRatio_working_3-way'!Y157+4*PI())/3)</f>
        <v>-0.20722942022531374</v>
      </c>
      <c r="AC157" s="11">
        <f>'OddsRatio_working_3-way'!X157^(1/3)*SIN('OddsRatio_working_3-way'!Y157/3)</f>
        <v>6.1799840675881873E-2</v>
      </c>
      <c r="AD157" s="11">
        <f>'OddsRatio_working_3-way'!X157^(1/3)*SIN(('OddsRatio_working_3-way'!Y157+2*PI())/3)</f>
        <v>0.42073172532916697</v>
      </c>
      <c r="AE157" s="11">
        <f>'OddsRatio_working_3-way'!X157^(1/3)*SIN(('OddsRatio_working_3-way'!Y157+4*PI())/3)</f>
        <v>-0.48253156600504893</v>
      </c>
      <c r="AF157" s="11">
        <f>-'OddsRatio_working_3-way'!U157/(3*'OddsRatio_working_3-way'!X157^(1/3))*COS(('OddsRatio_working_3-way'!Y157)/3)</f>
        <v>0.52149930440091696</v>
      </c>
      <c r="AG157" s="11">
        <f>-'OddsRatio_working_3-way'!U157/(3*'OddsRatio_working_3-way'!X157^(1/3))*COS(('OddsRatio_working_3-way'!Y157+2*PI())/3)</f>
        <v>-0.31426988417560314</v>
      </c>
      <c r="AH157" s="11">
        <f>-'OddsRatio_working_3-way'!U157/(3*'OddsRatio_working_3-way'!X157^(1/3))*COS(('OddsRatio_working_3-way'!Y157+4*PI())/3)</f>
        <v>-0.20722942022531377</v>
      </c>
      <c r="AI157" s="11">
        <f>'OddsRatio_working_3-way'!U157/(3*'OddsRatio_working_3-way'!X157^(1/3))*SIN(('OddsRatio_working_3-way'!Y157)/3)</f>
        <v>-6.1799840675881887E-2</v>
      </c>
      <c r="AJ157" s="11">
        <f>'OddsRatio_working_3-way'!U157/(3*'OddsRatio_working_3-way'!X157^(1/3))*SIN(('OddsRatio_working_3-way'!Y157+2*PI())/3)</f>
        <v>-0.42073172532916703</v>
      </c>
      <c r="AK157" s="11">
        <f>'OddsRatio_working_3-way'!U157/(3*'OddsRatio_working_3-way'!X157^(1/3))*SIN(('OddsRatio_working_3-way'!Y157+4*PI())/3)</f>
        <v>0.48253156600504904</v>
      </c>
      <c r="AL157" s="11">
        <f>'OddsRatio_working_3-way'!Z157+'OddsRatio_working_3-way'!AF157</f>
        <v>1.0429986088018337</v>
      </c>
      <c r="AM157" s="11">
        <f>'OddsRatio_working_3-way'!AA157+'OddsRatio_working_3-way'!AG157</f>
        <v>-0.62853976835120617</v>
      </c>
      <c r="AN157" s="11">
        <f>'OddsRatio_working_3-way'!AB157+'OddsRatio_working_3-way'!AH157</f>
        <v>-0.41445884045062753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1.0429986088018337</v>
      </c>
      <c r="AS157" s="11">
        <f>IF(('OddsRatio_working_3-way'!X157=0),IF(Q157&gt;0,-Q157^(1/3),(-Q157)^(1/3)),'OddsRatio_working_3-way'!AM157-'OddsRatio_working_3-way'!R157/3)</f>
        <v>-0.62853976835120617</v>
      </c>
      <c r="AT157" s="11">
        <f>IF(('OddsRatio_working_3-way'!X157=0),IF(Q157&gt;0,-Q157^(1/3),(-Q157)^(1/3)),'OddsRatio_working_3-way'!AN157-'OddsRatio_working_3-way'!R157/3)</f>
        <v>-0.41445884045062753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2.5499999999999998</v>
      </c>
      <c r="B158" s="4">
        <f>IF('True_Odds_Calculator_3-way'!B159="","",'True_Odds_Calculator_3-way'!B159)</f>
        <v>3.73</v>
      </c>
      <c r="C158" s="4">
        <f>IF('True_Odds_Calculator_3-way'!C159="","",'True_Odds_Calculator_3-way'!C159)</f>
        <v>2.72</v>
      </c>
      <c r="D158" s="9">
        <f t="shared" si="39"/>
        <v>0.3821682426898908</v>
      </c>
      <c r="E158" s="9">
        <f t="shared" si="40"/>
        <v>0.25991662855827341</v>
      </c>
      <c r="F158" s="9">
        <f t="shared" si="41"/>
        <v>0.35791512875183551</v>
      </c>
      <c r="G158" s="9">
        <f t="shared" si="42"/>
        <v>1.0429991015027935</v>
      </c>
      <c r="H158" s="9">
        <f t="shared" si="43"/>
        <v>2.6166486073293296</v>
      </c>
      <c r="I158" s="9">
        <f t="shared" si="44"/>
        <v>3.8473875471026266</v>
      </c>
      <c r="J158" s="9">
        <f t="shared" si="45"/>
        <v>2.7939584545848053</v>
      </c>
      <c r="K158" s="11">
        <f t="shared" si="46"/>
        <v>0.39215686274509809</v>
      </c>
      <c r="L158" s="11">
        <f t="shared" si="47"/>
        <v>0.26809651474530832</v>
      </c>
      <c r="M158" s="11">
        <f t="shared" si="48"/>
        <v>0.36764705882352938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-0.28132276408434354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0.23191740029870961</v>
      </c>
      <c r="Q158" s="11">
        <f>2*'OddsRatio_working_3-way'!K158*'OddsRatio_working_3-way'!L158*'OddsRatio_working_3-way'!M158</f>
        <v>7.7305800099569874E-2</v>
      </c>
      <c r="R158" s="11">
        <f t="shared" si="49"/>
        <v>0</v>
      </c>
      <c r="S158" s="11">
        <f t="shared" si="50"/>
        <v>-0.82438191965573859</v>
      </c>
      <c r="T158" s="11">
        <f t="shared" si="51"/>
        <v>-0.27479397321857957</v>
      </c>
      <c r="U158" s="11">
        <f>'OddsRatio_working_3-way'!S158-'OddsRatio_working_3-way'!R158^2/3</f>
        <v>-0.82438191965573859</v>
      </c>
      <c r="V158" s="11">
        <f>'OddsRatio_working_3-way'!S158*'OddsRatio_working_3-way'!R158/3-2*'OddsRatio_working_3-way'!R158^3/27-'OddsRatio_working_3-way'!T158</f>
        <v>0.27479397321857957</v>
      </c>
      <c r="W158" s="11">
        <f>'OddsRatio_working_3-way'!V158^2+4*'OddsRatio_working_3-way'!U158^3/27</f>
        <v>-7.4889430188409822E-3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0.14404918494744634</v>
      </c>
      <c r="Y158" s="11">
        <f>IF('OddsRatio_working_3-way'!W158&gt;=0,IF('OddsRatio_working_3-way'!V158+SQRT('OddsRatio_working_3-way'!W158)&gt;0,0,PI()),ACOS('OddsRatio_working_3-way'!V158/(2*'OddsRatio_working_3-way'!X158)))</f>
        <v>0.30508990264207991</v>
      </c>
      <c r="Z158" s="11">
        <f>'OddsRatio_working_3-way'!X158^(1/3)*COS('OddsRatio_working_3-way'!Y158/3)</f>
        <v>0.52149955075139676</v>
      </c>
      <c r="AA158" s="11">
        <f>'OddsRatio_working_3-way'!X158^(1/3)*COS(('OddsRatio_working_3-way'!Y158+2*PI())/3)</f>
        <v>-0.30683821035133185</v>
      </c>
      <c r="AB158" s="11">
        <f>'OddsRatio_working_3-way'!X158^(1/3)*COS(('OddsRatio_working_3-way'!Y158+4*PI())/3)</f>
        <v>-0.21466134040006454</v>
      </c>
      <c r="AC158" s="11">
        <f>'OddsRatio_working_3-way'!X158^(1/3)*SIN('OddsRatio_working_3-way'!Y158/3)</f>
        <v>5.3218340679421258E-2</v>
      </c>
      <c r="AD158" s="11">
        <f>'OddsRatio_working_3-way'!X158^(1/3)*SIN(('OddsRatio_working_3-way'!Y158+2*PI())/3)</f>
        <v>0.42502268867317111</v>
      </c>
      <c r="AE158" s="11">
        <f>'OddsRatio_working_3-way'!X158^(1/3)*SIN(('OddsRatio_working_3-way'!Y158+4*PI())/3)</f>
        <v>-0.47824102935259244</v>
      </c>
      <c r="AF158" s="11">
        <f>-'OddsRatio_working_3-way'!U158/(3*'OddsRatio_working_3-way'!X158^(1/3))*COS(('OddsRatio_working_3-way'!Y158)/3)</f>
        <v>0.52149955075139676</v>
      </c>
      <c r="AG158" s="11">
        <f>-'OddsRatio_working_3-way'!U158/(3*'OddsRatio_working_3-way'!X158^(1/3))*COS(('OddsRatio_working_3-way'!Y158+2*PI())/3)</f>
        <v>-0.30683821035133185</v>
      </c>
      <c r="AH158" s="11">
        <f>-'OddsRatio_working_3-way'!U158/(3*'OddsRatio_working_3-way'!X158^(1/3))*COS(('OddsRatio_working_3-way'!Y158+4*PI())/3)</f>
        <v>-0.21466134040006454</v>
      </c>
      <c r="AI158" s="11">
        <f>'OddsRatio_working_3-way'!U158/(3*'OddsRatio_working_3-way'!X158^(1/3))*SIN(('OddsRatio_working_3-way'!Y158)/3)</f>
        <v>-5.3218340679421258E-2</v>
      </c>
      <c r="AJ158" s="11">
        <f>'OddsRatio_working_3-way'!U158/(3*'OddsRatio_working_3-way'!X158^(1/3))*SIN(('OddsRatio_working_3-way'!Y158+2*PI())/3)</f>
        <v>-0.42502268867317111</v>
      </c>
      <c r="AK158" s="11">
        <f>'OddsRatio_working_3-way'!U158/(3*'OddsRatio_working_3-way'!X158^(1/3))*SIN(('OddsRatio_working_3-way'!Y158+4*PI())/3)</f>
        <v>0.47824102935259244</v>
      </c>
      <c r="AL158" s="11">
        <f>'OddsRatio_working_3-way'!Z158+'OddsRatio_working_3-way'!AF158</f>
        <v>1.0429991015027935</v>
      </c>
      <c r="AM158" s="11">
        <f>'OddsRatio_working_3-way'!AA158+'OddsRatio_working_3-way'!AG158</f>
        <v>-0.61367642070266371</v>
      </c>
      <c r="AN158" s="11">
        <f>'OddsRatio_working_3-way'!AB158+'OddsRatio_working_3-way'!AH158</f>
        <v>-0.42932268080012909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1.0429991015027935</v>
      </c>
      <c r="AS158" s="11">
        <f>IF(('OddsRatio_working_3-way'!X158=0),IF(Q158&gt;0,-Q158^(1/3),(-Q158)^(1/3)),'OddsRatio_working_3-way'!AM158-'OddsRatio_working_3-way'!R158/3)</f>
        <v>-0.61367642070266371</v>
      </c>
      <c r="AT158" s="11">
        <f>IF(('OddsRatio_working_3-way'!X158=0),IF(Q158&gt;0,-Q158^(1/3),(-Q158)^(1/3)),'OddsRatio_working_3-way'!AN158-'OddsRatio_working_3-way'!R158/3)</f>
        <v>-0.42932268080012909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3.98</v>
      </c>
      <c r="B159" s="4">
        <f>IF('True_Odds_Calculator_3-way'!B160="","",'True_Odds_Calculator_3-way'!B160)</f>
        <v>3.46</v>
      </c>
      <c r="C159" s="4">
        <f>IF('True_Odds_Calculator_3-way'!C160="","",'True_Odds_Calculator_3-way'!C160)</f>
        <v>1.93</v>
      </c>
      <c r="D159" s="9">
        <f t="shared" si="39"/>
        <v>0.2343544616604282</v>
      </c>
      <c r="E159" s="9">
        <f t="shared" si="40"/>
        <v>0.27049302719785095</v>
      </c>
      <c r="F159" s="9">
        <f t="shared" si="41"/>
        <v>0.49515251114172087</v>
      </c>
      <c r="G159" s="9">
        <f t="shared" si="42"/>
        <v>1.0963223451326325</v>
      </c>
      <c r="H159" s="9">
        <f t="shared" si="43"/>
        <v>4.2670405884952451</v>
      </c>
      <c r="I159" s="9">
        <f t="shared" si="44"/>
        <v>3.6969529690262748</v>
      </c>
      <c r="J159" s="9">
        <f t="shared" si="45"/>
        <v>2.019579780973348</v>
      </c>
      <c r="K159" s="11">
        <f t="shared" si="46"/>
        <v>0.25125628140703515</v>
      </c>
      <c r="L159" s="11">
        <f t="shared" si="47"/>
        <v>0.28901734104046245</v>
      </c>
      <c r="M159" s="11">
        <f t="shared" si="48"/>
        <v>0.5181347150259068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-0.25651799685480015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0.23967511943496567</v>
      </c>
      <c r="Q159" s="11">
        <f>2*'OddsRatio_working_3-way'!K159*'OddsRatio_working_3-way'!L159*'OddsRatio_working_3-way'!M159</f>
        <v>7.5251214893238855E-2</v>
      </c>
      <c r="R159" s="11">
        <f t="shared" si="49"/>
        <v>0</v>
      </c>
      <c r="S159" s="11">
        <f t="shared" si="50"/>
        <v>-0.93434036743485005</v>
      </c>
      <c r="T159" s="11">
        <f t="shared" si="51"/>
        <v>-0.29335647329194675</v>
      </c>
      <c r="U159" s="11">
        <f>'OddsRatio_working_3-way'!S159-'OddsRatio_working_3-way'!R159^2/3</f>
        <v>-0.93434036743485005</v>
      </c>
      <c r="V159" s="11">
        <f>'OddsRatio_working_3-way'!S159*'OddsRatio_working_3-way'!R159/3-2*'OddsRatio_working_3-way'!R159^3/27-'OddsRatio_working_3-way'!T159</f>
        <v>0.29335647329194675</v>
      </c>
      <c r="W159" s="11">
        <f>'OddsRatio_working_3-way'!V159^2+4*'OddsRatio_working_3-way'!U159^3/27</f>
        <v>-3.4782215632984476E-2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0.17381041112033044</v>
      </c>
      <c r="Y159" s="11">
        <f>IF('OddsRatio_working_3-way'!W159&gt;=0,IF('OddsRatio_working_3-way'!V159+SQRT('OddsRatio_working_3-way'!W159)&gt;0,0,PI()),ACOS('OddsRatio_working_3-way'!V159/(2*'OddsRatio_working_3-way'!X159)))</f>
        <v>0.56628876271745265</v>
      </c>
      <c r="Z159" s="11">
        <f>'OddsRatio_working_3-way'!X159^(1/3)*COS('OddsRatio_working_3-way'!Y159/3)</f>
        <v>0.54816117256631636</v>
      </c>
      <c r="AA159" s="11">
        <f>'OddsRatio_working_3-way'!X159^(1/3)*COS(('OddsRatio_working_3-way'!Y159+2*PI())/3)</f>
        <v>-0.36477010346542926</v>
      </c>
      <c r="AB159" s="11">
        <f>'OddsRatio_working_3-way'!X159^(1/3)*COS(('OddsRatio_working_3-way'!Y159+4*PI())/3)</f>
        <v>-0.18339106910088723</v>
      </c>
      <c r="AC159" s="11">
        <f>'OddsRatio_working_3-way'!X159^(1/3)*SIN('OddsRatio_working_3-way'!Y159/3)</f>
        <v>0.10471923431572272</v>
      </c>
      <c r="AD159" s="11">
        <f>'OddsRatio_working_3-way'!X159^(1/3)*SIN(('OddsRatio_working_3-way'!Y159+2*PI())/3)</f>
        <v>0.42236188365283406</v>
      </c>
      <c r="AE159" s="11">
        <f>'OddsRatio_working_3-way'!X159^(1/3)*SIN(('OddsRatio_working_3-way'!Y159+4*PI())/3)</f>
        <v>-0.52708111796855683</v>
      </c>
      <c r="AF159" s="11">
        <f>-'OddsRatio_working_3-way'!U159/(3*'OddsRatio_working_3-way'!X159^(1/3))*COS(('OddsRatio_working_3-way'!Y159)/3)</f>
        <v>0.54816117256631625</v>
      </c>
      <c r="AG159" s="11">
        <f>-'OddsRatio_working_3-way'!U159/(3*'OddsRatio_working_3-way'!X159^(1/3))*COS(('OddsRatio_working_3-way'!Y159+2*PI())/3)</f>
        <v>-0.36477010346542921</v>
      </c>
      <c r="AH159" s="11">
        <f>-'OddsRatio_working_3-way'!U159/(3*'OddsRatio_working_3-way'!X159^(1/3))*COS(('OddsRatio_working_3-way'!Y159+4*PI())/3)</f>
        <v>-0.18339106910088718</v>
      </c>
      <c r="AI159" s="11">
        <f>'OddsRatio_working_3-way'!U159/(3*'OddsRatio_working_3-way'!X159^(1/3))*SIN(('OddsRatio_working_3-way'!Y159)/3)</f>
        <v>-0.10471923431572269</v>
      </c>
      <c r="AJ159" s="11">
        <f>'OddsRatio_working_3-way'!U159/(3*'OddsRatio_working_3-way'!X159^(1/3))*SIN(('OddsRatio_working_3-way'!Y159+2*PI())/3)</f>
        <v>-0.422361883652834</v>
      </c>
      <c r="AK159" s="11">
        <f>'OddsRatio_working_3-way'!U159/(3*'OddsRatio_working_3-way'!X159^(1/3))*SIN(('OddsRatio_working_3-way'!Y159+4*PI())/3)</f>
        <v>0.52708111796855672</v>
      </c>
      <c r="AL159" s="11">
        <f>'OddsRatio_working_3-way'!Z159+'OddsRatio_working_3-way'!AF159</f>
        <v>1.0963223451326325</v>
      </c>
      <c r="AM159" s="11">
        <f>'OddsRatio_working_3-way'!AA159+'OddsRatio_working_3-way'!AG159</f>
        <v>-0.72954020693085853</v>
      </c>
      <c r="AN159" s="11">
        <f>'OddsRatio_working_3-way'!AB159+'OddsRatio_working_3-way'!AH159</f>
        <v>-0.36678213820177441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1.0963223451326325</v>
      </c>
      <c r="AS159" s="11">
        <f>IF(('OddsRatio_working_3-way'!X159=0),IF(Q159&gt;0,-Q159^(1/3),(-Q159)^(1/3)),'OddsRatio_working_3-way'!AM159-'OddsRatio_working_3-way'!R159/3)</f>
        <v>-0.72954020693085853</v>
      </c>
      <c r="AT159" s="11">
        <f>IF(('OddsRatio_working_3-way'!X159=0),IF(Q159&gt;0,-Q159^(1/3),(-Q159)^(1/3)),'OddsRatio_working_3-way'!AN159-'OddsRatio_working_3-way'!R159/3)</f>
        <v>-0.36678213820177441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2.27</v>
      </c>
      <c r="B160" s="4">
        <f>IF('True_Odds_Calculator_3-way'!B161="","",'True_Odds_Calculator_3-way'!B161)</f>
        <v>3.07</v>
      </c>
      <c r="C160" s="4">
        <f>IF('True_Odds_Calculator_3-way'!C161="","",'True_Odds_Calculator_3-way'!C161)</f>
        <v>3.46</v>
      </c>
      <c r="D160" s="9">
        <f t="shared" si="39"/>
        <v>0.42010137743298859</v>
      </c>
      <c r="E160" s="9">
        <f t="shared" si="40"/>
        <v>0.30770109832634163</v>
      </c>
      <c r="F160" s="9">
        <f t="shared" si="41"/>
        <v>0.27219752424066979</v>
      </c>
      <c r="G160" s="9">
        <f t="shared" si="42"/>
        <v>1.0869116674302681</v>
      </c>
      <c r="H160" s="9">
        <f t="shared" si="43"/>
        <v>2.3803778176364405</v>
      </c>
      <c r="I160" s="9">
        <f t="shared" si="44"/>
        <v>3.249907151580655</v>
      </c>
      <c r="J160" s="9">
        <f t="shared" si="45"/>
        <v>3.6738027018784591</v>
      </c>
      <c r="K160" s="11">
        <f t="shared" si="46"/>
        <v>0.44052863436123346</v>
      </c>
      <c r="L160" s="11">
        <f t="shared" si="47"/>
        <v>0.32573289902280134</v>
      </c>
      <c r="M160" s="11">
        <f t="shared" si="48"/>
        <v>0.28901734104046245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-0.26820621793091137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0.2405401968796628</v>
      </c>
      <c r="Q160" s="11">
        <f>2*'OddsRatio_working_3-way'!K160*'OddsRatio_working_3-way'!L160*'OddsRatio_working_3-way'!M160</f>
        <v>8.2944895475745808E-2</v>
      </c>
      <c r="R160" s="11">
        <f t="shared" si="49"/>
        <v>0</v>
      </c>
      <c r="S160" s="11">
        <f t="shared" si="50"/>
        <v>-0.89684795056326694</v>
      </c>
      <c r="T160" s="11">
        <f t="shared" si="51"/>
        <v>-0.30925791398733349</v>
      </c>
      <c r="U160" s="11">
        <f>'OddsRatio_working_3-way'!S160-'OddsRatio_working_3-way'!R160^2/3</f>
        <v>-0.89684795056326694</v>
      </c>
      <c r="V160" s="11">
        <f>'OddsRatio_working_3-way'!S160*'OddsRatio_working_3-way'!R160/3-2*'OddsRatio_working_3-way'!R160^3/27-'OddsRatio_working_3-way'!T160</f>
        <v>0.30925791398733349</v>
      </c>
      <c r="W160" s="11">
        <f>'OddsRatio_working_3-way'!V160^2+4*'OddsRatio_working_3-way'!U160^3/27</f>
        <v>-1.1228774365695873E-2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0.16345429921654925</v>
      </c>
      <c r="Y160" s="11">
        <f>IF('OddsRatio_working_3-way'!W160&gt;=0,IF('OddsRatio_working_3-way'!V160+SQRT('OddsRatio_working_3-way'!W160)&gt;0,0,PI()),ACOS('OddsRatio_working_3-way'!V160/(2*'OddsRatio_working_3-way'!X160)))</f>
        <v>0.33010818954606735</v>
      </c>
      <c r="Z160" s="11">
        <f>'OddsRatio_working_3-way'!X160^(1/3)*COS('OddsRatio_working_3-way'!Y160/3)</f>
        <v>0.54345583371513406</v>
      </c>
      <c r="AA160" s="11">
        <f>'OddsRatio_working_3-way'!X160^(1/3)*COS(('OddsRatio_working_3-way'!Y160+2*PI())/3)</f>
        <v>-0.32372604414651979</v>
      </c>
      <c r="AB160" s="11">
        <f>'OddsRatio_working_3-way'!X160^(1/3)*COS(('OddsRatio_working_3-way'!Y160+4*PI())/3)</f>
        <v>-0.21972978956861441</v>
      </c>
      <c r="AC160" s="11">
        <f>'OddsRatio_working_3-way'!X160^(1/3)*SIN('OddsRatio_working_3-way'!Y160/3)</f>
        <v>6.0042265575266797E-2</v>
      </c>
      <c r="AD160" s="11">
        <f>'OddsRatio_working_3-way'!X160^(1/3)*SIN(('OddsRatio_working_3-way'!Y160+2*PI())/3)</f>
        <v>0.4406254250445244</v>
      </c>
      <c r="AE160" s="11">
        <f>'OddsRatio_working_3-way'!X160^(1/3)*SIN(('OddsRatio_working_3-way'!Y160+4*PI())/3)</f>
        <v>-0.50066769061979099</v>
      </c>
      <c r="AF160" s="11">
        <f>-'OddsRatio_working_3-way'!U160/(3*'OddsRatio_working_3-way'!X160^(1/3))*COS(('OddsRatio_working_3-way'!Y160)/3)</f>
        <v>0.54345583371513406</v>
      </c>
      <c r="AG160" s="11">
        <f>-'OddsRatio_working_3-way'!U160/(3*'OddsRatio_working_3-way'!X160^(1/3))*COS(('OddsRatio_working_3-way'!Y160+2*PI())/3)</f>
        <v>-0.32372604414651979</v>
      </c>
      <c r="AH160" s="11">
        <f>-'OddsRatio_working_3-way'!U160/(3*'OddsRatio_working_3-way'!X160^(1/3))*COS(('OddsRatio_working_3-way'!Y160+4*PI())/3)</f>
        <v>-0.21972978956861441</v>
      </c>
      <c r="AI160" s="11">
        <f>'OddsRatio_working_3-way'!U160/(3*'OddsRatio_working_3-way'!X160^(1/3))*SIN(('OddsRatio_working_3-way'!Y160)/3)</f>
        <v>-6.0042265575266797E-2</v>
      </c>
      <c r="AJ160" s="11">
        <f>'OddsRatio_working_3-way'!U160/(3*'OddsRatio_working_3-way'!X160^(1/3))*SIN(('OddsRatio_working_3-way'!Y160+2*PI())/3)</f>
        <v>-0.4406254250445244</v>
      </c>
      <c r="AK160" s="11">
        <f>'OddsRatio_working_3-way'!U160/(3*'OddsRatio_working_3-way'!X160^(1/3))*SIN(('OddsRatio_working_3-way'!Y160+4*PI())/3)</f>
        <v>0.50066769061979099</v>
      </c>
      <c r="AL160" s="11">
        <f>'OddsRatio_working_3-way'!Z160+'OddsRatio_working_3-way'!AF160</f>
        <v>1.0869116674302681</v>
      </c>
      <c r="AM160" s="11">
        <f>'OddsRatio_working_3-way'!AA160+'OddsRatio_working_3-way'!AG160</f>
        <v>-0.64745208829303957</v>
      </c>
      <c r="AN160" s="11">
        <f>'OddsRatio_working_3-way'!AB160+'OddsRatio_working_3-way'!AH160</f>
        <v>-0.43945957913722883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1.0869116674302681</v>
      </c>
      <c r="AS160" s="11">
        <f>IF(('OddsRatio_working_3-way'!X160=0),IF(Q160&gt;0,-Q160^(1/3),(-Q160)^(1/3)),'OddsRatio_working_3-way'!AM160-'OddsRatio_working_3-way'!R160/3)</f>
        <v>-0.64745208829303957</v>
      </c>
      <c r="AT160" s="11">
        <f>IF(('OddsRatio_working_3-way'!X160=0),IF(Q160&gt;0,-Q160^(1/3),(-Q160)^(1/3)),'OddsRatio_working_3-way'!AN160-'OddsRatio_working_3-way'!R160/3)</f>
        <v>-0.43945957913722883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2.2999999999999998</v>
      </c>
      <c r="B161" s="4">
        <f>IF('True_Odds_Calculator_3-way'!B162="","",'True_Odds_Calculator_3-way'!B162)</f>
        <v>3.27</v>
      </c>
      <c r="C161" s="4">
        <f>IF('True_Odds_Calculator_3-way'!C162="","",'True_Odds_Calculator_3-way'!C162)</f>
        <v>3.17</v>
      </c>
      <c r="D161" s="9">
        <f t="shared" si="39"/>
        <v>0.41421113616213606</v>
      </c>
      <c r="E161" s="9">
        <f t="shared" si="40"/>
        <v>0.2882293633032787</v>
      </c>
      <c r="F161" s="9">
        <f t="shared" si="41"/>
        <v>0.2975595005345853</v>
      </c>
      <c r="G161" s="9">
        <f t="shared" si="42"/>
        <v>1.0878674641920687</v>
      </c>
      <c r="H161" s="9">
        <f t="shared" si="43"/>
        <v>2.4142277034496886</v>
      </c>
      <c r="I161" s="9">
        <f t="shared" si="44"/>
        <v>3.4694591437159961</v>
      </c>
      <c r="J161" s="9">
        <f t="shared" si="45"/>
        <v>3.3606723972967893</v>
      </c>
      <c r="K161" s="11">
        <f t="shared" si="46"/>
        <v>0.43478260869565222</v>
      </c>
      <c r="L161" s="11">
        <f t="shared" si="47"/>
        <v>0.3058103975535168</v>
      </c>
      <c r="M161" s="11">
        <f t="shared" si="48"/>
        <v>0.31545741324921134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-0.26859263043499237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0.24075595692733331</v>
      </c>
      <c r="Q161" s="11">
        <f>2*'OddsRatio_working_3-way'!K161*'OddsRatio_working_3-way'!L161*'OddsRatio_working_3-way'!M161</f>
        <v>8.3887093006039457E-2</v>
      </c>
      <c r="R161" s="11">
        <f t="shared" si="49"/>
        <v>0</v>
      </c>
      <c r="S161" s="11">
        <f t="shared" si="50"/>
        <v>-0.8963609929930807</v>
      </c>
      <c r="T161" s="11">
        <f t="shared" si="51"/>
        <v>-0.31232090348190955</v>
      </c>
      <c r="U161" s="11">
        <f>'OddsRatio_working_3-way'!S161-'OddsRatio_working_3-way'!R161^2/3</f>
        <v>-0.8963609929930807</v>
      </c>
      <c r="V161" s="11">
        <f>'OddsRatio_working_3-way'!S161*'OddsRatio_working_3-way'!R161/3-2*'OddsRatio_working_3-way'!R161^3/27-'OddsRatio_working_3-way'!T161</f>
        <v>0.31232090348190955</v>
      </c>
      <c r="W161" s="11">
        <f>'OddsRatio_working_3-way'!V161^2+4*'OddsRatio_working_3-way'!U161^3/27</f>
        <v>-9.1509005354277334E-3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0.16332119220051022</v>
      </c>
      <c r="Y161" s="11">
        <f>IF('OddsRatio_working_3-way'!W161&gt;=0,IF('OddsRatio_working_3-way'!V161+SQRT('OddsRatio_working_3-way'!W161)&gt;0,0,PI()),ACOS('OddsRatio_working_3-way'!V161/(2*'OddsRatio_working_3-way'!X161)))</f>
        <v>0.29721614107014882</v>
      </c>
      <c r="Z161" s="11">
        <f>'OddsRatio_working_3-way'!X161^(1/3)*COS('OddsRatio_working_3-way'!Y161/3)</f>
        <v>0.54393373209603435</v>
      </c>
      <c r="AA161" s="11">
        <f>'OddsRatio_working_3-way'!X161^(1/3)*COS(('OddsRatio_working_3-way'!Y161+2*PI())/3)</f>
        <v>-0.31878907834442449</v>
      </c>
      <c r="AB161" s="11">
        <f>'OddsRatio_working_3-way'!X161^(1/3)*COS(('OddsRatio_working_3-way'!Y161+4*PI())/3)</f>
        <v>-0.22514465375160997</v>
      </c>
      <c r="AC161" s="11">
        <f>'OddsRatio_working_3-way'!X161^(1/3)*SIN('OddsRatio_working_3-way'!Y161/3)</f>
        <v>5.4065633746769245E-2</v>
      </c>
      <c r="AD161" s="11">
        <f>'OddsRatio_working_3-way'!X161^(1/3)*SIN(('OddsRatio_working_3-way'!Y161+2*PI())/3)</f>
        <v>0.44402761309706024</v>
      </c>
      <c r="AE161" s="11">
        <f>'OddsRatio_working_3-way'!X161^(1/3)*SIN(('OddsRatio_working_3-way'!Y161+4*PI())/3)</f>
        <v>-0.49809324684382938</v>
      </c>
      <c r="AF161" s="11">
        <f>-'OddsRatio_working_3-way'!U161/(3*'OddsRatio_working_3-way'!X161^(1/3))*COS(('OddsRatio_working_3-way'!Y161)/3)</f>
        <v>0.54393373209603435</v>
      </c>
      <c r="AG161" s="11">
        <f>-'OddsRatio_working_3-way'!U161/(3*'OddsRatio_working_3-way'!X161^(1/3))*COS(('OddsRatio_working_3-way'!Y161+2*PI())/3)</f>
        <v>-0.31878907834442449</v>
      </c>
      <c r="AH161" s="11">
        <f>-'OddsRatio_working_3-way'!U161/(3*'OddsRatio_working_3-way'!X161^(1/3))*COS(('OddsRatio_working_3-way'!Y161+4*PI())/3)</f>
        <v>-0.22514465375160997</v>
      </c>
      <c r="AI161" s="11">
        <f>'OddsRatio_working_3-way'!U161/(3*'OddsRatio_working_3-way'!X161^(1/3))*SIN(('OddsRatio_working_3-way'!Y161)/3)</f>
        <v>-5.4065633746769245E-2</v>
      </c>
      <c r="AJ161" s="11">
        <f>'OddsRatio_working_3-way'!U161/(3*'OddsRatio_working_3-way'!X161^(1/3))*SIN(('OddsRatio_working_3-way'!Y161+2*PI())/3)</f>
        <v>-0.44402761309706024</v>
      </c>
      <c r="AK161" s="11">
        <f>'OddsRatio_working_3-way'!U161/(3*'OddsRatio_working_3-way'!X161^(1/3))*SIN(('OddsRatio_working_3-way'!Y161+4*PI())/3)</f>
        <v>0.49809324684382938</v>
      </c>
      <c r="AL161" s="11">
        <f>'OddsRatio_working_3-way'!Z161+'OddsRatio_working_3-way'!AF161</f>
        <v>1.0878674641920687</v>
      </c>
      <c r="AM161" s="11">
        <f>'OddsRatio_working_3-way'!AA161+'OddsRatio_working_3-way'!AG161</f>
        <v>-0.63757815668884898</v>
      </c>
      <c r="AN161" s="11">
        <f>'OddsRatio_working_3-way'!AB161+'OddsRatio_working_3-way'!AH161</f>
        <v>-0.45028930750321994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1.0878674641920687</v>
      </c>
      <c r="AS161" s="11">
        <f>IF(('OddsRatio_working_3-way'!X161=0),IF(Q161&gt;0,-Q161^(1/3),(-Q161)^(1/3)),'OddsRatio_working_3-way'!AM161-'OddsRatio_working_3-way'!R161/3)</f>
        <v>-0.63757815668884898</v>
      </c>
      <c r="AT161" s="11">
        <f>IF(('OddsRatio_working_3-way'!X161=0),IF(Q161&gt;0,-Q161^(1/3),(-Q161)^(1/3)),'OddsRatio_working_3-way'!AN161-'OddsRatio_working_3-way'!R161/3)</f>
        <v>-0.45028930750321994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6.44</v>
      </c>
      <c r="B162" s="4">
        <f>IF('True_Odds_Calculator_3-way'!B163="","",'True_Odds_Calculator_3-way'!B163)</f>
        <v>4.49</v>
      </c>
      <c r="C162" s="4">
        <f>IF('True_Odds_Calculator_3-way'!C163="","",'True_Odds_Calculator_3-way'!C163)</f>
        <v>1.53</v>
      </c>
      <c r="D162" s="9">
        <f t="shared" si="39"/>
        <v>0.14758018763990929</v>
      </c>
      <c r="E162" s="9">
        <f t="shared" si="40"/>
        <v>0.21251526835521498</v>
      </c>
      <c r="F162" s="9">
        <f t="shared" si="41"/>
        <v>0.63990454400487573</v>
      </c>
      <c r="G162" s="9">
        <f t="shared" si="42"/>
        <v>1.0617605313721119</v>
      </c>
      <c r="H162" s="9">
        <f t="shared" si="43"/>
        <v>6.7759772906642892</v>
      </c>
      <c r="I162" s="9">
        <f t="shared" si="44"/>
        <v>4.7055442544886716</v>
      </c>
      <c r="J162" s="9">
        <f t="shared" si="45"/>
        <v>1.5627330816272194</v>
      </c>
      <c r="K162" s="11">
        <f t="shared" si="46"/>
        <v>0.15527950310559005</v>
      </c>
      <c r="L162" s="11">
        <f t="shared" si="47"/>
        <v>0.22271714922048996</v>
      </c>
      <c r="M162" s="11">
        <f t="shared" si="48"/>
        <v>0.65359477124183007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-0.22744508539027752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0.2138294393319769</v>
      </c>
      <c r="Q162" s="11">
        <f>2*'OddsRatio_working_3-way'!K162*'OddsRatio_working_3-way'!L162*'OddsRatio_working_3-way'!M162</f>
        <v>4.5207069626210766E-2</v>
      </c>
      <c r="R162" s="11">
        <f t="shared" si="49"/>
        <v>0</v>
      </c>
      <c r="S162" s="11">
        <f t="shared" si="50"/>
        <v>-0.94013655632550919</v>
      </c>
      <c r="T162" s="11">
        <f t="shared" si="51"/>
        <v>-0.19876037131617533</v>
      </c>
      <c r="U162" s="11">
        <f>'OddsRatio_working_3-way'!S162-'OddsRatio_working_3-way'!R162^2/3</f>
        <v>-0.94013655632550919</v>
      </c>
      <c r="V162" s="11">
        <f>'OddsRatio_working_3-way'!S162*'OddsRatio_working_3-way'!R162/3-2*'OddsRatio_working_3-way'!R162^3/27-'OddsRatio_working_3-way'!T162</f>
        <v>0.19876037131617533</v>
      </c>
      <c r="W162" s="11">
        <f>'OddsRatio_working_3-way'!V162^2+4*'OddsRatio_working_3-way'!U162^3/27</f>
        <v>-8.3597431253000232E-2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0.17543026852480739</v>
      </c>
      <c r="Y162" s="11">
        <f>IF('OddsRatio_working_3-way'!W162&gt;=0,IF('OddsRatio_working_3-way'!V162+SQRT('OddsRatio_working_3-way'!W162)&gt;0,0,PI()),ACOS('OddsRatio_working_3-way'!V162/(2*'OddsRatio_working_3-way'!X162)))</f>
        <v>0.96855130010375201</v>
      </c>
      <c r="Z162" s="11">
        <f>'OddsRatio_working_3-way'!X162^(1/3)*COS('OddsRatio_working_3-way'!Y162/3)</f>
        <v>0.53088026568605595</v>
      </c>
      <c r="AA162" s="11">
        <f>'OddsRatio_working_3-way'!X162^(1/3)*COS(('OddsRatio_working_3-way'!Y162+2*PI())/3)</f>
        <v>-0.41925413321426919</v>
      </c>
      <c r="AB162" s="11">
        <f>'OddsRatio_working_3-way'!X162^(1/3)*COS(('OddsRatio_working_3-way'!Y162+4*PI())/3)</f>
        <v>-0.11162613247178695</v>
      </c>
      <c r="AC162" s="11">
        <f>'OddsRatio_working_3-way'!X162^(1/3)*SIN('OddsRatio_working_3-way'!Y162/3)</f>
        <v>0.17760910903893867</v>
      </c>
      <c r="AD162" s="11">
        <f>'OddsRatio_working_3-way'!X162^(1/3)*SIN(('OddsRatio_working_3-way'!Y162+2*PI())/3)</f>
        <v>0.37095124193248746</v>
      </c>
      <c r="AE162" s="11">
        <f>'OddsRatio_working_3-way'!X162^(1/3)*SIN(('OddsRatio_working_3-way'!Y162+4*PI())/3)</f>
        <v>-0.54856035097142608</v>
      </c>
      <c r="AF162" s="11">
        <f>-'OddsRatio_working_3-way'!U162/(3*'OddsRatio_working_3-way'!X162^(1/3))*COS(('OddsRatio_working_3-way'!Y162)/3)</f>
        <v>0.53088026568605595</v>
      </c>
      <c r="AG162" s="11">
        <f>-'OddsRatio_working_3-way'!U162/(3*'OddsRatio_working_3-way'!X162^(1/3))*COS(('OddsRatio_working_3-way'!Y162+2*PI())/3)</f>
        <v>-0.41925413321426919</v>
      </c>
      <c r="AH162" s="11">
        <f>-'OddsRatio_working_3-way'!U162/(3*'OddsRatio_working_3-way'!X162^(1/3))*COS(('OddsRatio_working_3-way'!Y162+4*PI())/3)</f>
        <v>-0.11162613247178695</v>
      </c>
      <c r="AI162" s="11">
        <f>'OddsRatio_working_3-way'!U162/(3*'OddsRatio_working_3-way'!X162^(1/3))*SIN(('OddsRatio_working_3-way'!Y162)/3)</f>
        <v>-0.17760910903893867</v>
      </c>
      <c r="AJ162" s="11">
        <f>'OddsRatio_working_3-way'!U162/(3*'OddsRatio_working_3-way'!X162^(1/3))*SIN(('OddsRatio_working_3-way'!Y162+2*PI())/3)</f>
        <v>-0.37095124193248746</v>
      </c>
      <c r="AK162" s="11">
        <f>'OddsRatio_working_3-way'!U162/(3*'OddsRatio_working_3-way'!X162^(1/3))*SIN(('OddsRatio_working_3-way'!Y162+4*PI())/3)</f>
        <v>0.54856035097142608</v>
      </c>
      <c r="AL162" s="11">
        <f>'OddsRatio_working_3-way'!Z162+'OddsRatio_working_3-way'!AF162</f>
        <v>1.0617605313721119</v>
      </c>
      <c r="AM162" s="11">
        <f>'OddsRatio_working_3-way'!AA162+'OddsRatio_working_3-way'!AG162</f>
        <v>-0.83850826642853837</v>
      </c>
      <c r="AN162" s="11">
        <f>'OddsRatio_working_3-way'!AB162+'OddsRatio_working_3-way'!AH162</f>
        <v>-0.22325226494357389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1.0617605313721119</v>
      </c>
      <c r="AS162" s="11">
        <f>IF(('OddsRatio_working_3-way'!X162=0),IF(Q162&gt;0,-Q162^(1/3),(-Q162)^(1/3)),'OddsRatio_working_3-way'!AM162-'OddsRatio_working_3-way'!R162/3)</f>
        <v>-0.83850826642853837</v>
      </c>
      <c r="AT162" s="11">
        <f>IF(('OddsRatio_working_3-way'!X162=0),IF(Q162&gt;0,-Q162^(1/3),(-Q162)^(1/3)),'OddsRatio_working_3-way'!AN162-'OddsRatio_working_3-way'!R162/3)</f>
        <v>-0.22325226494357389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3.74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2.09</v>
      </c>
      <c r="D163" s="9">
        <f t="shared" si="39"/>
        <v>0.25861274678428908</v>
      </c>
      <c r="E163" s="9">
        <f t="shared" si="40"/>
        <v>0.27419283638346037</v>
      </c>
      <c r="F163" s="9">
        <f t="shared" si="41"/>
        <v>0.46719441683225033</v>
      </c>
      <c r="G163" s="9">
        <f t="shared" si="42"/>
        <v>1.0462720529412932</v>
      </c>
      <c r="H163" s="9">
        <f t="shared" si="43"/>
        <v>3.866785425059144</v>
      </c>
      <c r="I163" s="9">
        <f t="shared" si="44"/>
        <v>3.647068293941472</v>
      </c>
      <c r="J163" s="9">
        <f t="shared" si="45"/>
        <v>2.1404365377060093</v>
      </c>
      <c r="K163" s="11">
        <f t="shared" si="46"/>
        <v>0.26737967914438499</v>
      </c>
      <c r="L163" s="11">
        <f t="shared" si="47"/>
        <v>0.28328611898016998</v>
      </c>
      <c r="M163" s="11">
        <f t="shared" si="48"/>
        <v>0.47846889952153115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-0.27384510874981738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0.2304965991241564</v>
      </c>
      <c r="Q163" s="11">
        <f>2*'OddsRatio_working_3-way'!K163*'OddsRatio_working_3-way'!L163*'OddsRatio_working_3-way'!M163</f>
        <v>7.2483207271747299E-2</v>
      </c>
      <c r="R163" s="11">
        <f t="shared" si="49"/>
        <v>0</v>
      </c>
      <c r="S163" s="11">
        <f t="shared" si="50"/>
        <v>-0.84170427646650492</v>
      </c>
      <c r="T163" s="11">
        <f t="shared" si="51"/>
        <v>-0.26468687939198271</v>
      </c>
      <c r="U163" s="11">
        <f>'OddsRatio_working_3-way'!S163-'OddsRatio_working_3-way'!R163^2/3</f>
        <v>-0.84170427646650492</v>
      </c>
      <c r="V163" s="11">
        <f>'OddsRatio_working_3-way'!S163*'OddsRatio_working_3-way'!R163/3-2*'OddsRatio_working_3-way'!R163^3/27-'OddsRatio_working_3-way'!T163</f>
        <v>0.26468687939198271</v>
      </c>
      <c r="W163" s="11">
        <f>'OddsRatio_working_3-way'!V163^2+4*'OddsRatio_working_3-way'!U163^3/27</f>
        <v>-1.8284402079410914E-2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0.14861321122437005</v>
      </c>
      <c r="Y163" s="11">
        <f>IF('OddsRatio_working_3-way'!W163&gt;=0,IF('OddsRatio_working_3-way'!V163+SQRT('OddsRatio_working_3-way'!W163)&gt;0,0,PI()),ACOS('OddsRatio_working_3-way'!V163/(2*'OddsRatio_working_3-way'!X163)))</f>
        <v>0.472303477014266</v>
      </c>
      <c r="Z163" s="11">
        <f>'OddsRatio_working_3-way'!X163^(1/3)*COS('OddsRatio_working_3-way'!Y163/3)</f>
        <v>0.52313602647064661</v>
      </c>
      <c r="AA163" s="11">
        <f>'OddsRatio_working_3-way'!X163^(1/3)*COS(('OddsRatio_working_3-way'!Y163+2*PI())/3)</f>
        <v>-0.33348875066899697</v>
      </c>
      <c r="AB163" s="11">
        <f>'OddsRatio_working_3-way'!X163^(1/3)*COS(('OddsRatio_working_3-way'!Y163+4*PI())/3)</f>
        <v>-0.18964727580164972</v>
      </c>
      <c r="AC163" s="11">
        <f>'OddsRatio_working_3-way'!X163^(1/3)*SIN('OddsRatio_working_3-way'!Y163/3)</f>
        <v>8.3046914235295824E-2</v>
      </c>
      <c r="AD163" s="11">
        <f>'OddsRatio_working_3-way'!X163^(1/3)*SIN(('OddsRatio_working_3-way'!Y163+2*PI())/3)</f>
        <v>0.41152563144078058</v>
      </c>
      <c r="AE163" s="11">
        <f>'OddsRatio_working_3-way'!X163^(1/3)*SIN(('OddsRatio_working_3-way'!Y163+4*PI())/3)</f>
        <v>-0.49457254567607634</v>
      </c>
      <c r="AF163" s="11">
        <f>-'OddsRatio_working_3-way'!U163/(3*'OddsRatio_working_3-way'!X163^(1/3))*COS(('OddsRatio_working_3-way'!Y163)/3)</f>
        <v>0.52313602647064672</v>
      </c>
      <c r="AG163" s="11">
        <f>-'OddsRatio_working_3-way'!U163/(3*'OddsRatio_working_3-way'!X163^(1/3))*COS(('OddsRatio_working_3-way'!Y163+2*PI())/3)</f>
        <v>-0.33348875066899702</v>
      </c>
      <c r="AH163" s="11">
        <f>-'OddsRatio_working_3-way'!U163/(3*'OddsRatio_working_3-way'!X163^(1/3))*COS(('OddsRatio_working_3-way'!Y163+4*PI())/3)</f>
        <v>-0.18964727580164978</v>
      </c>
      <c r="AI163" s="11">
        <f>'OddsRatio_working_3-way'!U163/(3*'OddsRatio_working_3-way'!X163^(1/3))*SIN(('OddsRatio_working_3-way'!Y163)/3)</f>
        <v>-8.3046914235295838E-2</v>
      </c>
      <c r="AJ163" s="11">
        <f>'OddsRatio_working_3-way'!U163/(3*'OddsRatio_working_3-way'!X163^(1/3))*SIN(('OddsRatio_working_3-way'!Y163+2*PI())/3)</f>
        <v>-0.41152563144078069</v>
      </c>
      <c r="AK163" s="11">
        <f>'OddsRatio_working_3-way'!U163/(3*'OddsRatio_working_3-way'!X163^(1/3))*SIN(('OddsRatio_working_3-way'!Y163+4*PI())/3)</f>
        <v>0.49457254567607645</v>
      </c>
      <c r="AL163" s="11">
        <f>'OddsRatio_working_3-way'!Z163+'OddsRatio_working_3-way'!AF163</f>
        <v>1.0462720529412932</v>
      </c>
      <c r="AM163" s="11">
        <f>'OddsRatio_working_3-way'!AA163+'OddsRatio_working_3-way'!AG163</f>
        <v>-0.66697750133799394</v>
      </c>
      <c r="AN163" s="11">
        <f>'OddsRatio_working_3-way'!AB163+'OddsRatio_working_3-way'!AH163</f>
        <v>-0.3792945516032995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1.0462720529412932</v>
      </c>
      <c r="AS163" s="11">
        <f>IF(('OddsRatio_working_3-way'!X163=0),IF(Q163&gt;0,-Q163^(1/3),(-Q163)^(1/3)),'OddsRatio_working_3-way'!AM163-'OddsRatio_working_3-way'!R163/3)</f>
        <v>-0.66697750133799394</v>
      </c>
      <c r="AT163" s="11">
        <f>IF(('OddsRatio_working_3-way'!X163=0),IF(Q163&gt;0,-Q163^(1/3),(-Q163)^(1/3)),'OddsRatio_working_3-way'!AN163-'OddsRatio_working_3-way'!R163/3)</f>
        <v>-0.3792945516032995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1.74</v>
      </c>
      <c r="B164" s="4">
        <f>IF('True_Odds_Calculator_3-way'!B165="","",'True_Odds_Calculator_3-way'!B165)</f>
        <v>3.93</v>
      </c>
      <c r="C164" s="4">
        <f>IF('True_Odds_Calculator_3-way'!C165="","",'True_Odds_Calculator_3-way'!C165)</f>
        <v>4.97</v>
      </c>
      <c r="D164" s="9">
        <f t="shared" si="39"/>
        <v>0.5621029267874621</v>
      </c>
      <c r="E164" s="9">
        <f t="shared" si="40"/>
        <v>0.24482489125559456</v>
      </c>
      <c r="F164" s="9">
        <f t="shared" si="41"/>
        <v>0.19307218195694326</v>
      </c>
      <c r="G164" s="9">
        <f t="shared" si="42"/>
        <v>1.052748123943346</v>
      </c>
      <c r="H164" s="9">
        <f t="shared" si="43"/>
        <v>1.7790336117180761</v>
      </c>
      <c r="I164" s="9">
        <f t="shared" si="44"/>
        <v>4.0845520031540046</v>
      </c>
      <c r="J164" s="9">
        <f t="shared" si="45"/>
        <v>5.1794100520550836</v>
      </c>
      <c r="K164" s="11">
        <f t="shared" si="46"/>
        <v>0.57471264367816088</v>
      </c>
      <c r="L164" s="11">
        <f t="shared" si="47"/>
        <v>0.2544529262086514</v>
      </c>
      <c r="M164" s="11">
        <f t="shared" si="48"/>
        <v>0.2012072434607646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-0.25327461243139571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0.22479941213188287</v>
      </c>
      <c r="Q164" s="11">
        <f>2*'OddsRatio_working_3-way'!K164*'OddsRatio_working_3-way'!L164*'OddsRatio_working_3-way'!M164</f>
        <v>5.8848013647089754E-2</v>
      </c>
      <c r="R164" s="11">
        <f t="shared" si="49"/>
        <v>0</v>
      </c>
      <c r="S164" s="11">
        <f t="shared" si="50"/>
        <v>-0.88757183348873592</v>
      </c>
      <c r="T164" s="11">
        <f t="shared" si="51"/>
        <v>-0.23234864751014028</v>
      </c>
      <c r="U164" s="11">
        <f>'OddsRatio_working_3-way'!S164-'OddsRatio_working_3-way'!R164^2/3</f>
        <v>-0.88757183348873592</v>
      </c>
      <c r="V164" s="11">
        <f>'OddsRatio_working_3-way'!S164*'OddsRatio_working_3-way'!R164/3-2*'OddsRatio_working_3-way'!R164^3/27-'OddsRatio_working_3-way'!T164</f>
        <v>0.23234864751014028</v>
      </c>
      <c r="W164" s="11">
        <f>'OddsRatio_working_3-way'!V164^2+4*'OddsRatio_working_3-way'!U164^3/27</f>
        <v>-4.9601465393259027E-2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0.16092495098107878</v>
      </c>
      <c r="Y164" s="11">
        <f>IF('OddsRatio_working_3-way'!W164&gt;=0,IF('OddsRatio_working_3-way'!V164+SQRT('OddsRatio_working_3-way'!W164)&gt;0,0,PI()),ACOS('OddsRatio_working_3-way'!V164/(2*'OddsRatio_working_3-way'!X164)))</f>
        <v>0.76422888756609419</v>
      </c>
      <c r="Z164" s="11">
        <f>'OddsRatio_working_3-way'!X164^(1/3)*COS('OddsRatio_working_3-way'!Y164/3)</f>
        <v>0.52637406197167291</v>
      </c>
      <c r="AA164" s="11">
        <f>'OddsRatio_working_3-way'!X164^(1/3)*COS(('OddsRatio_working_3-way'!Y164+2*PI())/3)</f>
        <v>-0.3818913634036763</v>
      </c>
      <c r="AB164" s="11">
        <f>'OddsRatio_working_3-way'!X164^(1/3)*COS(('OddsRatio_working_3-way'!Y164+4*PI())/3)</f>
        <v>-0.14448269856799656</v>
      </c>
      <c r="AC164" s="11">
        <f>'OddsRatio_working_3-way'!X164^(1/3)*SIN('OddsRatio_working_3-way'!Y164/3)</f>
        <v>0.13706795655082923</v>
      </c>
      <c r="AD164" s="11">
        <f>'OddsRatio_working_3-way'!X164^(1/3)*SIN(('OddsRatio_working_3-way'!Y164+2*PI())/3)</f>
        <v>0.38731933128525853</v>
      </c>
      <c r="AE164" s="11">
        <f>'OddsRatio_working_3-way'!X164^(1/3)*SIN(('OddsRatio_working_3-way'!Y164+4*PI())/3)</f>
        <v>-0.52438728783608779</v>
      </c>
      <c r="AF164" s="11">
        <f>-'OddsRatio_working_3-way'!U164/(3*'OddsRatio_working_3-way'!X164^(1/3))*COS(('OddsRatio_working_3-way'!Y164)/3)</f>
        <v>0.52637406197167302</v>
      </c>
      <c r="AG164" s="11">
        <f>-'OddsRatio_working_3-way'!U164/(3*'OddsRatio_working_3-way'!X164^(1/3))*COS(('OddsRatio_working_3-way'!Y164+2*PI())/3)</f>
        <v>-0.38189136340367635</v>
      </c>
      <c r="AH164" s="11">
        <f>-'OddsRatio_working_3-way'!U164/(3*'OddsRatio_working_3-way'!X164^(1/3))*COS(('OddsRatio_working_3-way'!Y164+4*PI())/3)</f>
        <v>-0.14448269856799659</v>
      </c>
      <c r="AI164" s="11">
        <f>'OddsRatio_working_3-way'!U164/(3*'OddsRatio_working_3-way'!X164^(1/3))*SIN(('OddsRatio_working_3-way'!Y164)/3)</f>
        <v>-0.13706795655082926</v>
      </c>
      <c r="AJ164" s="11">
        <f>'OddsRatio_working_3-way'!U164/(3*'OddsRatio_working_3-way'!X164^(1/3))*SIN(('OddsRatio_working_3-way'!Y164+2*PI())/3)</f>
        <v>-0.38731933128525864</v>
      </c>
      <c r="AK164" s="11">
        <f>'OddsRatio_working_3-way'!U164/(3*'OddsRatio_working_3-way'!X164^(1/3))*SIN(('OddsRatio_working_3-way'!Y164+4*PI())/3)</f>
        <v>0.5243872878360879</v>
      </c>
      <c r="AL164" s="11">
        <f>'OddsRatio_working_3-way'!Z164+'OddsRatio_working_3-way'!AF164</f>
        <v>1.052748123943346</v>
      </c>
      <c r="AM164" s="11">
        <f>'OddsRatio_working_3-way'!AA164+'OddsRatio_working_3-way'!AG164</f>
        <v>-0.76378272680735271</v>
      </c>
      <c r="AN164" s="11">
        <f>'OddsRatio_working_3-way'!AB164+'OddsRatio_working_3-way'!AH164</f>
        <v>-0.28896539713599312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1.052748123943346</v>
      </c>
      <c r="AS164" s="11">
        <f>IF(('OddsRatio_working_3-way'!X164=0),IF(Q164&gt;0,-Q164^(1/3),(-Q164)^(1/3)),'OddsRatio_working_3-way'!AM164-'OddsRatio_working_3-way'!R164/3)</f>
        <v>-0.76378272680735271</v>
      </c>
      <c r="AT164" s="11">
        <f>IF(('OddsRatio_working_3-way'!X164=0),IF(Q164&gt;0,-Q164^(1/3),(-Q164)^(1/3)),'OddsRatio_working_3-way'!AN164-'OddsRatio_working_3-way'!R164/3)</f>
        <v>-0.28896539713599312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1.51</v>
      </c>
      <c r="B165" s="4">
        <f>IF('True_Odds_Calculator_3-way'!B166="","",'True_Odds_Calculator_3-way'!B166)</f>
        <v>4.22</v>
      </c>
      <c r="C165" s="4">
        <f>IF('True_Odds_Calculator_3-way'!C166="","",'True_Odds_Calculator_3-way'!C166)</f>
        <v>7.65</v>
      </c>
      <c r="D165" s="9">
        <f t="shared" si="39"/>
        <v>0.6491290206461503</v>
      </c>
      <c r="E165" s="9">
        <f t="shared" si="40"/>
        <v>0.22661700662351442</v>
      </c>
      <c r="F165" s="9">
        <f t="shared" si="41"/>
        <v>0.1242539727303353</v>
      </c>
      <c r="G165" s="9">
        <f t="shared" si="42"/>
        <v>1.0598544982224083</v>
      </c>
      <c r="H165" s="9">
        <f t="shared" si="43"/>
        <v>1.540525794093428</v>
      </c>
      <c r="I165" s="9">
        <f t="shared" si="44"/>
        <v>4.4127314842761551</v>
      </c>
      <c r="J165" s="9">
        <f t="shared" si="45"/>
        <v>8.0480324131790155</v>
      </c>
      <c r="K165" s="11">
        <f t="shared" si="46"/>
        <v>0.66225165562913912</v>
      </c>
      <c r="L165" s="11">
        <f t="shared" si="47"/>
        <v>0.23696682464454977</v>
      </c>
      <c r="M165" s="11">
        <f t="shared" si="48"/>
        <v>0.13071895424836602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-0.22402519276440369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0.21293473919494671</v>
      </c>
      <c r="Q165" s="11">
        <f>2*'OddsRatio_working_3-way'!K165*'OddsRatio_working_3-way'!L165*'OddsRatio_working_3-way'!M165</f>
        <v>4.1027888091511887E-2</v>
      </c>
      <c r="R165" s="11">
        <f t="shared" si="49"/>
        <v>0</v>
      </c>
      <c r="S165" s="11">
        <f t="shared" si="50"/>
        <v>-0.95049461432170146</v>
      </c>
      <c r="T165" s="11">
        <f t="shared" si="51"/>
        <v>-0.18313961740302531</v>
      </c>
      <c r="U165" s="11">
        <f>'OddsRatio_working_3-way'!S165-'OddsRatio_working_3-way'!R165^2/3</f>
        <v>-0.95049461432170146</v>
      </c>
      <c r="V165" s="11">
        <f>'OddsRatio_working_3-way'!S165*'OddsRatio_working_3-way'!R165/3-2*'OddsRatio_working_3-way'!R165^3/27-'OddsRatio_working_3-way'!T165</f>
        <v>0.18313961740302531</v>
      </c>
      <c r="W165" s="11">
        <f>'OddsRatio_working_3-way'!V165^2+4*'OddsRatio_working_3-way'!U165^3/27</f>
        <v>-9.3676897667916953E-2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0.17833747301846256</v>
      </c>
      <c r="Y165" s="11">
        <f>IF('OddsRatio_working_3-way'!W165&gt;=0,IF('OddsRatio_working_3-way'!V165+SQRT('OddsRatio_working_3-way'!W165)&gt;0,0,PI()),ACOS('OddsRatio_working_3-way'!V165/(2*'OddsRatio_working_3-way'!X165)))</f>
        <v>1.031580031289123</v>
      </c>
      <c r="Z165" s="11">
        <f>'OddsRatio_working_3-way'!X165^(1/3)*COS('OddsRatio_working_3-way'!Y165/3)</f>
        <v>0.52992724911120415</v>
      </c>
      <c r="AA165" s="11">
        <f>'OddsRatio_working_3-way'!X165^(1/3)*COS(('OddsRatio_working_3-way'!Y165+2*PI())/3)</f>
        <v>-0.42930012861814798</v>
      </c>
      <c r="AB165" s="11">
        <f>'OddsRatio_working_3-way'!X165^(1/3)*COS(('OddsRatio_working_3-way'!Y165+4*PI())/3)</f>
        <v>-0.10062712049305629</v>
      </c>
      <c r="AC165" s="11">
        <f>'OddsRatio_working_3-way'!X165^(1/3)*SIN('OddsRatio_working_3-way'!Y165/3)</f>
        <v>0.18975944971638573</v>
      </c>
      <c r="AD165" s="11">
        <f>'OddsRatio_working_3-way'!X165^(1/3)*SIN(('OddsRatio_working_3-way'!Y165+2*PI())/3)</f>
        <v>0.36405073502971447</v>
      </c>
      <c r="AE165" s="11">
        <f>'OddsRatio_working_3-way'!X165^(1/3)*SIN(('OddsRatio_working_3-way'!Y165+4*PI())/3)</f>
        <v>-0.55381018474610022</v>
      </c>
      <c r="AF165" s="11">
        <f>-'OddsRatio_working_3-way'!U165/(3*'OddsRatio_working_3-way'!X165^(1/3))*COS(('OddsRatio_working_3-way'!Y165)/3)</f>
        <v>0.52992724911120426</v>
      </c>
      <c r="AG165" s="11">
        <f>-'OddsRatio_working_3-way'!U165/(3*'OddsRatio_working_3-way'!X165^(1/3))*COS(('OddsRatio_working_3-way'!Y165+2*PI())/3)</f>
        <v>-0.42930012861814809</v>
      </c>
      <c r="AH165" s="11">
        <f>-'OddsRatio_working_3-way'!U165/(3*'OddsRatio_working_3-way'!X165^(1/3))*COS(('OddsRatio_working_3-way'!Y165+4*PI())/3)</f>
        <v>-0.10062712049305632</v>
      </c>
      <c r="AI165" s="11">
        <f>'OddsRatio_working_3-way'!U165/(3*'OddsRatio_working_3-way'!X165^(1/3))*SIN(('OddsRatio_working_3-way'!Y165)/3)</f>
        <v>-0.18975944971638578</v>
      </c>
      <c r="AJ165" s="11">
        <f>'OddsRatio_working_3-way'!U165/(3*'OddsRatio_working_3-way'!X165^(1/3))*SIN(('OddsRatio_working_3-way'!Y165+2*PI())/3)</f>
        <v>-0.36405073502971452</v>
      </c>
      <c r="AK165" s="11">
        <f>'OddsRatio_working_3-way'!U165/(3*'OddsRatio_working_3-way'!X165^(1/3))*SIN(('OddsRatio_working_3-way'!Y165+4*PI())/3)</f>
        <v>0.55381018474610033</v>
      </c>
      <c r="AL165" s="11">
        <f>'OddsRatio_working_3-way'!Z165+'OddsRatio_working_3-way'!AF165</f>
        <v>1.0598544982224083</v>
      </c>
      <c r="AM165" s="11">
        <f>'OddsRatio_working_3-way'!AA165+'OddsRatio_working_3-way'!AG165</f>
        <v>-0.85860025723629607</v>
      </c>
      <c r="AN165" s="11">
        <f>'OddsRatio_working_3-way'!AB165+'OddsRatio_working_3-way'!AH165</f>
        <v>-0.20125424098611261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1.0598544982224083</v>
      </c>
      <c r="AS165" s="11">
        <f>IF(('OddsRatio_working_3-way'!X165=0),IF(Q165&gt;0,-Q165^(1/3),(-Q165)^(1/3)),'OddsRatio_working_3-way'!AM165-'OddsRatio_working_3-way'!R165/3)</f>
        <v>-0.85860025723629607</v>
      </c>
      <c r="AT165" s="11">
        <f>IF(('OddsRatio_working_3-way'!X165=0),IF(Q165&gt;0,-Q165^(1/3),(-Q165)^(1/3)),'OddsRatio_working_3-way'!AN165-'OddsRatio_working_3-way'!R165/3)</f>
        <v>-0.20125424098611261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2.9</v>
      </c>
      <c r="B166" s="4">
        <f>IF('True_Odds_Calculator_3-way'!B167="","",'True_Odds_Calculator_3-way'!B167)</f>
        <v>3.25</v>
      </c>
      <c r="C166" s="4">
        <f>IF('True_Odds_Calculator_3-way'!C167="","",'True_Odds_Calculator_3-way'!C167)</f>
        <v>2.66</v>
      </c>
      <c r="D166" s="9">
        <f t="shared" si="39"/>
        <v>0.33528126894492249</v>
      </c>
      <c r="E166" s="9">
        <f t="shared" si="40"/>
        <v>0.29870534135882082</v>
      </c>
      <c r="F166" s="9">
        <f t="shared" si="41"/>
        <v>0.36601338969625685</v>
      </c>
      <c r="G166" s="9">
        <f t="shared" si="42"/>
        <v>1.0434581234261249</v>
      </c>
      <c r="H166" s="9">
        <f t="shared" si="43"/>
        <v>2.9825704345096371</v>
      </c>
      <c r="I166" s="9">
        <f t="shared" si="44"/>
        <v>3.3477807777087807</v>
      </c>
      <c r="J166" s="9">
        <f t="shared" si="45"/>
        <v>2.7321404848873669</v>
      </c>
      <c r="K166" s="11">
        <f t="shared" si="46"/>
        <v>0.34482758620689657</v>
      </c>
      <c r="L166" s="11">
        <f t="shared" si="47"/>
        <v>0.30769230769230771</v>
      </c>
      <c r="M166" s="11">
        <f t="shared" si="48"/>
        <v>0.37593984962406013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-0.28306176582038656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0.23174647494066733</v>
      </c>
      <c r="Q166" s="11">
        <f>2*'OddsRatio_working_3-way'!K166*'OddsRatio_working_3-way'!L166*'OddsRatio_working_3-way'!M166</f>
        <v>7.9775034402983599E-2</v>
      </c>
      <c r="R166" s="11">
        <f t="shared" si="49"/>
        <v>0</v>
      </c>
      <c r="S166" s="11">
        <f t="shared" si="50"/>
        <v>-0.81871345029239762</v>
      </c>
      <c r="T166" s="11">
        <f t="shared" si="51"/>
        <v>-0.28182907066863949</v>
      </c>
      <c r="U166" s="11">
        <f>'OddsRatio_working_3-way'!S166-'OddsRatio_working_3-way'!R166^2/3</f>
        <v>-0.81871345029239762</v>
      </c>
      <c r="V166" s="11">
        <f>'OddsRatio_working_3-way'!S166*'OddsRatio_working_3-way'!R166/3-2*'OddsRatio_working_3-way'!R166^3/27-'OddsRatio_working_3-way'!T166</f>
        <v>0.28182907066863949</v>
      </c>
      <c r="W166" s="11">
        <f>'OddsRatio_working_3-way'!V166^2+4*'OddsRatio_working_3-way'!U166^3/27</f>
        <v>-1.8726477582411832E-3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0.14256601350969852</v>
      </c>
      <c r="Y166" s="11">
        <f>IF('OddsRatio_working_3-way'!W166&gt;=0,IF('OddsRatio_working_3-way'!V166+SQRT('OddsRatio_working_3-way'!W166)&gt;0,0,PI()),ACOS('OddsRatio_working_3-way'!V166/(2*'OddsRatio_working_3-way'!X166)))</f>
        <v>0.15235739720020836</v>
      </c>
      <c r="Z166" s="11">
        <f>'OddsRatio_working_3-way'!X166^(1/3)*COS('OddsRatio_working_3-way'!Y166/3)</f>
        <v>0.52172906171306244</v>
      </c>
      <c r="AA166" s="11">
        <f>'OddsRatio_working_3-way'!X166^(1/3)*COS(('OddsRatio_working_3-way'!Y166+2*PI())/3)</f>
        <v>-0.28383085829704646</v>
      </c>
      <c r="AB166" s="11">
        <f>'OddsRatio_working_3-way'!X166^(1/3)*COS(('OddsRatio_working_3-way'!Y166+4*PI())/3)</f>
        <v>-0.23789820341601592</v>
      </c>
      <c r="AC166" s="11">
        <f>'OddsRatio_working_3-way'!X166^(1/3)*SIN('OddsRatio_working_3-way'!Y166/3)</f>
        <v>2.6519230660157204E-2</v>
      </c>
      <c r="AD166" s="11">
        <f>'OddsRatio_working_3-way'!X166^(1/3)*SIN(('OddsRatio_working_3-way'!Y166+2*PI())/3)</f>
        <v>0.4385710060060527</v>
      </c>
      <c r="AE166" s="11">
        <f>'OddsRatio_working_3-way'!X166^(1/3)*SIN(('OddsRatio_working_3-way'!Y166+4*PI())/3)</f>
        <v>-0.46509023666620986</v>
      </c>
      <c r="AF166" s="11">
        <f>-'OddsRatio_working_3-way'!U166/(3*'OddsRatio_working_3-way'!X166^(1/3))*COS(('OddsRatio_working_3-way'!Y166)/3)</f>
        <v>0.52172906171306244</v>
      </c>
      <c r="AG166" s="11">
        <f>-'OddsRatio_working_3-way'!U166/(3*'OddsRatio_working_3-way'!X166^(1/3))*COS(('OddsRatio_working_3-way'!Y166+2*PI())/3)</f>
        <v>-0.28383085829704646</v>
      </c>
      <c r="AH166" s="11">
        <f>-'OddsRatio_working_3-way'!U166/(3*'OddsRatio_working_3-way'!X166^(1/3))*COS(('OddsRatio_working_3-way'!Y166+4*PI())/3)</f>
        <v>-0.23789820341601592</v>
      </c>
      <c r="AI166" s="11">
        <f>'OddsRatio_working_3-way'!U166/(3*'OddsRatio_working_3-way'!X166^(1/3))*SIN(('OddsRatio_working_3-way'!Y166)/3)</f>
        <v>-2.6519230660157204E-2</v>
      </c>
      <c r="AJ166" s="11">
        <f>'OddsRatio_working_3-way'!U166/(3*'OddsRatio_working_3-way'!X166^(1/3))*SIN(('OddsRatio_working_3-way'!Y166+2*PI())/3)</f>
        <v>-0.4385710060060527</v>
      </c>
      <c r="AK166" s="11">
        <f>'OddsRatio_working_3-way'!U166/(3*'OddsRatio_working_3-way'!X166^(1/3))*SIN(('OddsRatio_working_3-way'!Y166+4*PI())/3)</f>
        <v>0.46509023666620986</v>
      </c>
      <c r="AL166" s="11">
        <f>'OddsRatio_working_3-way'!Z166+'OddsRatio_working_3-way'!AF166</f>
        <v>1.0434581234261249</v>
      </c>
      <c r="AM166" s="11">
        <f>'OddsRatio_working_3-way'!AA166+'OddsRatio_working_3-way'!AG166</f>
        <v>-0.56766171659409292</v>
      </c>
      <c r="AN166" s="11">
        <f>'OddsRatio_working_3-way'!AB166+'OddsRatio_working_3-way'!AH166</f>
        <v>-0.47579640683203184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1.0434581234261249</v>
      </c>
      <c r="AS166" s="11">
        <f>IF(('OddsRatio_working_3-way'!X166=0),IF(Q166&gt;0,-Q166^(1/3),(-Q166)^(1/3)),'OddsRatio_working_3-way'!AM166-'OddsRatio_working_3-way'!R166/3)</f>
        <v>-0.56766171659409292</v>
      </c>
      <c r="AT166" s="11">
        <f>IF(('OddsRatio_working_3-way'!X166=0),IF(Q166&gt;0,-Q166^(1/3),(-Q166)^(1/3)),'OddsRatio_working_3-way'!AN166-'OddsRatio_working_3-way'!R166/3)</f>
        <v>-0.47579640683203184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2.39</v>
      </c>
      <c r="B167" s="4">
        <f>IF('True_Odds_Calculator_3-way'!B168="","",'True_Odds_Calculator_3-way'!B168)</f>
        <v>3.12</v>
      </c>
      <c r="C167" s="4">
        <f>IF('True_Odds_Calculator_3-way'!C168="","",'True_Odds_Calculator_3-way'!C168)</f>
        <v>3.46</v>
      </c>
      <c r="D167" s="9">
        <f t="shared" si="39"/>
        <v>0.40817988959687118</v>
      </c>
      <c r="E167" s="9">
        <f t="shared" si="40"/>
        <v>0.31139468471736359</v>
      </c>
      <c r="F167" s="9">
        <f t="shared" si="41"/>
        <v>0.28042542568576517</v>
      </c>
      <c r="G167" s="9">
        <f t="shared" si="42"/>
        <v>1.043093681121513</v>
      </c>
      <c r="H167" s="9">
        <f t="shared" si="43"/>
        <v>2.4499002167589037</v>
      </c>
      <c r="I167" s="9">
        <f t="shared" si="44"/>
        <v>3.2113586039776076</v>
      </c>
      <c r="J167" s="9">
        <f t="shared" si="45"/>
        <v>3.5660104555589216</v>
      </c>
      <c r="K167" s="11">
        <f t="shared" si="46"/>
        <v>0.41841004184100417</v>
      </c>
      <c r="L167" s="11">
        <f t="shared" si="47"/>
        <v>0.32051282051282048</v>
      </c>
      <c r="M167" s="11">
        <f t="shared" si="48"/>
        <v>0.28901734104046245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-0.28096820344141793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0.23139061340140016</v>
      </c>
      <c r="Q167" s="11">
        <f>2*'OddsRatio_working_3-way'!K167*'OddsRatio_working_3-way'!L167*'OddsRatio_working_3-way'!M167</f>
        <v>7.7517793434304913E-2</v>
      </c>
      <c r="R167" s="11">
        <f t="shared" si="49"/>
        <v>0</v>
      </c>
      <c r="S167" s="11">
        <f t="shared" si="50"/>
        <v>-0.82354732872698622</v>
      </c>
      <c r="T167" s="11">
        <f t="shared" si="51"/>
        <v>-0.27589525250485303</v>
      </c>
      <c r="U167" s="11">
        <f>'OddsRatio_working_3-way'!S167-'OddsRatio_working_3-way'!R167^2/3</f>
        <v>-0.82354732872698622</v>
      </c>
      <c r="V167" s="11">
        <f>'OddsRatio_working_3-way'!S167*'OddsRatio_working_3-way'!R167/3-2*'OddsRatio_working_3-way'!R167^3/27-'OddsRatio_working_3-way'!T167</f>
        <v>0.27589525250485303</v>
      </c>
      <c r="W167" s="11">
        <f>'OddsRatio_working_3-way'!V167^2+4*'OddsRatio_working_3-way'!U167^3/27</f>
        <v>-6.6306498907845457E-3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0.14383049072215282</v>
      </c>
      <c r="Y167" s="11">
        <f>IF('OddsRatio_working_3-way'!W167&gt;=0,IF('OddsRatio_working_3-way'!V167+SQRT('OddsRatio_working_3-way'!W167)&gt;0,0,PI()),ACOS('OddsRatio_working_3-way'!V167/(2*'OddsRatio_working_3-way'!X167)))</f>
        <v>0.2869957299186694</v>
      </c>
      <c r="Z167" s="11">
        <f>'OddsRatio_working_3-way'!X167^(1/3)*COS('OddsRatio_working_3-way'!Y167/3)</f>
        <v>0.52154684056075651</v>
      </c>
      <c r="AA167" s="11">
        <f>'OddsRatio_working_3-way'!X167^(1/3)*COS(('OddsRatio_working_3-way'!Y167+2*PI())/3)</f>
        <v>-0.30411510930568258</v>
      </c>
      <c r="AB167" s="11">
        <f>'OddsRatio_working_3-way'!X167^(1/3)*COS(('OddsRatio_working_3-way'!Y167+4*PI())/3)</f>
        <v>-0.21743173125507406</v>
      </c>
      <c r="AC167" s="11">
        <f>'OddsRatio_working_3-way'!X167^(1/3)*SIN('OddsRatio_working_3-way'!Y167/3)</f>
        <v>5.0046671651784912E-2</v>
      </c>
      <c r="AD167" s="11">
        <f>'OddsRatio_working_3-way'!X167^(1/3)*SIN(('OddsRatio_working_3-way'!Y167+2*PI())/3)</f>
        <v>0.42664947736323489</v>
      </c>
      <c r="AE167" s="11">
        <f>'OddsRatio_working_3-way'!X167^(1/3)*SIN(('OddsRatio_working_3-way'!Y167+4*PI())/3)</f>
        <v>-0.47669614901501983</v>
      </c>
      <c r="AF167" s="11">
        <f>-'OddsRatio_working_3-way'!U167/(3*'OddsRatio_working_3-way'!X167^(1/3))*COS(('OddsRatio_working_3-way'!Y167)/3)</f>
        <v>0.52154684056075651</v>
      </c>
      <c r="AG167" s="11">
        <f>-'OddsRatio_working_3-way'!U167/(3*'OddsRatio_working_3-way'!X167^(1/3))*COS(('OddsRatio_working_3-way'!Y167+2*PI())/3)</f>
        <v>-0.30411510930568258</v>
      </c>
      <c r="AH167" s="11">
        <f>-'OddsRatio_working_3-way'!U167/(3*'OddsRatio_working_3-way'!X167^(1/3))*COS(('OddsRatio_working_3-way'!Y167+4*PI())/3)</f>
        <v>-0.21743173125507406</v>
      </c>
      <c r="AI167" s="11">
        <f>'OddsRatio_working_3-way'!U167/(3*'OddsRatio_working_3-way'!X167^(1/3))*SIN(('OddsRatio_working_3-way'!Y167)/3)</f>
        <v>-5.0046671651784912E-2</v>
      </c>
      <c r="AJ167" s="11">
        <f>'OddsRatio_working_3-way'!U167/(3*'OddsRatio_working_3-way'!X167^(1/3))*SIN(('OddsRatio_working_3-way'!Y167+2*PI())/3)</f>
        <v>-0.42664947736323489</v>
      </c>
      <c r="AK167" s="11">
        <f>'OddsRatio_working_3-way'!U167/(3*'OddsRatio_working_3-way'!X167^(1/3))*SIN(('OddsRatio_working_3-way'!Y167+4*PI())/3)</f>
        <v>0.47669614901501983</v>
      </c>
      <c r="AL167" s="11">
        <f>'OddsRatio_working_3-way'!Z167+'OddsRatio_working_3-way'!AF167</f>
        <v>1.043093681121513</v>
      </c>
      <c r="AM167" s="11">
        <f>'OddsRatio_working_3-way'!AA167+'OddsRatio_working_3-way'!AG167</f>
        <v>-0.60823021861136517</v>
      </c>
      <c r="AN167" s="11">
        <f>'OddsRatio_working_3-way'!AB167+'OddsRatio_working_3-way'!AH167</f>
        <v>-0.43486346251014812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1.043093681121513</v>
      </c>
      <c r="AS167" s="11">
        <f>IF(('OddsRatio_working_3-way'!X167=0),IF(Q167&gt;0,-Q167^(1/3),(-Q167)^(1/3)),'OddsRatio_working_3-way'!AM167-'OddsRatio_working_3-way'!R167/3)</f>
        <v>-0.60823021861136517</v>
      </c>
      <c r="AT167" s="11">
        <f>IF(('OddsRatio_working_3-way'!X167=0),IF(Q167&gt;0,-Q167^(1/3),(-Q167)^(1/3)),'OddsRatio_working_3-way'!AN167-'OddsRatio_working_3-way'!R167/3)</f>
        <v>-0.43486346251014812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2.33</v>
      </c>
      <c r="B168" s="4">
        <f>IF('True_Odds_Calculator_3-way'!B169="","",'True_Odds_Calculator_3-way'!B169)</f>
        <v>3.31</v>
      </c>
      <c r="C168" s="4">
        <f>IF('True_Odds_Calculator_3-way'!C169="","",'True_Odds_Calculator_3-way'!C169)</f>
        <v>3.34</v>
      </c>
      <c r="D168" s="9">
        <f t="shared" si="39"/>
        <v>0.41784210997778098</v>
      </c>
      <c r="E168" s="9">
        <f t="shared" si="40"/>
        <v>0.29241025962518008</v>
      </c>
      <c r="F168" s="9">
        <f t="shared" si="41"/>
        <v>0.28974763039703905</v>
      </c>
      <c r="G168" s="9">
        <f t="shared" si="42"/>
        <v>1.0475552578654697</v>
      </c>
      <c r="H168" s="9">
        <f t="shared" si="43"/>
        <v>2.3932484929610749</v>
      </c>
      <c r="I168" s="9">
        <f t="shared" si="44"/>
        <v>3.4198526456692351</v>
      </c>
      <c r="J168" s="9">
        <f t="shared" si="45"/>
        <v>3.4512793034051992</v>
      </c>
      <c r="K168" s="11">
        <f t="shared" si="46"/>
        <v>0.42918454935622319</v>
      </c>
      <c r="L168" s="11">
        <f t="shared" si="47"/>
        <v>0.30211480362537763</v>
      </c>
      <c r="M168" s="11">
        <f t="shared" si="48"/>
        <v>0.29940119760479045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-0.27909309811584138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0.23215113023049502</v>
      </c>
      <c r="Q168" s="11">
        <f>2*'OddsRatio_working_3-way'!K168*'OddsRatio_working_3-way'!L168*'OddsRatio_working_3-way'!M168</f>
        <v>7.7642518471737462E-2</v>
      </c>
      <c r="R168" s="11">
        <f t="shared" si="49"/>
        <v>0</v>
      </c>
      <c r="S168" s="11">
        <f t="shared" si="50"/>
        <v>-0.83180534308353815</v>
      </c>
      <c r="T168" s="11">
        <f t="shared" si="51"/>
        <v>-0.27819576691757131</v>
      </c>
      <c r="U168" s="11">
        <f>'OddsRatio_working_3-way'!S168-'OddsRatio_working_3-way'!R168^2/3</f>
        <v>-0.83180534308353815</v>
      </c>
      <c r="V168" s="11">
        <f>'OddsRatio_working_3-way'!S168*'OddsRatio_working_3-way'!R168/3-2*'OddsRatio_working_3-way'!R168^3/27-'OddsRatio_working_3-way'!T168</f>
        <v>0.27819576691757131</v>
      </c>
      <c r="W168" s="11">
        <f>'OddsRatio_working_3-way'!V168^2+4*'OddsRatio_working_3-way'!U168^3/27</f>
        <v>-7.8702595656368057E-3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0.14599926737529581</v>
      </c>
      <c r="Y168" s="11">
        <f>IF('OddsRatio_working_3-way'!W168&gt;=0,IF('OddsRatio_working_3-way'!V168+SQRT('OddsRatio_working_3-way'!W168)&gt;0,0,PI()),ACOS('OddsRatio_working_3-way'!V168/(2*'OddsRatio_working_3-way'!X168)))</f>
        <v>0.30869779912658579</v>
      </c>
      <c r="Z168" s="11">
        <f>'OddsRatio_working_3-way'!X168^(1/3)*COS('OddsRatio_working_3-way'!Y168/3)</f>
        <v>0.52377762893273483</v>
      </c>
      <c r="AA168" s="11">
        <f>'OddsRatio_working_3-way'!X168^(1/3)*COS(('OddsRatio_working_3-way'!Y168+2*PI())/3)</f>
        <v>-0.30872984715231794</v>
      </c>
      <c r="AB168" s="11">
        <f>'OddsRatio_working_3-way'!X168^(1/3)*COS(('OddsRatio_working_3-way'!Y168+4*PI())/3)</f>
        <v>-0.21504778178041709</v>
      </c>
      <c r="AC168" s="11">
        <f>'OddsRatio_working_3-way'!X168^(1/3)*SIN('OddsRatio_working_3-way'!Y168/3)</f>
        <v>5.4087365660707258E-2</v>
      </c>
      <c r="AD168" s="11">
        <f>'OddsRatio_working_3-way'!X168^(1/3)*SIN(('OddsRatio_working_3-way'!Y168+2*PI())/3)</f>
        <v>0.42656104975937403</v>
      </c>
      <c r="AE168" s="11">
        <f>'OddsRatio_working_3-way'!X168^(1/3)*SIN(('OddsRatio_working_3-way'!Y168+4*PI())/3)</f>
        <v>-0.48064841542008108</v>
      </c>
      <c r="AF168" s="11">
        <f>-'OddsRatio_working_3-way'!U168/(3*'OddsRatio_working_3-way'!X168^(1/3))*COS(('OddsRatio_working_3-way'!Y168)/3)</f>
        <v>0.52377762893273483</v>
      </c>
      <c r="AG168" s="11">
        <f>-'OddsRatio_working_3-way'!U168/(3*'OddsRatio_working_3-way'!X168^(1/3))*COS(('OddsRatio_working_3-way'!Y168+2*PI())/3)</f>
        <v>-0.30872984715231794</v>
      </c>
      <c r="AH168" s="11">
        <f>-'OddsRatio_working_3-way'!U168/(3*'OddsRatio_working_3-way'!X168^(1/3))*COS(('OddsRatio_working_3-way'!Y168+4*PI())/3)</f>
        <v>-0.21504778178041709</v>
      </c>
      <c r="AI168" s="11">
        <f>'OddsRatio_working_3-way'!U168/(3*'OddsRatio_working_3-way'!X168^(1/3))*SIN(('OddsRatio_working_3-way'!Y168)/3)</f>
        <v>-5.4087365660707258E-2</v>
      </c>
      <c r="AJ168" s="11">
        <f>'OddsRatio_working_3-way'!U168/(3*'OddsRatio_working_3-way'!X168^(1/3))*SIN(('OddsRatio_working_3-way'!Y168+2*PI())/3)</f>
        <v>-0.42656104975937403</v>
      </c>
      <c r="AK168" s="11">
        <f>'OddsRatio_working_3-way'!U168/(3*'OddsRatio_working_3-way'!X168^(1/3))*SIN(('OddsRatio_working_3-way'!Y168+4*PI())/3)</f>
        <v>0.48064841542008108</v>
      </c>
      <c r="AL168" s="11">
        <f>'OddsRatio_working_3-way'!Z168+'OddsRatio_working_3-way'!AF168</f>
        <v>1.0475552578654697</v>
      </c>
      <c r="AM168" s="11">
        <f>'OddsRatio_working_3-way'!AA168+'OddsRatio_working_3-way'!AG168</f>
        <v>-0.61745969430463588</v>
      </c>
      <c r="AN168" s="11">
        <f>'OddsRatio_working_3-way'!AB168+'OddsRatio_working_3-way'!AH168</f>
        <v>-0.43009556356083417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1.0475552578654697</v>
      </c>
      <c r="AS168" s="11">
        <f>IF(('OddsRatio_working_3-way'!X168=0),IF(Q168&gt;0,-Q168^(1/3),(-Q168)^(1/3)),'OddsRatio_working_3-way'!AM168-'OddsRatio_working_3-way'!R168/3)</f>
        <v>-0.61745969430463588</v>
      </c>
      <c r="AT168" s="11">
        <f>IF(('OddsRatio_working_3-way'!X168=0),IF(Q168&gt;0,-Q168^(1/3),(-Q168)^(1/3)),'OddsRatio_working_3-way'!AN168-'OddsRatio_working_3-way'!R168/3)</f>
        <v>-0.43009556356083417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1.55</v>
      </c>
      <c r="B169" s="4">
        <f>IF('True_Odds_Calculator_3-way'!B170="","",'True_Odds_Calculator_3-way'!B170)</f>
        <v>4.45</v>
      </c>
      <c r="C169" s="4">
        <f>IF('True_Odds_Calculator_3-way'!C170="","",'True_Odds_Calculator_3-way'!C170)</f>
        <v>6.28</v>
      </c>
      <c r="D169" s="9">
        <f t="shared" si="39"/>
        <v>0.63257560949931146</v>
      </c>
      <c r="E169" s="9">
        <f t="shared" si="40"/>
        <v>0.21535745389167887</v>
      </c>
      <c r="F169" s="9">
        <f t="shared" si="41"/>
        <v>0.15206693660900975</v>
      </c>
      <c r="G169" s="9">
        <f t="shared" si="42"/>
        <v>1.0560703516432621</v>
      </c>
      <c r="H169" s="9">
        <f t="shared" si="43"/>
        <v>1.5808386934037937</v>
      </c>
      <c r="I169" s="9">
        <f t="shared" si="44"/>
        <v>4.6434427131692546</v>
      </c>
      <c r="J169" s="9">
        <f t="shared" si="45"/>
        <v>6.5760514566764243</v>
      </c>
      <c r="K169" s="11">
        <f t="shared" si="46"/>
        <v>0.64516129032258063</v>
      </c>
      <c r="L169" s="11">
        <f t="shared" si="47"/>
        <v>0.2247191011235955</v>
      </c>
      <c r="M169" s="11">
        <f t="shared" si="48"/>
        <v>0.15923566878980891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-0.23129399325427147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0.21423805819056563</v>
      </c>
      <c r="Q169" s="11">
        <f>2*'OddsRatio_working_3-way'!K169*'OddsRatio_working_3-way'!L169*'OddsRatio_working_3-way'!M169</f>
        <v>4.6171995299690877E-2</v>
      </c>
      <c r="R169" s="11">
        <f t="shared" si="49"/>
        <v>0</v>
      </c>
      <c r="S169" s="11">
        <f t="shared" si="50"/>
        <v>-0.92625863376851503</v>
      </c>
      <c r="T169" s="11">
        <f t="shared" si="51"/>
        <v>-0.19962470555355932</v>
      </c>
      <c r="U169" s="11">
        <f>'OddsRatio_working_3-way'!S169-'OddsRatio_working_3-way'!R169^2/3</f>
        <v>-0.92625863376851503</v>
      </c>
      <c r="V169" s="11">
        <f>'OddsRatio_working_3-way'!S169*'OddsRatio_working_3-way'!R169/3-2*'OddsRatio_working_3-way'!R169^3/27-'OddsRatio_working_3-way'!T169</f>
        <v>0.19962470555355932</v>
      </c>
      <c r="W169" s="11">
        <f>'OddsRatio_working_3-way'!V169^2+4*'OddsRatio_working_3-way'!U169^3/27</f>
        <v>-7.7881573760737094E-2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0.1715601912071113</v>
      </c>
      <c r="Y169" s="11">
        <f>IF('OddsRatio_working_3-way'!W169&gt;=0,IF('OddsRatio_working_3-way'!V169+SQRT('OddsRatio_working_3-way'!W169)&gt;0,0,PI()),ACOS('OddsRatio_working_3-way'!V169/(2*'OddsRatio_working_3-way'!X169)))</f>
        <v>0.94986605761940435</v>
      </c>
      <c r="Z169" s="11">
        <f>'OddsRatio_working_3-way'!X169^(1/3)*COS('OddsRatio_working_3-way'!Y169/3)</f>
        <v>0.52803517582163106</v>
      </c>
      <c r="AA169" s="11">
        <f>'OddsRatio_working_3-way'!X169^(1/3)*COS(('OddsRatio_working_3-way'!Y169+2*PI())/3)</f>
        <v>-0.41384681824786684</v>
      </c>
      <c r="AB169" s="11">
        <f>'OddsRatio_working_3-way'!X169^(1/3)*COS(('OddsRatio_working_3-way'!Y169+4*PI())/3)</f>
        <v>-0.11418835757376432</v>
      </c>
      <c r="AC169" s="11">
        <f>'OddsRatio_working_3-way'!X169^(1/3)*SIN('OddsRatio_working_3-way'!Y169/3)</f>
        <v>0.17300789293514213</v>
      </c>
      <c r="AD169" s="11">
        <f>'OddsRatio_working_3-way'!X169^(1/3)*SIN(('OddsRatio_working_3-way'!Y169+2*PI())/3)</f>
        <v>0.37078792988574405</v>
      </c>
      <c r="AE169" s="11">
        <f>'OddsRatio_working_3-way'!X169^(1/3)*SIN(('OddsRatio_working_3-way'!Y169+4*PI())/3)</f>
        <v>-0.54379582282088612</v>
      </c>
      <c r="AF169" s="11">
        <f>-'OddsRatio_working_3-way'!U169/(3*'OddsRatio_working_3-way'!X169^(1/3))*COS(('OddsRatio_working_3-way'!Y169)/3)</f>
        <v>0.52803517582163095</v>
      </c>
      <c r="AG169" s="11">
        <f>-'OddsRatio_working_3-way'!U169/(3*'OddsRatio_working_3-way'!X169^(1/3))*COS(('OddsRatio_working_3-way'!Y169+2*PI())/3)</f>
        <v>-0.41384681824786679</v>
      </c>
      <c r="AH169" s="11">
        <f>-'OddsRatio_working_3-way'!U169/(3*'OddsRatio_working_3-way'!X169^(1/3))*COS(('OddsRatio_working_3-way'!Y169+4*PI())/3)</f>
        <v>-0.1141883575737643</v>
      </c>
      <c r="AI169" s="11">
        <f>'OddsRatio_working_3-way'!U169/(3*'OddsRatio_working_3-way'!X169^(1/3))*SIN(('OddsRatio_working_3-way'!Y169)/3)</f>
        <v>-0.1730078929351421</v>
      </c>
      <c r="AJ169" s="11">
        <f>'OddsRatio_working_3-way'!U169/(3*'OddsRatio_working_3-way'!X169^(1/3))*SIN(('OddsRatio_working_3-way'!Y169+2*PI())/3)</f>
        <v>-0.37078792988574394</v>
      </c>
      <c r="AK169" s="11">
        <f>'OddsRatio_working_3-way'!U169/(3*'OddsRatio_working_3-way'!X169^(1/3))*SIN(('OddsRatio_working_3-way'!Y169+4*PI())/3)</f>
        <v>0.54379582282088601</v>
      </c>
      <c r="AL169" s="11">
        <f>'OddsRatio_working_3-way'!Z169+'OddsRatio_working_3-way'!AF169</f>
        <v>1.0560703516432621</v>
      </c>
      <c r="AM169" s="11">
        <f>'OddsRatio_working_3-way'!AA169+'OddsRatio_working_3-way'!AG169</f>
        <v>-0.82769363649573369</v>
      </c>
      <c r="AN169" s="11">
        <f>'OddsRatio_working_3-way'!AB169+'OddsRatio_working_3-way'!AH169</f>
        <v>-0.22837671514752861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1.0560703516432621</v>
      </c>
      <c r="AS169" s="11">
        <f>IF(('OddsRatio_working_3-way'!X169=0),IF(Q169&gt;0,-Q169^(1/3),(-Q169)^(1/3)),'OddsRatio_working_3-way'!AM169-'OddsRatio_working_3-way'!R169/3)</f>
        <v>-0.82769363649573369</v>
      </c>
      <c r="AT169" s="11">
        <f>IF(('OddsRatio_working_3-way'!X169=0),IF(Q169&gt;0,-Q169^(1/3),(-Q169)^(1/3)),'OddsRatio_working_3-way'!AN169-'OddsRatio_working_3-way'!R169/3)</f>
        <v>-0.22837671514752861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1.93</v>
      </c>
      <c r="B170" s="4">
        <f>IF('True_Odds_Calculator_3-way'!B171="","",'True_Odds_Calculator_3-way'!B171)</f>
        <v>3.83</v>
      </c>
      <c r="C170" s="4">
        <f>IF('True_Odds_Calculator_3-way'!C171="","",'True_Odds_Calculator_3-way'!C171)</f>
        <v>3.97</v>
      </c>
      <c r="D170" s="9">
        <f t="shared" si="39"/>
        <v>0.50572558182120964</v>
      </c>
      <c r="E170" s="9">
        <f t="shared" si="40"/>
        <v>0.25162880937947268</v>
      </c>
      <c r="F170" s="9">
        <f t="shared" si="41"/>
        <v>0.24264560879931785</v>
      </c>
      <c r="G170" s="9">
        <f t="shared" si="42"/>
        <v>1.0509214643552416</v>
      </c>
      <c r="H170" s="9">
        <f t="shared" si="43"/>
        <v>1.9773569618503744</v>
      </c>
      <c r="I170" s="9">
        <f t="shared" si="44"/>
        <v>3.9741077441253343</v>
      </c>
      <c r="J170" s="9">
        <f t="shared" si="45"/>
        <v>4.1212367491350674</v>
      </c>
      <c r="K170" s="11">
        <f t="shared" si="46"/>
        <v>0.5181347150259068</v>
      </c>
      <c r="L170" s="11">
        <f t="shared" si="47"/>
        <v>0.2610966057441253</v>
      </c>
      <c r="M170" s="11">
        <f t="shared" si="48"/>
        <v>0.25188916876574308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-0.26636627886273367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0.22933401504260753</v>
      </c>
      <c r="Q170" s="11">
        <f>2*'OddsRatio_working_3-way'!K170*'OddsRatio_working_3-way'!L170*'OddsRatio_working_3-way'!M170</f>
        <v>6.8152753355901208E-2</v>
      </c>
      <c r="R170" s="11">
        <f t="shared" si="49"/>
        <v>0</v>
      </c>
      <c r="S170" s="11">
        <f t="shared" si="50"/>
        <v>-0.86097240244434259</v>
      </c>
      <c r="T170" s="11">
        <f t="shared" si="51"/>
        <v>-0.25586104084527272</v>
      </c>
      <c r="U170" s="11">
        <f>'OddsRatio_working_3-way'!S170-'OddsRatio_working_3-way'!R170^2/3</f>
        <v>-0.86097240244434259</v>
      </c>
      <c r="V170" s="11">
        <f>'OddsRatio_working_3-way'!S170*'OddsRatio_working_3-way'!R170/3-2*'OddsRatio_working_3-way'!R170^3/27-'OddsRatio_working_3-way'!T170</f>
        <v>0.25586104084527272</v>
      </c>
      <c r="W170" s="11">
        <f>'OddsRatio_working_3-way'!V170^2+4*'OddsRatio_working_3-way'!U170^3/27</f>
        <v>-2.9085647336771311E-2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0.15374534103445023</v>
      </c>
      <c r="Y170" s="11">
        <f>IF('OddsRatio_working_3-way'!W170&gt;=0,IF('OddsRatio_working_3-way'!V170+SQRT('OddsRatio_working_3-way'!W170)&gt;0,0,PI()),ACOS('OddsRatio_working_3-way'!V170/(2*'OddsRatio_working_3-way'!X170)))</f>
        <v>0.58792445683598704</v>
      </c>
      <c r="Z170" s="11">
        <f>'OddsRatio_working_3-way'!X170^(1/3)*COS('OddsRatio_working_3-way'!Y170/3)</f>
        <v>0.52546073217762079</v>
      </c>
      <c r="AA170" s="11">
        <f>'OddsRatio_working_3-way'!X170^(1/3)*COS(('OddsRatio_working_3-way'!Y170+2*PI())/3)</f>
        <v>-0.35307063847939257</v>
      </c>
      <c r="AB170" s="11">
        <f>'OddsRatio_working_3-way'!X170^(1/3)*COS(('OddsRatio_working_3-way'!Y170+4*PI())/3)</f>
        <v>-0.1723900936982283</v>
      </c>
      <c r="AC170" s="11">
        <f>'OddsRatio_working_3-way'!X170^(1/3)*SIN('OddsRatio_working_3-way'!Y170/3)</f>
        <v>0.10431596116673364</v>
      </c>
      <c r="AD170" s="11">
        <f>'OddsRatio_working_3-way'!X170^(1/3)*SIN(('OddsRatio_working_3-way'!Y170+2*PI())/3)</f>
        <v>0.40290436217362408</v>
      </c>
      <c r="AE170" s="11">
        <f>'OddsRatio_working_3-way'!X170^(1/3)*SIN(('OddsRatio_working_3-way'!Y170+4*PI())/3)</f>
        <v>-0.5072203233403576</v>
      </c>
      <c r="AF170" s="11">
        <f>-'OddsRatio_working_3-way'!U170/(3*'OddsRatio_working_3-way'!X170^(1/3))*COS(('OddsRatio_working_3-way'!Y170)/3)</f>
        <v>0.5254607321776209</v>
      </c>
      <c r="AG170" s="11">
        <f>-'OddsRatio_working_3-way'!U170/(3*'OddsRatio_working_3-way'!X170^(1/3))*COS(('OddsRatio_working_3-way'!Y170+2*PI())/3)</f>
        <v>-0.35307063847939268</v>
      </c>
      <c r="AH170" s="11">
        <f>-'OddsRatio_working_3-way'!U170/(3*'OddsRatio_working_3-way'!X170^(1/3))*COS(('OddsRatio_working_3-way'!Y170+4*PI())/3)</f>
        <v>-0.17239009369822836</v>
      </c>
      <c r="AI170" s="11">
        <f>'OddsRatio_working_3-way'!U170/(3*'OddsRatio_working_3-way'!X170^(1/3))*SIN(('OddsRatio_working_3-way'!Y170)/3)</f>
        <v>-0.10431596116673367</v>
      </c>
      <c r="AJ170" s="11">
        <f>'OddsRatio_working_3-way'!U170/(3*'OddsRatio_working_3-way'!X170^(1/3))*SIN(('OddsRatio_working_3-way'!Y170+2*PI())/3)</f>
        <v>-0.40290436217362419</v>
      </c>
      <c r="AK170" s="11">
        <f>'OddsRatio_working_3-way'!U170/(3*'OddsRatio_working_3-way'!X170^(1/3))*SIN(('OddsRatio_working_3-way'!Y170+4*PI())/3)</f>
        <v>0.5072203233403576</v>
      </c>
      <c r="AL170" s="11">
        <f>'OddsRatio_working_3-way'!Z170+'OddsRatio_working_3-way'!AF170</f>
        <v>1.0509214643552416</v>
      </c>
      <c r="AM170" s="11">
        <f>'OddsRatio_working_3-way'!AA170+'OddsRatio_working_3-way'!AG170</f>
        <v>-0.70614127695878526</v>
      </c>
      <c r="AN170" s="11">
        <f>'OddsRatio_working_3-way'!AB170+'OddsRatio_working_3-way'!AH170</f>
        <v>-0.34478018739645666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1.0509214643552416</v>
      </c>
      <c r="AS170" s="11">
        <f>IF(('OddsRatio_working_3-way'!X170=0),IF(Q170&gt;0,-Q170^(1/3),(-Q170)^(1/3)),'OddsRatio_working_3-way'!AM170-'OddsRatio_working_3-way'!R170/3)</f>
        <v>-0.70614127695878526</v>
      </c>
      <c r="AT170" s="11">
        <f>IF(('OddsRatio_working_3-way'!X170=0),IF(Q170&gt;0,-Q170^(1/3),(-Q170)^(1/3)),'OddsRatio_working_3-way'!AN170-'OddsRatio_working_3-way'!R170/3)</f>
        <v>-0.34478018739645666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2.4</v>
      </c>
      <c r="B171" s="4">
        <f>IF('True_Odds_Calculator_3-way'!B172="","",'True_Odds_Calculator_3-way'!B172)</f>
        <v>3.77</v>
      </c>
      <c r="C171" s="4">
        <f>IF('True_Odds_Calculator_3-way'!C172="","",'True_Odds_Calculator_3-way'!C172)</f>
        <v>2.9</v>
      </c>
      <c r="D171" s="9">
        <f t="shared" si="39"/>
        <v>0.40684716289417316</v>
      </c>
      <c r="E171" s="9">
        <f t="shared" si="40"/>
        <v>0.25742612192628428</v>
      </c>
      <c r="F171" s="9">
        <f t="shared" si="41"/>
        <v>0.33572671517954261</v>
      </c>
      <c r="G171" s="9">
        <f t="shared" si="42"/>
        <v>1.0413753285602705</v>
      </c>
      <c r="H171" s="9">
        <f t="shared" si="43"/>
        <v>2.4579254599843785</v>
      </c>
      <c r="I171" s="9">
        <f t="shared" si="44"/>
        <v>3.884609660111948</v>
      </c>
      <c r="J171" s="9">
        <f t="shared" si="45"/>
        <v>2.978613124264514</v>
      </c>
      <c r="K171" s="11">
        <f t="shared" si="46"/>
        <v>0.41666666666666669</v>
      </c>
      <c r="L171" s="11">
        <f t="shared" si="47"/>
        <v>0.26525198938992045</v>
      </c>
      <c r="M171" s="11">
        <f t="shared" si="48"/>
        <v>0.34482758620689657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-0.28080886612396727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0.23133327235586457</v>
      </c>
      <c r="Q171" s="11">
        <f>2*'OddsRatio_working_3-way'!K171*'OddsRatio_working_3-way'!L171*'OddsRatio_working_3-way'!M171</f>
        <v>7.6221836031586346E-2</v>
      </c>
      <c r="R171" s="11">
        <f t="shared" si="49"/>
        <v>0</v>
      </c>
      <c r="S171" s="11">
        <f t="shared" si="50"/>
        <v>-0.82381042859857223</v>
      </c>
      <c r="T171" s="11">
        <f t="shared" si="51"/>
        <v>-0.27143671453000734</v>
      </c>
      <c r="U171" s="11">
        <f>'OddsRatio_working_3-way'!S171-'OddsRatio_working_3-way'!R171^2/3</f>
        <v>-0.82381042859857223</v>
      </c>
      <c r="V171" s="11">
        <f>'OddsRatio_working_3-way'!S171*'OddsRatio_working_3-way'!R171/3-2*'OddsRatio_working_3-way'!R171^3/27-'OddsRatio_working_3-way'!T171</f>
        <v>0.27143671453000734</v>
      </c>
      <c r="W171" s="11">
        <f>'OddsRatio_working_3-way'!V171^2+4*'OddsRatio_working_3-way'!U171^3/27</f>
        <v>-9.1502832695501829E-3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0.14389942083308996</v>
      </c>
      <c r="Y171" s="11">
        <f>IF('OddsRatio_working_3-way'!W171&gt;=0,IF('OddsRatio_working_3-way'!V171+SQRT('OddsRatio_working_3-way'!W171)&gt;0,0,PI()),ACOS('OddsRatio_working_3-way'!V171/(2*'OddsRatio_working_3-way'!X171)))</f>
        <v>0.33882052643520955</v>
      </c>
      <c r="Z171" s="11">
        <f>'OddsRatio_working_3-way'!X171^(1/3)*COS('OddsRatio_working_3-way'!Y171/3)</f>
        <v>0.52068766428013524</v>
      </c>
      <c r="AA171" s="11">
        <f>'OddsRatio_working_3-way'!X171^(1/3)*COS(('OddsRatio_working_3-way'!Y171+2*PI())/3)</f>
        <v>-0.31148945120481225</v>
      </c>
      <c r="AB171" s="11">
        <f>'OddsRatio_working_3-way'!X171^(1/3)*COS(('OddsRatio_working_3-way'!Y171+4*PI())/3)</f>
        <v>-0.20919821307532308</v>
      </c>
      <c r="AC171" s="11">
        <f>'OddsRatio_working_3-way'!X171^(1/3)*SIN('OddsRatio_working_3-way'!Y171/3)</f>
        <v>5.9057873869800784E-2</v>
      </c>
      <c r="AD171" s="11">
        <f>'OddsRatio_working_3-way'!X171^(1/3)*SIN(('OddsRatio_working_3-way'!Y171+2*PI())/3)</f>
        <v>0.42139980776887997</v>
      </c>
      <c r="AE171" s="11">
        <f>'OddsRatio_working_3-way'!X171^(1/3)*SIN(('OddsRatio_working_3-way'!Y171+4*PI())/3)</f>
        <v>-0.48045768163868069</v>
      </c>
      <c r="AF171" s="11">
        <f>-'OddsRatio_working_3-way'!U171/(3*'OddsRatio_working_3-way'!X171^(1/3))*COS(('OddsRatio_working_3-way'!Y171)/3)</f>
        <v>0.52068766428013513</v>
      </c>
      <c r="AG171" s="11">
        <f>-'OddsRatio_working_3-way'!U171/(3*'OddsRatio_working_3-way'!X171^(1/3))*COS(('OddsRatio_working_3-way'!Y171+2*PI())/3)</f>
        <v>-0.3114894512048122</v>
      </c>
      <c r="AH171" s="11">
        <f>-'OddsRatio_working_3-way'!U171/(3*'OddsRatio_working_3-way'!X171^(1/3))*COS(('OddsRatio_working_3-way'!Y171+4*PI())/3)</f>
        <v>-0.20919821307532302</v>
      </c>
      <c r="AI171" s="11">
        <f>'OddsRatio_working_3-way'!U171/(3*'OddsRatio_working_3-way'!X171^(1/3))*SIN(('OddsRatio_working_3-way'!Y171)/3)</f>
        <v>-5.905787386980077E-2</v>
      </c>
      <c r="AJ171" s="11">
        <f>'OddsRatio_working_3-way'!U171/(3*'OddsRatio_working_3-way'!X171^(1/3))*SIN(('OddsRatio_working_3-way'!Y171+2*PI())/3)</f>
        <v>-0.42139980776887986</v>
      </c>
      <c r="AK171" s="11">
        <f>'OddsRatio_working_3-way'!U171/(3*'OddsRatio_working_3-way'!X171^(1/3))*SIN(('OddsRatio_working_3-way'!Y171+4*PI())/3)</f>
        <v>0.48045768163868058</v>
      </c>
      <c r="AL171" s="11">
        <f>'OddsRatio_working_3-way'!Z171+'OddsRatio_working_3-way'!AF171</f>
        <v>1.0413753285602705</v>
      </c>
      <c r="AM171" s="11">
        <f>'OddsRatio_working_3-way'!AA171+'OddsRatio_working_3-way'!AG171</f>
        <v>-0.62297890240962439</v>
      </c>
      <c r="AN171" s="11">
        <f>'OddsRatio_working_3-way'!AB171+'OddsRatio_working_3-way'!AH171</f>
        <v>-0.41839642615064609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1.0413753285602705</v>
      </c>
      <c r="AS171" s="11">
        <f>IF(('OddsRatio_working_3-way'!X171=0),IF(Q171&gt;0,-Q171^(1/3),(-Q171)^(1/3)),'OddsRatio_working_3-way'!AM171-'OddsRatio_working_3-way'!R171/3)</f>
        <v>-0.62297890240962439</v>
      </c>
      <c r="AT171" s="11">
        <f>IF(('OddsRatio_working_3-way'!X171=0),IF(Q171&gt;0,-Q171^(1/3),(-Q171)^(1/3)),'OddsRatio_working_3-way'!AN171-'OddsRatio_working_3-way'!R171/3)</f>
        <v>-0.41839642615064609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1.38</v>
      </c>
      <c r="B172" s="4">
        <f>IF('True_Odds_Calculator_3-way'!B173="","",'True_Odds_Calculator_3-way'!B173)</f>
        <v>5.55</v>
      </c>
      <c r="C172" s="4">
        <f>IF('True_Odds_Calculator_3-way'!C173="","",'True_Odds_Calculator_3-way'!C173)</f>
        <v>7.86</v>
      </c>
      <c r="D172" s="9">
        <f t="shared" si="39"/>
        <v>0.71037192609419997</v>
      </c>
      <c r="E172" s="9">
        <f t="shared" si="40"/>
        <v>0.1700151096444992</v>
      </c>
      <c r="F172" s="9">
        <f t="shared" si="41"/>
        <v>0.11961296426130075</v>
      </c>
      <c r="G172" s="9">
        <f t="shared" si="42"/>
        <v>1.0729297060597789</v>
      </c>
      <c r="H172" s="9">
        <f t="shared" si="43"/>
        <v>1.4077132883027157</v>
      </c>
      <c r="I172" s="9">
        <f t="shared" si="44"/>
        <v>5.8818301625719931</v>
      </c>
      <c r="J172" s="9">
        <f t="shared" si="45"/>
        <v>8.3602977835700809</v>
      </c>
      <c r="K172" s="11">
        <f t="shared" si="46"/>
        <v>0.7246376811594204</v>
      </c>
      <c r="L172" s="11">
        <f t="shared" si="47"/>
        <v>0.1801801801801802</v>
      </c>
      <c r="M172" s="11">
        <f t="shared" si="48"/>
        <v>0.1272264631043257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-0.197026432340073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0.19584802193497847</v>
      </c>
      <c r="Q172" s="11">
        <f>2*'OddsRatio_working_3-way'!K172*'OddsRatio_working_3-way'!L172*'OddsRatio_working_3-way'!M172</f>
        <v>3.3222734849020955E-2</v>
      </c>
      <c r="R172" s="11">
        <f t="shared" si="49"/>
        <v>0</v>
      </c>
      <c r="S172" s="11">
        <f t="shared" si="50"/>
        <v>-0.99401902378732332</v>
      </c>
      <c r="T172" s="11">
        <f t="shared" si="51"/>
        <v>-0.16862069953983436</v>
      </c>
      <c r="U172" s="11">
        <f>'OddsRatio_working_3-way'!S172-'OddsRatio_working_3-way'!R172^2/3</f>
        <v>-0.99401902378732332</v>
      </c>
      <c r="V172" s="11">
        <f>'OddsRatio_working_3-way'!S172*'OddsRatio_working_3-way'!R172/3-2*'OddsRatio_working_3-way'!R172^3/27-'OddsRatio_working_3-way'!T172</f>
        <v>0.16862069953983436</v>
      </c>
      <c r="W172" s="11">
        <f>'OddsRatio_working_3-way'!V172^2+4*'OddsRatio_working_3-way'!U172^3/27</f>
        <v>-0.11707286318883042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0.19072611482314994</v>
      </c>
      <c r="Y172" s="11">
        <f>IF('OddsRatio_working_3-way'!W172&gt;=0,IF('OddsRatio_working_3-way'!V172+SQRT('OddsRatio_working_3-way'!W172)&gt;0,0,PI()),ACOS('OddsRatio_working_3-way'!V172/(2*'OddsRatio_working_3-way'!X172)))</f>
        <v>1.1129142725101511</v>
      </c>
      <c r="Z172" s="11">
        <f>'OddsRatio_working_3-way'!X172^(1/3)*COS('OddsRatio_working_3-way'!Y172/3)</f>
        <v>0.53646485302988955</v>
      </c>
      <c r="AA172" s="11">
        <f>'OddsRatio_working_3-way'!X172^(1/3)*COS(('OddsRatio_working_3-way'!Y172+2*PI())/3)</f>
        <v>-0.44895002954393898</v>
      </c>
      <c r="AB172" s="11">
        <f>'OddsRatio_working_3-way'!X172^(1/3)*COS(('OddsRatio_working_3-way'!Y172+4*PI())/3)</f>
        <v>-8.7514823485950397E-2</v>
      </c>
      <c r="AC172" s="11">
        <f>'OddsRatio_working_3-way'!X172^(1/3)*SIN('OddsRatio_working_3-way'!Y172/3)</f>
        <v>0.2086747135121875</v>
      </c>
      <c r="AD172" s="11">
        <f>'OddsRatio_working_3-way'!X172^(1/3)*SIN(('OddsRatio_working_3-way'!Y172+2*PI())/3)</f>
        <v>0.36025483420527588</v>
      </c>
      <c r="AE172" s="11">
        <f>'OddsRatio_working_3-way'!X172^(1/3)*SIN(('OddsRatio_working_3-way'!Y172+4*PI())/3)</f>
        <v>-0.5689295477174634</v>
      </c>
      <c r="AF172" s="11">
        <f>-'OddsRatio_working_3-way'!U172/(3*'OddsRatio_working_3-way'!X172^(1/3))*COS(('OddsRatio_working_3-way'!Y172)/3)</f>
        <v>0.53646485302988944</v>
      </c>
      <c r="AG172" s="11">
        <f>-'OddsRatio_working_3-way'!U172/(3*'OddsRatio_working_3-way'!X172^(1/3))*COS(('OddsRatio_working_3-way'!Y172+2*PI())/3)</f>
        <v>-0.44895002954393887</v>
      </c>
      <c r="AH172" s="11">
        <f>-'OddsRatio_working_3-way'!U172/(3*'OddsRatio_working_3-way'!X172^(1/3))*COS(('OddsRatio_working_3-way'!Y172+4*PI())/3)</f>
        <v>-8.7514823485950383E-2</v>
      </c>
      <c r="AI172" s="11">
        <f>'OddsRatio_working_3-way'!U172/(3*'OddsRatio_working_3-way'!X172^(1/3))*SIN(('OddsRatio_working_3-way'!Y172)/3)</f>
        <v>-0.20867471351218747</v>
      </c>
      <c r="AJ172" s="11">
        <f>'OddsRatio_working_3-way'!U172/(3*'OddsRatio_working_3-way'!X172^(1/3))*SIN(('OddsRatio_working_3-way'!Y172+2*PI())/3)</f>
        <v>-0.36025483420527582</v>
      </c>
      <c r="AK172" s="11">
        <f>'OddsRatio_working_3-way'!U172/(3*'OddsRatio_working_3-way'!X172^(1/3))*SIN(('OddsRatio_working_3-way'!Y172+4*PI())/3)</f>
        <v>0.56892954771746329</v>
      </c>
      <c r="AL172" s="11">
        <f>'OddsRatio_working_3-way'!Z172+'OddsRatio_working_3-way'!AF172</f>
        <v>1.0729297060597789</v>
      </c>
      <c r="AM172" s="11">
        <f>'OddsRatio_working_3-way'!AA172+'OddsRatio_working_3-way'!AG172</f>
        <v>-0.89790005908787784</v>
      </c>
      <c r="AN172" s="11">
        <f>'OddsRatio_working_3-way'!AB172+'OddsRatio_working_3-way'!AH172</f>
        <v>-0.17502964697190077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1.0729297060597789</v>
      </c>
      <c r="AS172" s="11">
        <f>IF(('OddsRatio_working_3-way'!X172=0),IF(Q172&gt;0,-Q172^(1/3),(-Q172)^(1/3)),'OddsRatio_working_3-way'!AM172-'OddsRatio_working_3-way'!R172/3)</f>
        <v>-0.89790005908787784</v>
      </c>
      <c r="AT172" s="11">
        <f>IF(('OddsRatio_working_3-way'!X172=0),IF(Q172&gt;0,-Q172^(1/3),(-Q172)^(1/3)),'OddsRatio_working_3-way'!AN172-'OddsRatio_working_3-way'!R172/3)</f>
        <v>-0.17502964697190077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1.37</v>
      </c>
      <c r="B173" s="4">
        <f>IF('True_Odds_Calculator_3-way'!B174="","",'True_Odds_Calculator_3-way'!B174)</f>
        <v>5.57</v>
      </c>
      <c r="C173" s="4">
        <f>IF('True_Odds_Calculator_3-way'!C174="","",'True_Odds_Calculator_3-way'!C174)</f>
        <v>8.2899999999999991</v>
      </c>
      <c r="D173" s="9">
        <f t="shared" si="39"/>
        <v>0.71647577966089671</v>
      </c>
      <c r="E173" s="9">
        <f t="shared" si="40"/>
        <v>0.16984606959123991</v>
      </c>
      <c r="F173" s="9">
        <f t="shared" si="41"/>
        <v>0.11367815074786317</v>
      </c>
      <c r="G173" s="9">
        <f t="shared" si="42"/>
        <v>1.0695151159957526</v>
      </c>
      <c r="H173" s="9">
        <f t="shared" si="43"/>
        <v>1.3957205929184284</v>
      </c>
      <c r="I173" s="9">
        <f t="shared" si="44"/>
        <v>5.8876840801005894</v>
      </c>
      <c r="J173" s="9">
        <f t="shared" si="45"/>
        <v>8.7967651956090354</v>
      </c>
      <c r="K173" s="11">
        <f t="shared" si="46"/>
        <v>0.72992700729927007</v>
      </c>
      <c r="L173" s="11">
        <f t="shared" si="47"/>
        <v>0.17953321364452424</v>
      </c>
      <c r="M173" s="11">
        <f t="shared" si="48"/>
        <v>0.12062726176115804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-0.19485661757958517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0.19332862589458161</v>
      </c>
      <c r="Q173" s="11">
        <f>2*'OddsRatio_working_3-way'!K173*'OddsRatio_working_3-way'!L173*'OddsRatio_working_3-way'!M173</f>
        <v>3.1615474389956107E-2</v>
      </c>
      <c r="R173" s="11">
        <f t="shared" si="49"/>
        <v>0</v>
      </c>
      <c r="S173" s="11">
        <f t="shared" si="50"/>
        <v>-0.99215837930482664</v>
      </c>
      <c r="T173" s="11">
        <f t="shared" si="51"/>
        <v>-0.16224993937936658</v>
      </c>
      <c r="U173" s="11">
        <f>'OddsRatio_working_3-way'!S173-'OddsRatio_working_3-way'!R173^2/3</f>
        <v>-0.99215837930482664</v>
      </c>
      <c r="V173" s="11">
        <f>'OddsRatio_working_3-way'!S173*'OddsRatio_working_3-way'!R173/3-2*'OddsRatio_working_3-way'!R173^3/27-'OddsRatio_working_3-way'!T173</f>
        <v>0.16224993937936658</v>
      </c>
      <c r="W173" s="11">
        <f>'OddsRatio_working_3-way'!V173^2+4*'OddsRatio_working_3-way'!U173^3/27</f>
        <v>-0.11836519847074654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0.19019085236897876</v>
      </c>
      <c r="Y173" s="11">
        <f>IF('OddsRatio_working_3-way'!W173&gt;=0,IF('OddsRatio_working_3-way'!V173+SQRT('OddsRatio_working_3-way'!W173)&gt;0,0,PI()),ACOS('OddsRatio_working_3-way'!V173/(2*'OddsRatio_working_3-way'!X173)))</f>
        <v>1.130126865192735</v>
      </c>
      <c r="Z173" s="11">
        <f>'OddsRatio_working_3-way'!X173^(1/3)*COS('OddsRatio_working_3-way'!Y173/3)</f>
        <v>0.53475755799787639</v>
      </c>
      <c r="AA173" s="11">
        <f>'OddsRatio_working_3-way'!X173^(1/3)*COS(('OddsRatio_working_3-way'!Y173+2*PI())/3)</f>
        <v>-0.45058729531113828</v>
      </c>
      <c r="AB173" s="11">
        <f>'OddsRatio_working_3-way'!X173^(1/3)*COS(('OddsRatio_working_3-way'!Y173+4*PI())/3)</f>
        <v>-8.4170262686738176E-2</v>
      </c>
      <c r="AC173" s="11">
        <f>'OddsRatio_working_3-way'!X173^(1/3)*SIN('OddsRatio_working_3-way'!Y173/3)</f>
        <v>0.21155097242136134</v>
      </c>
      <c r="AD173" s="11">
        <f>'OddsRatio_working_3-way'!X173^(1/3)*SIN(('OddsRatio_working_3-way'!Y173+2*PI())/3)</f>
        <v>0.35733814388121055</v>
      </c>
      <c r="AE173" s="11">
        <f>'OddsRatio_working_3-way'!X173^(1/3)*SIN(('OddsRatio_working_3-way'!Y173+4*PI())/3)</f>
        <v>-0.56888911630257188</v>
      </c>
      <c r="AF173" s="11">
        <f>-'OddsRatio_working_3-way'!U173/(3*'OddsRatio_working_3-way'!X173^(1/3))*COS(('OddsRatio_working_3-way'!Y173)/3)</f>
        <v>0.53475755799787617</v>
      </c>
      <c r="AG173" s="11">
        <f>-'OddsRatio_working_3-way'!U173/(3*'OddsRatio_working_3-way'!X173^(1/3))*COS(('OddsRatio_working_3-way'!Y173+2*PI())/3)</f>
        <v>-0.45058729531113811</v>
      </c>
      <c r="AH173" s="11">
        <f>-'OddsRatio_working_3-way'!U173/(3*'OddsRatio_working_3-way'!X173^(1/3))*COS(('OddsRatio_working_3-way'!Y173+4*PI())/3)</f>
        <v>-8.4170262686738148E-2</v>
      </c>
      <c r="AI173" s="11">
        <f>'OddsRatio_working_3-way'!U173/(3*'OddsRatio_working_3-way'!X173^(1/3))*SIN(('OddsRatio_working_3-way'!Y173)/3)</f>
        <v>-0.21155097242136126</v>
      </c>
      <c r="AJ173" s="11">
        <f>'OddsRatio_working_3-way'!U173/(3*'OddsRatio_working_3-way'!X173^(1/3))*SIN(('OddsRatio_working_3-way'!Y173+2*PI())/3)</f>
        <v>-0.35733814388121038</v>
      </c>
      <c r="AK173" s="11">
        <f>'OddsRatio_working_3-way'!U173/(3*'OddsRatio_working_3-way'!X173^(1/3))*SIN(('OddsRatio_working_3-way'!Y173+4*PI())/3)</f>
        <v>0.56888911630257166</v>
      </c>
      <c r="AL173" s="11">
        <f>'OddsRatio_working_3-way'!Z173+'OddsRatio_working_3-way'!AF173</f>
        <v>1.0695151159957526</v>
      </c>
      <c r="AM173" s="11">
        <f>'OddsRatio_working_3-way'!AA173+'OddsRatio_working_3-way'!AG173</f>
        <v>-0.90117459062227634</v>
      </c>
      <c r="AN173" s="11">
        <f>'OddsRatio_working_3-way'!AB173+'OddsRatio_working_3-way'!AH173</f>
        <v>-0.16834052537347632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1.0695151159957526</v>
      </c>
      <c r="AS173" s="11">
        <f>IF(('OddsRatio_working_3-way'!X173=0),IF(Q173&gt;0,-Q173^(1/3),(-Q173)^(1/3)),'OddsRatio_working_3-way'!AM173-'OddsRatio_working_3-way'!R173/3)</f>
        <v>-0.90117459062227634</v>
      </c>
      <c r="AT173" s="11">
        <f>IF(('OddsRatio_working_3-way'!X173=0),IF(Q173&gt;0,-Q173^(1/3),(-Q173)^(1/3)),'OddsRatio_working_3-way'!AN173-'OddsRatio_working_3-way'!R173/3)</f>
        <v>-0.16834052537347632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2.63</v>
      </c>
      <c r="B174" s="4">
        <f>IF('True_Odds_Calculator_3-way'!B175="","",'True_Odds_Calculator_3-way'!B175)</f>
        <v>3.28</v>
      </c>
      <c r="C174" s="4">
        <f>IF('True_Odds_Calculator_3-way'!C175="","",'True_Odds_Calculator_3-way'!C175)</f>
        <v>2.92</v>
      </c>
      <c r="D174" s="9">
        <f t="shared" si="39"/>
        <v>0.37055589376242026</v>
      </c>
      <c r="E174" s="9">
        <f t="shared" si="40"/>
        <v>0.29620648953355883</v>
      </c>
      <c r="F174" s="9">
        <f t="shared" si="41"/>
        <v>0.33323761670402086</v>
      </c>
      <c r="G174" s="9">
        <f t="shared" si="42"/>
        <v>1.0421154672396029</v>
      </c>
      <c r="H174" s="9">
        <f t="shared" si="43"/>
        <v>2.698648211600553</v>
      </c>
      <c r="I174" s="9">
        <f t="shared" si="44"/>
        <v>3.3760232653062943</v>
      </c>
      <c r="J174" s="9">
        <f t="shared" si="45"/>
        <v>3.0008616971000381</v>
      </c>
      <c r="K174" s="11">
        <f t="shared" si="46"/>
        <v>0.38022813688212931</v>
      </c>
      <c r="L174" s="11">
        <f t="shared" si="47"/>
        <v>0.3048780487804878</v>
      </c>
      <c r="M174" s="11">
        <f t="shared" si="48"/>
        <v>0.34246575342465752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-0.28327694912971846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0.23144942762516846</v>
      </c>
      <c r="Q174" s="11">
        <f>2*'OddsRatio_working_3-way'!K174*'OddsRatio_working_3-way'!L174*'OddsRatio_working_3-way'!M174</f>
        <v>7.9399460591824525E-2</v>
      </c>
      <c r="R174" s="11">
        <f t="shared" si="49"/>
        <v>0</v>
      </c>
      <c r="S174" s="11">
        <f t="shared" si="50"/>
        <v>-0.81704292684676894</v>
      </c>
      <c r="T174" s="11">
        <f t="shared" si="51"/>
        <v>-0.28028916872959486</v>
      </c>
      <c r="U174" s="11">
        <f>'OddsRatio_working_3-way'!S174-'OddsRatio_working_3-way'!R174^2/3</f>
        <v>-0.81704292684676894</v>
      </c>
      <c r="V174" s="11">
        <f>'OddsRatio_working_3-way'!S174*'OddsRatio_working_3-way'!R174/3-2*'OddsRatio_working_3-way'!R174^3/27-'OddsRatio_working_3-way'!T174</f>
        <v>0.28028916872959486</v>
      </c>
      <c r="W174" s="11">
        <f>'OddsRatio_working_3-way'!V174^2+4*'OddsRatio_working_3-way'!U174^3/27</f>
        <v>-2.2416081314860781E-3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0.14212989326546807</v>
      </c>
      <c r="Y174" s="11">
        <f>IF('OddsRatio_working_3-way'!W174&gt;=0,IF('OddsRatio_working_3-way'!V174+SQRT('OddsRatio_working_3-way'!W174)&gt;0,0,PI()),ACOS('OddsRatio_working_3-way'!V174/(2*'OddsRatio_working_3-way'!X174)))</f>
        <v>0.16733745356803897</v>
      </c>
      <c r="Z174" s="11">
        <f>'OddsRatio_working_3-way'!X174^(1/3)*COS('OddsRatio_working_3-way'!Y174/3)</f>
        <v>0.52105773361980146</v>
      </c>
      <c r="AA174" s="11">
        <f>'OddsRatio_working_3-way'!X174^(1/3)*COS(('OddsRatio_working_3-way'!Y174+2*PI())/3)</f>
        <v>-0.28572530282651437</v>
      </c>
      <c r="AB174" s="11">
        <f>'OddsRatio_working_3-way'!X174^(1/3)*COS(('OddsRatio_working_3-way'!Y174+4*PI())/3)</f>
        <v>-0.23533243079328714</v>
      </c>
      <c r="AC174" s="11">
        <f>'OddsRatio_working_3-way'!X174^(1/3)*SIN('OddsRatio_working_3-way'!Y174/3)</f>
        <v>2.9094338233622129E-2</v>
      </c>
      <c r="AD174" s="11">
        <f>'OddsRatio_working_3-way'!X174^(1/3)*SIN(('OddsRatio_working_3-way'!Y174+2*PI())/3)</f>
        <v>0.43670206503628189</v>
      </c>
      <c r="AE174" s="11">
        <f>'OddsRatio_working_3-way'!X174^(1/3)*SIN(('OddsRatio_working_3-way'!Y174+4*PI())/3)</f>
        <v>-0.46579640326990401</v>
      </c>
      <c r="AF174" s="11">
        <f>-'OddsRatio_working_3-way'!U174/(3*'OddsRatio_working_3-way'!X174^(1/3))*COS(('OddsRatio_working_3-way'!Y174)/3)</f>
        <v>0.52105773361980146</v>
      </c>
      <c r="AG174" s="11">
        <f>-'OddsRatio_working_3-way'!U174/(3*'OddsRatio_working_3-way'!X174^(1/3))*COS(('OddsRatio_working_3-way'!Y174+2*PI())/3)</f>
        <v>-0.28572530282651437</v>
      </c>
      <c r="AH174" s="11">
        <f>-'OddsRatio_working_3-way'!U174/(3*'OddsRatio_working_3-way'!X174^(1/3))*COS(('OddsRatio_working_3-way'!Y174+4*PI())/3)</f>
        <v>-0.23533243079328714</v>
      </c>
      <c r="AI174" s="11">
        <f>'OddsRatio_working_3-way'!U174/(3*'OddsRatio_working_3-way'!X174^(1/3))*SIN(('OddsRatio_working_3-way'!Y174)/3)</f>
        <v>-2.9094338233622129E-2</v>
      </c>
      <c r="AJ174" s="11">
        <f>'OddsRatio_working_3-way'!U174/(3*'OddsRatio_working_3-way'!X174^(1/3))*SIN(('OddsRatio_working_3-way'!Y174+2*PI())/3)</f>
        <v>-0.43670206503628189</v>
      </c>
      <c r="AK174" s="11">
        <f>'OddsRatio_working_3-way'!U174/(3*'OddsRatio_working_3-way'!X174^(1/3))*SIN(('OddsRatio_working_3-way'!Y174+4*PI())/3)</f>
        <v>0.46579640326990401</v>
      </c>
      <c r="AL174" s="11">
        <f>'OddsRatio_working_3-way'!Z174+'OddsRatio_working_3-way'!AF174</f>
        <v>1.0421154672396029</v>
      </c>
      <c r="AM174" s="11">
        <f>'OddsRatio_working_3-way'!AA174+'OddsRatio_working_3-way'!AG174</f>
        <v>-0.57145060565302874</v>
      </c>
      <c r="AN174" s="11">
        <f>'OddsRatio_working_3-way'!AB174+'OddsRatio_working_3-way'!AH174</f>
        <v>-0.47066486158657428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1.0421154672396029</v>
      </c>
      <c r="AS174" s="11">
        <f>IF(('OddsRatio_working_3-way'!X174=0),IF(Q174&gt;0,-Q174^(1/3),(-Q174)^(1/3)),'OddsRatio_working_3-way'!AM174-'OddsRatio_working_3-way'!R174/3)</f>
        <v>-0.57145060565302874</v>
      </c>
      <c r="AT174" s="11">
        <f>IF(('OddsRatio_working_3-way'!X174=0),IF(Q174&gt;0,-Q174^(1/3),(-Q174)^(1/3)),'OddsRatio_working_3-way'!AN174-'OddsRatio_working_3-way'!R174/3)</f>
        <v>-0.47066486158657428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1.1100000000000001</v>
      </c>
      <c r="B175" s="4">
        <f>IF('True_Odds_Calculator_3-way'!B176="","",'True_Odds_Calculator_3-way'!B176)</f>
        <v>10.130000000000001</v>
      </c>
      <c r="C175" s="4">
        <f>IF('True_Odds_Calculator_3-way'!C176="","",'True_Odds_Calculator_3-way'!C176)</f>
        <v>29.51</v>
      </c>
      <c r="D175" s="9">
        <f t="shared" si="39"/>
        <v>0.8856423824349543</v>
      </c>
      <c r="E175" s="9">
        <f t="shared" si="40"/>
        <v>8.5343998875462748E-2</v>
      </c>
      <c r="F175" s="9">
        <f t="shared" si="41"/>
        <v>2.9013618689582805E-2</v>
      </c>
      <c r="G175" s="9">
        <f t="shared" si="42"/>
        <v>1.1738538328286607</v>
      </c>
      <c r="H175" s="9">
        <f t="shared" si="43"/>
        <v>1.1291239216111528</v>
      </c>
      <c r="I175" s="9">
        <f t="shared" si="44"/>
        <v>11.717285493725676</v>
      </c>
      <c r="J175" s="9">
        <f t="shared" si="45"/>
        <v>34.466572773945117</v>
      </c>
      <c r="K175" s="11">
        <f t="shared" si="46"/>
        <v>0.9009009009009008</v>
      </c>
      <c r="L175" s="11">
        <f t="shared" si="47"/>
        <v>9.8716683119447174E-2</v>
      </c>
      <c r="M175" s="11">
        <f t="shared" si="48"/>
        <v>3.3886818027787188E-2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-8.6289717337201366E-2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0.11376674230934483</v>
      </c>
      <c r="Q175" s="11">
        <f>2*'OddsRatio_working_3-way'!K175*'OddsRatio_working_3-way'!L175*'OddsRatio_working_3-way'!M175</f>
        <v>6.0273770759917793E-3</v>
      </c>
      <c r="R175" s="11">
        <f t="shared" si="49"/>
        <v>0</v>
      </c>
      <c r="S175" s="11">
        <f t="shared" si="50"/>
        <v>-1.3184275695882657</v>
      </c>
      <c r="T175" s="11">
        <f t="shared" si="51"/>
        <v>-6.9850467262954477E-2</v>
      </c>
      <c r="U175" s="11">
        <f>'OddsRatio_working_3-way'!S175-'OddsRatio_working_3-way'!R175^2/3</f>
        <v>-1.3184275695882657</v>
      </c>
      <c r="V175" s="11">
        <f>'OddsRatio_working_3-way'!S175*'OddsRatio_working_3-way'!R175/3-2*'OddsRatio_working_3-way'!R175^3/27-'OddsRatio_working_3-way'!T175</f>
        <v>6.9850467262954477E-2</v>
      </c>
      <c r="W175" s="11">
        <f>'OddsRatio_working_3-way'!V175^2+4*'OddsRatio_working_3-way'!U175^3/27</f>
        <v>-0.33464067209159021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0.29134162072575698</v>
      </c>
      <c r="Y175" s="11">
        <f>IF('OddsRatio_working_3-way'!W175&gt;=0,IF('OddsRatio_working_3-way'!V175+SQRT('OddsRatio_working_3-way'!W175)&gt;0,0,PI()),ACOS('OddsRatio_working_3-way'!V175/(2*'OddsRatio_working_3-way'!X175)))</f>
        <v>1.4506300823450664</v>
      </c>
      <c r="Z175" s="11">
        <f>'OddsRatio_working_3-way'!X175^(1/3)*COS('OddsRatio_working_3-way'!Y175/3)</f>
        <v>0.58692691641433037</v>
      </c>
      <c r="AA175" s="11">
        <f>'OddsRatio_working_3-way'!X175^(1/3)*COS(('OddsRatio_working_3-way'!Y175+2*PI())/3)</f>
        <v>-0.56038009030104707</v>
      </c>
      <c r="AB175" s="11">
        <f>'OddsRatio_working_3-way'!X175^(1/3)*COS(('OddsRatio_working_3-way'!Y175+4*PI())/3)</f>
        <v>-2.6546826113283448E-2</v>
      </c>
      <c r="AC175" s="11">
        <f>'OddsRatio_working_3-way'!X175^(1/3)*SIN('OddsRatio_working_3-way'!Y175/3)</f>
        <v>0.30820877878118202</v>
      </c>
      <c r="AD175" s="11">
        <f>'OddsRatio_working_3-way'!X175^(1/3)*SIN(('OddsRatio_working_3-way'!Y175+2*PI())/3)</f>
        <v>0.3541892303890849</v>
      </c>
      <c r="AE175" s="11">
        <f>'OddsRatio_working_3-way'!X175^(1/3)*SIN(('OddsRatio_working_3-way'!Y175+4*PI())/3)</f>
        <v>-0.66239800917026692</v>
      </c>
      <c r="AF175" s="11">
        <f>-'OddsRatio_working_3-way'!U175/(3*'OddsRatio_working_3-way'!X175^(1/3))*COS(('OddsRatio_working_3-way'!Y175)/3)</f>
        <v>0.58692691641433037</v>
      </c>
      <c r="AG175" s="11">
        <f>-'OddsRatio_working_3-way'!U175/(3*'OddsRatio_working_3-way'!X175^(1/3))*COS(('OddsRatio_working_3-way'!Y175+2*PI())/3)</f>
        <v>-0.56038009030104707</v>
      </c>
      <c r="AH175" s="11">
        <f>-'OddsRatio_working_3-way'!U175/(3*'OddsRatio_working_3-way'!X175^(1/3))*COS(('OddsRatio_working_3-way'!Y175+4*PI())/3)</f>
        <v>-2.6546826113283448E-2</v>
      </c>
      <c r="AI175" s="11">
        <f>'OddsRatio_working_3-way'!U175/(3*'OddsRatio_working_3-way'!X175^(1/3))*SIN(('OddsRatio_working_3-way'!Y175)/3)</f>
        <v>-0.30820877878118202</v>
      </c>
      <c r="AJ175" s="11">
        <f>'OddsRatio_working_3-way'!U175/(3*'OddsRatio_working_3-way'!X175^(1/3))*SIN(('OddsRatio_working_3-way'!Y175+2*PI())/3)</f>
        <v>-0.3541892303890849</v>
      </c>
      <c r="AK175" s="11">
        <f>'OddsRatio_working_3-way'!U175/(3*'OddsRatio_working_3-way'!X175^(1/3))*SIN(('OddsRatio_working_3-way'!Y175+4*PI())/3)</f>
        <v>0.66239800917026692</v>
      </c>
      <c r="AL175" s="11">
        <f>'OddsRatio_working_3-way'!Z175+'OddsRatio_working_3-way'!AF175</f>
        <v>1.1738538328286607</v>
      </c>
      <c r="AM175" s="11">
        <f>'OddsRatio_working_3-way'!AA175+'OddsRatio_working_3-way'!AG175</f>
        <v>-1.1207601806020941</v>
      </c>
      <c r="AN175" s="11">
        <f>'OddsRatio_working_3-way'!AB175+'OddsRatio_working_3-way'!AH175</f>
        <v>-5.3093652226566895E-2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1.1738538328286607</v>
      </c>
      <c r="AS175" s="11">
        <f>IF(('OddsRatio_working_3-way'!X175=0),IF(Q175&gt;0,-Q175^(1/3),(-Q175)^(1/3)),'OddsRatio_working_3-way'!AM175-'OddsRatio_working_3-way'!R175/3)</f>
        <v>-1.1207601806020941</v>
      </c>
      <c r="AT175" s="11">
        <f>IF(('OddsRatio_working_3-way'!X175=0),IF(Q175&gt;0,-Q175^(1/3),(-Q175)^(1/3)),'OddsRatio_working_3-way'!AN175-'OddsRatio_working_3-way'!R175/3)</f>
        <v>-5.3093652226566895E-2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2.74</v>
      </c>
      <c r="B176" s="4">
        <f>IF('True_Odds_Calculator_3-way'!B177="","",'True_Odds_Calculator_3-way'!B177)</f>
        <v>3.16</v>
      </c>
      <c r="C176" s="4">
        <f>IF('True_Odds_Calculator_3-way'!C177="","",'True_Odds_Calculator_3-way'!C177)</f>
        <v>2.89</v>
      </c>
      <c r="D176" s="9">
        <f t="shared" si="39"/>
        <v>0.35552458028392786</v>
      </c>
      <c r="E176" s="9">
        <f t="shared" si="40"/>
        <v>0.30766351149394011</v>
      </c>
      <c r="F176" s="9">
        <f t="shared" si="41"/>
        <v>0.33681190822213214</v>
      </c>
      <c r="G176" s="9">
        <f t="shared" si="42"/>
        <v>1.041807494589595</v>
      </c>
      <c r="H176" s="9">
        <f t="shared" si="43"/>
        <v>2.8127450405858951</v>
      </c>
      <c r="I176" s="9">
        <f t="shared" si="44"/>
        <v>3.2503041883135255</v>
      </c>
      <c r="J176" s="9">
        <f t="shared" si="45"/>
        <v>2.9690161647743349</v>
      </c>
      <c r="K176" s="11">
        <f t="shared" si="46"/>
        <v>0.36496350364963503</v>
      </c>
      <c r="L176" s="11">
        <f t="shared" si="47"/>
        <v>0.31645569620253161</v>
      </c>
      <c r="M176" s="11">
        <f t="shared" si="48"/>
        <v>0.34602076124567471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-0.28387641722884793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0.23138919518761625</v>
      </c>
      <c r="Q176" s="11">
        <f>2*'OddsRatio_working_3-way'!K176*'OddsRatio_working_3-way'!L176*'OddsRatio_working_3-way'!M176</f>
        <v>7.992718313907296E-2</v>
      </c>
      <c r="R176" s="11">
        <f t="shared" si="49"/>
        <v>0</v>
      </c>
      <c r="S176" s="11">
        <f t="shared" si="50"/>
        <v>-0.81510538087804973</v>
      </c>
      <c r="T176" s="11">
        <f t="shared" si="51"/>
        <v>-0.2815562628248876</v>
      </c>
      <c r="U176" s="11">
        <f>'OddsRatio_working_3-way'!S176-'OddsRatio_working_3-way'!R176^2/3</f>
        <v>-0.81510538087804973</v>
      </c>
      <c r="V176" s="11">
        <f>'OddsRatio_working_3-way'!S176*'OddsRatio_working_3-way'!R176/3-2*'OddsRatio_working_3-way'!R176^3/27-'OddsRatio_working_3-way'!T176</f>
        <v>0.2815562628248876</v>
      </c>
      <c r="W176" s="11">
        <f>'OddsRatio_working_3-way'!V176^2+4*'OddsRatio_working_3-way'!U176^3/27</f>
        <v>-9.5620301139830166E-4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0.14162462016481764</v>
      </c>
      <c r="Y176" s="11">
        <f>IF('OddsRatio_working_3-way'!W176&gt;=0,IF('OddsRatio_working_3-way'!V176+SQRT('OddsRatio_working_3-way'!W176)&gt;0,0,PI()),ACOS('OddsRatio_working_3-way'!V176/(2*'OddsRatio_working_3-way'!X176)))</f>
        <v>0.10938877693613613</v>
      </c>
      <c r="Z176" s="11">
        <f>'OddsRatio_working_3-way'!X176^(1/3)*COS('OddsRatio_working_3-way'!Y176/3)</f>
        <v>0.52090374729479749</v>
      </c>
      <c r="AA176" s="11">
        <f>'OddsRatio_working_3-way'!X176^(1/3)*COS(('OddsRatio_working_3-way'!Y176+2*PI())/3)</f>
        <v>-0.27690817214343816</v>
      </c>
      <c r="AB176" s="11">
        <f>'OddsRatio_working_3-way'!X176^(1/3)*COS(('OddsRatio_working_3-way'!Y176+4*PI())/3)</f>
        <v>-0.24399557515135933</v>
      </c>
      <c r="AC176" s="11">
        <f>'OddsRatio_working_3-way'!X176^(1/3)*SIN('OddsRatio_working_3-way'!Y176/3)</f>
        <v>1.900209673310637E-2</v>
      </c>
      <c r="AD176" s="11">
        <f>'OddsRatio_working_3-way'!X176^(1/3)*SIN(('OddsRatio_working_3-way'!Y176+2*PI())/3)</f>
        <v>0.44161482971725113</v>
      </c>
      <c r="AE176" s="11">
        <f>'OddsRatio_working_3-way'!X176^(1/3)*SIN(('OddsRatio_working_3-way'!Y176+4*PI())/3)</f>
        <v>-0.46061692645035746</v>
      </c>
      <c r="AF176" s="11">
        <f>-'OddsRatio_working_3-way'!U176/(3*'OddsRatio_working_3-way'!X176^(1/3))*COS(('OddsRatio_working_3-way'!Y176)/3)</f>
        <v>0.52090374729479738</v>
      </c>
      <c r="AG176" s="11">
        <f>-'OddsRatio_working_3-way'!U176/(3*'OddsRatio_working_3-way'!X176^(1/3))*COS(('OddsRatio_working_3-way'!Y176+2*PI())/3)</f>
        <v>-0.2769081721434381</v>
      </c>
      <c r="AH176" s="11">
        <f>-'OddsRatio_working_3-way'!U176/(3*'OddsRatio_working_3-way'!X176^(1/3))*COS(('OddsRatio_working_3-way'!Y176+4*PI())/3)</f>
        <v>-0.24399557515135928</v>
      </c>
      <c r="AI176" s="11">
        <f>'OddsRatio_working_3-way'!U176/(3*'OddsRatio_working_3-way'!X176^(1/3))*SIN(('OddsRatio_working_3-way'!Y176)/3)</f>
        <v>-1.9002096733106367E-2</v>
      </c>
      <c r="AJ176" s="11">
        <f>'OddsRatio_working_3-way'!U176/(3*'OddsRatio_working_3-way'!X176^(1/3))*SIN(('OddsRatio_working_3-way'!Y176+2*PI())/3)</f>
        <v>-0.44161482971725102</v>
      </c>
      <c r="AK176" s="11">
        <f>'OddsRatio_working_3-way'!U176/(3*'OddsRatio_working_3-way'!X176^(1/3))*SIN(('OddsRatio_working_3-way'!Y176+4*PI())/3)</f>
        <v>0.46061692645035734</v>
      </c>
      <c r="AL176" s="11">
        <f>'OddsRatio_working_3-way'!Z176+'OddsRatio_working_3-way'!AF176</f>
        <v>1.041807494589595</v>
      </c>
      <c r="AM176" s="11">
        <f>'OddsRatio_working_3-way'!AA176+'OddsRatio_working_3-way'!AG176</f>
        <v>-0.55381634428687621</v>
      </c>
      <c r="AN176" s="11">
        <f>'OddsRatio_working_3-way'!AB176+'OddsRatio_working_3-way'!AH176</f>
        <v>-0.48799115030271861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1.041807494589595</v>
      </c>
      <c r="AS176" s="11">
        <f>IF(('OddsRatio_working_3-way'!X176=0),IF(Q176&gt;0,-Q176^(1/3),(-Q176)^(1/3)),'OddsRatio_working_3-way'!AM176-'OddsRatio_working_3-way'!R176/3)</f>
        <v>-0.55381634428687621</v>
      </c>
      <c r="AT176" s="11">
        <f>IF(('OddsRatio_working_3-way'!X176=0),IF(Q176&gt;0,-Q176^(1/3),(-Q176)^(1/3)),'OddsRatio_working_3-way'!AN176-'OddsRatio_working_3-way'!R176/3)</f>
        <v>-0.48799115030271861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2.76</v>
      </c>
      <c r="B177" s="4">
        <f>IF('True_Odds_Calculator_3-way'!B178="","",'True_Odds_Calculator_3-way'!B178)</f>
        <v>3.16</v>
      </c>
      <c r="C177" s="4">
        <f>IF('True_Odds_Calculator_3-way'!C178="","",'True_Odds_Calculator_3-way'!C178)</f>
        <v>2.87</v>
      </c>
      <c r="D177" s="9">
        <f t="shared" si="39"/>
        <v>0.35299055436599563</v>
      </c>
      <c r="E177" s="9">
        <f t="shared" si="40"/>
        <v>0.30773836584632608</v>
      </c>
      <c r="F177" s="9">
        <f t="shared" si="41"/>
        <v>0.33927107978767834</v>
      </c>
      <c r="G177" s="9">
        <f t="shared" si="42"/>
        <v>1.0414414738700795</v>
      </c>
      <c r="H177" s="9">
        <f t="shared" si="43"/>
        <v>2.8329369940113396</v>
      </c>
      <c r="I177" s="9">
        <f t="shared" si="44"/>
        <v>3.2495135835593718</v>
      </c>
      <c r="J177" s="9">
        <f t="shared" si="45"/>
        <v>2.9474955561370488</v>
      </c>
      <c r="K177" s="11">
        <f t="shared" si="46"/>
        <v>0.3623188405797102</v>
      </c>
      <c r="L177" s="11">
        <f t="shared" si="47"/>
        <v>0.31645569620253161</v>
      </c>
      <c r="M177" s="11">
        <f t="shared" si="48"/>
        <v>0.34843205574912889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-0.28400760145662629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0.23131324559569993</v>
      </c>
      <c r="Q177" s="11">
        <f>2*'OddsRatio_working_3-way'!K177*'OddsRatio_working_3-way'!L177*'OddsRatio_working_3-way'!M177</f>
        <v>7.9900948392297028E-2</v>
      </c>
      <c r="R177" s="11">
        <f t="shared" si="49"/>
        <v>0</v>
      </c>
      <c r="S177" s="11">
        <f t="shared" si="50"/>
        <v>-0.81446145951493543</v>
      </c>
      <c r="T177" s="11">
        <f t="shared" si="51"/>
        <v>-0.28133383748357005</v>
      </c>
      <c r="U177" s="11">
        <f>'OddsRatio_working_3-way'!S177-'OddsRatio_working_3-way'!R177^2/3</f>
        <v>-0.81446145951493543</v>
      </c>
      <c r="V177" s="11">
        <f>'OddsRatio_working_3-way'!S177*'OddsRatio_working_3-way'!R177/3-2*'OddsRatio_working_3-way'!R177^3/27-'OddsRatio_working_3-way'!T177</f>
        <v>0.28133383748357005</v>
      </c>
      <c r="W177" s="11">
        <f>'OddsRatio_working_3-way'!V177^2+4*'OddsRatio_working_3-way'!U177^3/27</f>
        <v>-8.9141230098248314E-4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0.14145683123678959</v>
      </c>
      <c r="Y177" s="11">
        <f>IF('OddsRatio_working_3-way'!W177&gt;=0,IF('OddsRatio_working_3-way'!V177+SQRT('OddsRatio_working_3-way'!W177)&gt;0,0,PI()),ACOS('OddsRatio_working_3-way'!V177/(2*'OddsRatio_working_3-way'!X177)))</f>
        <v>0.10572917183249397</v>
      </c>
      <c r="Z177" s="11">
        <f>'OddsRatio_working_3-way'!X177^(1/3)*COS('OddsRatio_working_3-way'!Y177/3)</f>
        <v>0.52072073693503973</v>
      </c>
      <c r="AA177" s="11">
        <f>'OddsRatio_working_3-way'!X177^(1/3)*COS(('OddsRatio_working_3-way'!Y177+2*PI())/3)</f>
        <v>-0.27626006887682664</v>
      </c>
      <c r="AB177" s="11">
        <f>'OddsRatio_working_3-way'!X177^(1/3)*COS(('OddsRatio_working_3-way'!Y177+4*PI())/3)</f>
        <v>-0.24446066805821343</v>
      </c>
      <c r="AC177" s="11">
        <f>'OddsRatio_working_3-way'!X177^(1/3)*SIN('OddsRatio_working_3-way'!Y177/3)</f>
        <v>1.8359392622695338E-2</v>
      </c>
      <c r="AD177" s="11">
        <f>'OddsRatio_working_3-way'!X177^(1/3)*SIN(('OddsRatio_working_3-way'!Y177+2*PI())/3)</f>
        <v>0.44177769015175061</v>
      </c>
      <c r="AE177" s="11">
        <f>'OddsRatio_working_3-way'!X177^(1/3)*SIN(('OddsRatio_working_3-way'!Y177+4*PI())/3)</f>
        <v>-0.46013708277444582</v>
      </c>
      <c r="AF177" s="11">
        <f>-'OddsRatio_working_3-way'!U177/(3*'OddsRatio_working_3-way'!X177^(1/3))*COS(('OddsRatio_working_3-way'!Y177)/3)</f>
        <v>0.52072073693503962</v>
      </c>
      <c r="AG177" s="11">
        <f>-'OddsRatio_working_3-way'!U177/(3*'OddsRatio_working_3-way'!X177^(1/3))*COS(('OddsRatio_working_3-way'!Y177+2*PI())/3)</f>
        <v>-0.27626006887682658</v>
      </c>
      <c r="AH177" s="11">
        <f>-'OddsRatio_working_3-way'!U177/(3*'OddsRatio_working_3-way'!X177^(1/3))*COS(('OddsRatio_working_3-way'!Y177+4*PI())/3)</f>
        <v>-0.24446066805821337</v>
      </c>
      <c r="AI177" s="11">
        <f>'OddsRatio_working_3-way'!U177/(3*'OddsRatio_working_3-way'!X177^(1/3))*SIN(('OddsRatio_working_3-way'!Y177)/3)</f>
        <v>-1.8359392622695335E-2</v>
      </c>
      <c r="AJ177" s="11">
        <f>'OddsRatio_working_3-way'!U177/(3*'OddsRatio_working_3-way'!X177^(1/3))*SIN(('OddsRatio_working_3-way'!Y177+2*PI())/3)</f>
        <v>-0.44177769015175056</v>
      </c>
      <c r="AK177" s="11">
        <f>'OddsRatio_working_3-way'!U177/(3*'OddsRatio_working_3-way'!X177^(1/3))*SIN(('OddsRatio_working_3-way'!Y177+4*PI())/3)</f>
        <v>0.4601370827744457</v>
      </c>
      <c r="AL177" s="11">
        <f>'OddsRatio_working_3-way'!Z177+'OddsRatio_working_3-way'!AF177</f>
        <v>1.0414414738700795</v>
      </c>
      <c r="AM177" s="11">
        <f>'OddsRatio_working_3-way'!AA177+'OddsRatio_working_3-way'!AG177</f>
        <v>-0.55252013775365327</v>
      </c>
      <c r="AN177" s="11">
        <f>'OddsRatio_working_3-way'!AB177+'OddsRatio_working_3-way'!AH177</f>
        <v>-0.4889213361164268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1.0414414738700795</v>
      </c>
      <c r="AS177" s="11">
        <f>IF(('OddsRatio_working_3-way'!X177=0),IF(Q177&gt;0,-Q177^(1/3),(-Q177)^(1/3)),'OddsRatio_working_3-way'!AM177-'OddsRatio_working_3-way'!R177/3)</f>
        <v>-0.55252013775365327</v>
      </c>
      <c r="AT177" s="11">
        <f>IF(('OddsRatio_working_3-way'!X177=0),IF(Q177&gt;0,-Q177^(1/3),(-Q177)^(1/3)),'OddsRatio_working_3-way'!AN177-'OddsRatio_working_3-way'!R177/3)</f>
        <v>-0.4889213361164268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5.97</v>
      </c>
      <c r="B178" s="4">
        <f>IF('True_Odds_Calculator_3-way'!B179="","",'True_Odds_Calculator_3-way'!B179)</f>
        <v>4.68</v>
      </c>
      <c r="C178" s="4">
        <f>IF('True_Odds_Calculator_3-way'!C179="","",'True_Odds_Calculator_3-way'!C179)</f>
        <v>1.54</v>
      </c>
      <c r="D178" s="9">
        <f t="shared" si="39"/>
        <v>0.15964865094881539</v>
      </c>
      <c r="E178" s="9">
        <f t="shared" si="40"/>
        <v>0.20418545190566981</v>
      </c>
      <c r="F178" s="9">
        <f t="shared" si="41"/>
        <v>0.63616589714551464</v>
      </c>
      <c r="G178" s="9">
        <f t="shared" si="42"/>
        <v>1.0591055889055623</v>
      </c>
      <c r="H178" s="9">
        <f t="shared" si="43"/>
        <v>6.2637547768606439</v>
      </c>
      <c r="I178" s="9">
        <f t="shared" si="44"/>
        <v>4.8975085671724692</v>
      </c>
      <c r="J178" s="9">
        <f t="shared" si="45"/>
        <v>1.5719170180090039</v>
      </c>
      <c r="K178" s="11">
        <f t="shared" si="46"/>
        <v>0.16750418760469013</v>
      </c>
      <c r="L178" s="11">
        <f t="shared" si="47"/>
        <v>0.21367521367521369</v>
      </c>
      <c r="M178" s="11">
        <f t="shared" si="48"/>
        <v>0.64935064935064934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-0.22953930491618924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0.21358689700398245</v>
      </c>
      <c r="Q178" s="11">
        <f>2*'OddsRatio_working_3-way'!K178*'OddsRatio_working_3-way'!L178*'OddsRatio_working_3-way'!M178</f>
        <v>4.6482458542760056E-2</v>
      </c>
      <c r="R178" s="11">
        <f t="shared" si="49"/>
        <v>0</v>
      </c>
      <c r="S178" s="11">
        <f t="shared" si="50"/>
        <v>-0.93050249970029564</v>
      </c>
      <c r="T178" s="11">
        <f t="shared" si="51"/>
        <v>-0.20250326435262148</v>
      </c>
      <c r="U178" s="11">
        <f>'OddsRatio_working_3-way'!S178-'OddsRatio_working_3-way'!R178^2/3</f>
        <v>-0.93050249970029564</v>
      </c>
      <c r="V178" s="11">
        <f>'OddsRatio_working_3-way'!S178*'OddsRatio_working_3-way'!R178/3-2*'OddsRatio_working_3-way'!R178^3/27-'OddsRatio_working_3-way'!T178</f>
        <v>0.20250326435262148</v>
      </c>
      <c r="W178" s="11">
        <f>'OddsRatio_working_3-way'!V178^2+4*'OddsRatio_working_3-way'!U178^3/27</f>
        <v>-7.8349693199249101E-2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0.17274060413863093</v>
      </c>
      <c r="Y178" s="11">
        <f>IF('OddsRatio_working_3-way'!W178&gt;=0,IF('OddsRatio_working_3-way'!V178+SQRT('OddsRatio_working_3-way'!W178)&gt;0,0,PI()),ACOS('OddsRatio_working_3-way'!V178/(2*'OddsRatio_working_3-way'!X178)))</f>
        <v>0.94449954863796703</v>
      </c>
      <c r="Z178" s="11">
        <f>'OddsRatio_working_3-way'!X178^(1/3)*COS('OddsRatio_working_3-way'!Y178/3)</f>
        <v>0.52955279445278114</v>
      </c>
      <c r="AA178" s="11">
        <f>'OddsRatio_working_3-way'!X178^(1/3)*COS(('OddsRatio_working_3-way'!Y178+2*PI())/3)</f>
        <v>-0.4141283417752038</v>
      </c>
      <c r="AB178" s="11">
        <f>'OddsRatio_working_3-way'!X178^(1/3)*COS(('OddsRatio_working_3-way'!Y178+4*PI())/3)</f>
        <v>-0.11542445267757749</v>
      </c>
      <c r="AC178" s="11">
        <f>'OddsRatio_working_3-way'!X178^(1/3)*SIN('OddsRatio_working_3-way'!Y178/3)</f>
        <v>0.17245677077850277</v>
      </c>
      <c r="AD178" s="11">
        <f>'OddsRatio_working_3-way'!X178^(1/3)*SIN(('OddsRatio_working_3-way'!Y178+2*PI())/3)</f>
        <v>0.37237778725189624</v>
      </c>
      <c r="AE178" s="11">
        <f>'OddsRatio_working_3-way'!X178^(1/3)*SIN(('OddsRatio_working_3-way'!Y178+4*PI())/3)</f>
        <v>-0.54483455803039904</v>
      </c>
      <c r="AF178" s="11">
        <f>-'OddsRatio_working_3-way'!U178/(3*'OddsRatio_working_3-way'!X178^(1/3))*COS(('OddsRatio_working_3-way'!Y178)/3)</f>
        <v>0.52955279445278114</v>
      </c>
      <c r="AG178" s="11">
        <f>-'OddsRatio_working_3-way'!U178/(3*'OddsRatio_working_3-way'!X178^(1/3))*COS(('OddsRatio_working_3-way'!Y178+2*PI())/3)</f>
        <v>-0.4141283417752038</v>
      </c>
      <c r="AH178" s="11">
        <f>-'OddsRatio_working_3-way'!U178/(3*'OddsRatio_working_3-way'!X178^(1/3))*COS(('OddsRatio_working_3-way'!Y178+4*PI())/3)</f>
        <v>-0.11542445267757749</v>
      </c>
      <c r="AI178" s="11">
        <f>'OddsRatio_working_3-way'!U178/(3*'OddsRatio_working_3-way'!X178^(1/3))*SIN(('OddsRatio_working_3-way'!Y178)/3)</f>
        <v>-0.17245677077850277</v>
      </c>
      <c r="AJ178" s="11">
        <f>'OddsRatio_working_3-way'!U178/(3*'OddsRatio_working_3-way'!X178^(1/3))*SIN(('OddsRatio_working_3-way'!Y178+2*PI())/3)</f>
        <v>-0.37237778725189624</v>
      </c>
      <c r="AK178" s="11">
        <f>'OddsRatio_working_3-way'!U178/(3*'OddsRatio_working_3-way'!X178^(1/3))*SIN(('OddsRatio_working_3-way'!Y178+4*PI())/3)</f>
        <v>0.54483455803039904</v>
      </c>
      <c r="AL178" s="11">
        <f>'OddsRatio_working_3-way'!Z178+'OddsRatio_working_3-way'!AF178</f>
        <v>1.0591055889055623</v>
      </c>
      <c r="AM178" s="11">
        <f>'OddsRatio_working_3-way'!AA178+'OddsRatio_working_3-way'!AG178</f>
        <v>-0.8282566835504076</v>
      </c>
      <c r="AN178" s="11">
        <f>'OddsRatio_working_3-way'!AB178+'OddsRatio_working_3-way'!AH178</f>
        <v>-0.23084890535515498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1.0591055889055623</v>
      </c>
      <c r="AS178" s="11">
        <f>IF(('OddsRatio_working_3-way'!X178=0),IF(Q178&gt;0,-Q178^(1/3),(-Q178)^(1/3)),'OddsRatio_working_3-way'!AM178-'OddsRatio_working_3-way'!R178/3)</f>
        <v>-0.8282566835504076</v>
      </c>
      <c r="AT178" s="11">
        <f>IF(('OddsRatio_working_3-way'!X178=0),IF(Q178&gt;0,-Q178^(1/3),(-Q178)^(1/3)),'OddsRatio_working_3-way'!AN178-'OddsRatio_working_3-way'!R178/3)</f>
        <v>-0.23084890535515498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4.53</v>
      </c>
      <c r="B179" s="4">
        <f>IF('True_Odds_Calculator_3-way'!B180="","",'True_Odds_Calculator_3-way'!B180)</f>
        <v>3.58</v>
      </c>
      <c r="C179" s="4">
        <f>IF('True_Odds_Calculator_3-way'!C180="","",'True_Odds_Calculator_3-way'!C180)</f>
        <v>1.89</v>
      </c>
      <c r="D179" s="9">
        <f t="shared" si="39"/>
        <v>0.21274034945304215</v>
      </c>
      <c r="E179" s="9">
        <f t="shared" si="40"/>
        <v>0.26993010106302268</v>
      </c>
      <c r="F179" s="9">
        <f t="shared" si="41"/>
        <v>0.51732954948393506</v>
      </c>
      <c r="G179" s="9">
        <f t="shared" si="42"/>
        <v>1.0483189089729277</v>
      </c>
      <c r="H179" s="9">
        <f t="shared" si="43"/>
        <v>4.7005657486744346</v>
      </c>
      <c r="I179" s="9">
        <f t="shared" si="44"/>
        <v>3.7046627851501537</v>
      </c>
      <c r="J179" s="9">
        <f t="shared" si="45"/>
        <v>1.9330038289859057</v>
      </c>
      <c r="K179" s="11">
        <f t="shared" si="46"/>
        <v>0.22075055187637968</v>
      </c>
      <c r="L179" s="11">
        <f t="shared" si="47"/>
        <v>0.27932960893854747</v>
      </c>
      <c r="M179" s="11">
        <f t="shared" si="48"/>
        <v>0.52910052910052918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-0.26444866879215168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0.22837839010591732</v>
      </c>
      <c r="Q179" s="11">
        <f>2*'OddsRatio_working_3-way'!K179*'OddsRatio_working_3-way'!L179*'OddsRatio_working_3-way'!M179</f>
        <v>6.5250968601690676E-2</v>
      </c>
      <c r="R179" s="11">
        <f t="shared" si="49"/>
        <v>0</v>
      </c>
      <c r="S179" s="11">
        <f t="shared" si="50"/>
        <v>-0.86360196536067857</v>
      </c>
      <c r="T179" s="11">
        <f t="shared" si="51"/>
        <v>-0.24674341867447963</v>
      </c>
      <c r="U179" s="11">
        <f>'OddsRatio_working_3-way'!S179-'OddsRatio_working_3-way'!R179^2/3</f>
        <v>-0.86360196536067857</v>
      </c>
      <c r="V179" s="11">
        <f>'OddsRatio_working_3-way'!S179*'OddsRatio_working_3-way'!R179/3-2*'OddsRatio_working_3-way'!R179^3/27-'OddsRatio_working_3-way'!T179</f>
        <v>0.24674341867447963</v>
      </c>
      <c r="W179" s="11">
        <f>'OddsRatio_working_3-way'!V179^2+4*'OddsRatio_working_3-way'!U179^3/27</f>
        <v>-3.4537175828716987E-2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0.15445022700524474</v>
      </c>
      <c r="Y179" s="11">
        <f>IF('OddsRatio_working_3-way'!W179&gt;=0,IF('OddsRatio_working_3-way'!V179+SQRT('OddsRatio_working_3-way'!W179)&gt;0,0,PI()),ACOS('OddsRatio_working_3-way'!V179/(2*'OddsRatio_working_3-way'!X179)))</f>
        <v>0.64553215732214209</v>
      </c>
      <c r="Z179" s="11">
        <f>'OddsRatio_working_3-way'!X179^(1/3)*COS('OddsRatio_working_3-way'!Y179/3)</f>
        <v>0.52415945448646395</v>
      </c>
      <c r="AA179" s="11">
        <f>'OddsRatio_working_3-way'!X179^(1/3)*COS(('OddsRatio_working_3-way'!Y179+2*PI())/3)</f>
        <v>-0.36129233251347548</v>
      </c>
      <c r="AB179" s="11">
        <f>'OddsRatio_working_3-way'!X179^(1/3)*COS(('OddsRatio_working_3-way'!Y179+4*PI())/3)</f>
        <v>-0.16286712197298833</v>
      </c>
      <c r="AC179" s="11">
        <f>'OddsRatio_working_3-way'!X179^(1/3)*SIN('OddsRatio_working_3-way'!Y179/3)</f>
        <v>0.11456084871955838</v>
      </c>
      <c r="AD179" s="11">
        <f>'OddsRatio_working_3-way'!X179^(1/3)*SIN(('OddsRatio_working_3-way'!Y179+2*PI())/3)</f>
        <v>0.3966549788592918</v>
      </c>
      <c r="AE179" s="11">
        <f>'OddsRatio_working_3-way'!X179^(1/3)*SIN(('OddsRatio_working_3-way'!Y179+4*PI())/3)</f>
        <v>-0.5112158275788502</v>
      </c>
      <c r="AF179" s="11">
        <f>-'OddsRatio_working_3-way'!U179/(3*'OddsRatio_working_3-way'!X179^(1/3))*COS(('OddsRatio_working_3-way'!Y179)/3)</f>
        <v>0.52415945448646384</v>
      </c>
      <c r="AG179" s="11">
        <f>-'OddsRatio_working_3-way'!U179/(3*'OddsRatio_working_3-way'!X179^(1/3))*COS(('OddsRatio_working_3-way'!Y179+2*PI())/3)</f>
        <v>-0.36129233251347542</v>
      </c>
      <c r="AH179" s="11">
        <f>-'OddsRatio_working_3-way'!U179/(3*'OddsRatio_working_3-way'!X179^(1/3))*COS(('OddsRatio_working_3-way'!Y179+4*PI())/3)</f>
        <v>-0.16286712197298828</v>
      </c>
      <c r="AI179" s="11">
        <f>'OddsRatio_working_3-way'!U179/(3*'OddsRatio_working_3-way'!X179^(1/3))*SIN(('OddsRatio_working_3-way'!Y179)/3)</f>
        <v>-0.11456084871955835</v>
      </c>
      <c r="AJ179" s="11">
        <f>'OddsRatio_working_3-way'!U179/(3*'OddsRatio_working_3-way'!X179^(1/3))*SIN(('OddsRatio_working_3-way'!Y179+2*PI())/3)</f>
        <v>-0.39665497885929174</v>
      </c>
      <c r="AK179" s="11">
        <f>'OddsRatio_working_3-way'!U179/(3*'OddsRatio_working_3-way'!X179^(1/3))*SIN(('OddsRatio_working_3-way'!Y179+4*PI())/3)</f>
        <v>0.51121582757885009</v>
      </c>
      <c r="AL179" s="11">
        <f>'OddsRatio_working_3-way'!Z179+'OddsRatio_working_3-way'!AF179</f>
        <v>1.0483189089729277</v>
      </c>
      <c r="AM179" s="11">
        <f>'OddsRatio_working_3-way'!AA179+'OddsRatio_working_3-way'!AG179</f>
        <v>-0.72258466502695096</v>
      </c>
      <c r="AN179" s="11">
        <f>'OddsRatio_working_3-way'!AB179+'OddsRatio_working_3-way'!AH179</f>
        <v>-0.32573424394597661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1.0483189089729277</v>
      </c>
      <c r="AS179" s="11">
        <f>IF(('OddsRatio_working_3-way'!X179=0),IF(Q179&gt;0,-Q179^(1/3),(-Q179)^(1/3)),'OddsRatio_working_3-way'!AM179-'OddsRatio_working_3-way'!R179/3)</f>
        <v>-0.72258466502695096</v>
      </c>
      <c r="AT179" s="11">
        <f>IF(('OddsRatio_working_3-way'!X179=0),IF(Q179&gt;0,-Q179^(1/3),(-Q179)^(1/3)),'OddsRatio_working_3-way'!AN179-'OddsRatio_working_3-way'!R179/3)</f>
        <v>-0.32573424394597661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1.98</v>
      </c>
      <c r="B180" s="4">
        <f>IF('True_Odds_Calculator_3-way'!B181="","",'True_Odds_Calculator_3-way'!B181)</f>
        <v>3.47</v>
      </c>
      <c r="C180" s="4">
        <f>IF('True_Odds_Calculator_3-way'!C181="","",'True_Odds_Calculator_3-way'!C181)</f>
        <v>4.2300000000000004</v>
      </c>
      <c r="D180" s="9">
        <f t="shared" si="39"/>
        <v>0.49331360220432657</v>
      </c>
      <c r="E180" s="9">
        <f t="shared" si="40"/>
        <v>0.27864997964743088</v>
      </c>
      <c r="F180" s="9">
        <f t="shared" si="41"/>
        <v>0.2280364181482426</v>
      </c>
      <c r="G180" s="9">
        <f t="shared" si="42"/>
        <v>1.0480694921362599</v>
      </c>
      <c r="H180" s="9">
        <f t="shared" si="43"/>
        <v>2.0271081022935347</v>
      </c>
      <c r="I180" s="9">
        <f t="shared" si="44"/>
        <v>3.5887316455765617</v>
      </c>
      <c r="J180" s="9">
        <f t="shared" si="45"/>
        <v>4.38526445960012</v>
      </c>
      <c r="K180" s="11">
        <f t="shared" si="46"/>
        <v>0.50505050505050508</v>
      </c>
      <c r="L180" s="11">
        <f t="shared" si="47"/>
        <v>0.28818443804034583</v>
      </c>
      <c r="M180" s="11">
        <f t="shared" si="48"/>
        <v>0.23640661938534277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-0.26902368601226079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0.22984837095655253</v>
      </c>
      <c r="Q180" s="11">
        <f>2*'OddsRatio_working_3-way'!K180*'OddsRatio_working_3-way'!L180*'OddsRatio_working_3-way'!M180</f>
        <v>6.8816877531901952E-2</v>
      </c>
      <c r="R180" s="11">
        <f t="shared" si="49"/>
        <v>0</v>
      </c>
      <c r="S180" s="11">
        <f t="shared" si="50"/>
        <v>-0.85437968070245374</v>
      </c>
      <c r="T180" s="11">
        <f t="shared" si="51"/>
        <v>-0.25580229961151307</v>
      </c>
      <c r="U180" s="11">
        <f>'OddsRatio_working_3-way'!S180-'OddsRatio_working_3-way'!R180^2/3</f>
        <v>-0.85437968070245374</v>
      </c>
      <c r="V180" s="11">
        <f>'OddsRatio_working_3-way'!S180*'OddsRatio_working_3-way'!R180/3-2*'OddsRatio_working_3-way'!R180^3/27-'OddsRatio_working_3-way'!T180</f>
        <v>0.25580229961151307</v>
      </c>
      <c r="W180" s="11">
        <f>'OddsRatio_working_3-way'!V180^2+4*'OddsRatio_working_3-way'!U180^3/27</f>
        <v>-2.696028796081823E-2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0.15198281518592532</v>
      </c>
      <c r="Y180" s="11">
        <f>IF('OddsRatio_working_3-way'!W180&gt;=0,IF('OddsRatio_working_3-way'!V180+SQRT('OddsRatio_working_3-way'!W180)&gt;0,0,PI()),ACOS('OddsRatio_working_3-way'!V180/(2*'OddsRatio_working_3-way'!X180)))</f>
        <v>0.57064992523438418</v>
      </c>
      <c r="Z180" s="11">
        <f>'OddsRatio_working_3-way'!X180^(1/3)*COS('OddsRatio_working_3-way'!Y180/3)</f>
        <v>0.52403474606813005</v>
      </c>
      <c r="AA180" s="11">
        <f>'OddsRatio_working_3-way'!X180^(1/3)*COS(('OddsRatio_working_3-way'!Y180+2*PI())/3)</f>
        <v>-0.34939934406125323</v>
      </c>
      <c r="AB180" s="11">
        <f>'OddsRatio_working_3-way'!X180^(1/3)*COS(('OddsRatio_working_3-way'!Y180+4*PI())/3)</f>
        <v>-0.17463540200687677</v>
      </c>
      <c r="AC180" s="11">
        <f>'OddsRatio_working_3-way'!X180^(1/3)*SIN('OddsRatio_working_3-way'!Y180/3)</f>
        <v>0.10090000898973429</v>
      </c>
      <c r="AD180" s="11">
        <f>'OddsRatio_working_3-way'!X180^(1/3)*SIN(('OddsRatio_working_3-way'!Y180+2*PI())/3)</f>
        <v>0.40337739806586093</v>
      </c>
      <c r="AE180" s="11">
        <f>'OddsRatio_working_3-way'!X180^(1/3)*SIN(('OddsRatio_working_3-way'!Y180+4*PI())/3)</f>
        <v>-0.50427740705559532</v>
      </c>
      <c r="AF180" s="11">
        <f>-'OddsRatio_working_3-way'!U180/(3*'OddsRatio_working_3-way'!X180^(1/3))*COS(('OddsRatio_working_3-way'!Y180)/3)</f>
        <v>0.52403474606812983</v>
      </c>
      <c r="AG180" s="11">
        <f>-'OddsRatio_working_3-way'!U180/(3*'OddsRatio_working_3-way'!X180^(1/3))*COS(('OddsRatio_working_3-way'!Y180+2*PI())/3)</f>
        <v>-0.34939934406125306</v>
      </c>
      <c r="AH180" s="11">
        <f>-'OddsRatio_working_3-way'!U180/(3*'OddsRatio_working_3-way'!X180^(1/3))*COS(('OddsRatio_working_3-way'!Y180+4*PI())/3)</f>
        <v>-0.17463540200687669</v>
      </c>
      <c r="AI180" s="11">
        <f>'OddsRatio_working_3-way'!U180/(3*'OddsRatio_working_3-way'!X180^(1/3))*SIN(('OddsRatio_working_3-way'!Y180)/3)</f>
        <v>-0.10090000898973425</v>
      </c>
      <c r="AJ180" s="11">
        <f>'OddsRatio_working_3-way'!U180/(3*'OddsRatio_working_3-way'!X180^(1/3))*SIN(('OddsRatio_working_3-way'!Y180+2*PI())/3)</f>
        <v>-0.40337739806586076</v>
      </c>
      <c r="AK180" s="11">
        <f>'OddsRatio_working_3-way'!U180/(3*'OddsRatio_working_3-way'!X180^(1/3))*SIN(('OddsRatio_working_3-way'!Y180+4*PI())/3)</f>
        <v>0.50427740705559509</v>
      </c>
      <c r="AL180" s="11">
        <f>'OddsRatio_working_3-way'!Z180+'OddsRatio_working_3-way'!AF180</f>
        <v>1.0480694921362599</v>
      </c>
      <c r="AM180" s="11">
        <f>'OddsRatio_working_3-way'!AA180+'OddsRatio_working_3-way'!AG180</f>
        <v>-0.69879868812250634</v>
      </c>
      <c r="AN180" s="11">
        <f>'OddsRatio_working_3-way'!AB180+'OddsRatio_working_3-way'!AH180</f>
        <v>-0.34927080401375343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1.0480694921362599</v>
      </c>
      <c r="AS180" s="11">
        <f>IF(('OddsRatio_working_3-way'!X180=0),IF(Q180&gt;0,-Q180^(1/3),(-Q180)^(1/3)),'OddsRatio_working_3-way'!AM180-'OddsRatio_working_3-way'!R180/3)</f>
        <v>-0.69879868812250634</v>
      </c>
      <c r="AT180" s="11">
        <f>IF(('OddsRatio_working_3-way'!X180=0),IF(Q180&gt;0,-Q180^(1/3),(-Q180)^(1/3)),'OddsRatio_working_3-way'!AN180-'OddsRatio_working_3-way'!R180/3)</f>
        <v>-0.34927080401375343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2.41</v>
      </c>
      <c r="B181" s="4">
        <f>IF('True_Odds_Calculator_3-way'!B182="","",'True_Odds_Calculator_3-way'!B182)</f>
        <v>2.8</v>
      </c>
      <c r="C181" s="4">
        <f>IF('True_Odds_Calculator_3-way'!C182="","",'True_Odds_Calculator_3-way'!C182)</f>
        <v>3.92</v>
      </c>
      <c r="D181" s="9">
        <f t="shared" si="39"/>
        <v>0.40494830586503161</v>
      </c>
      <c r="E181" s="9">
        <f t="shared" si="40"/>
        <v>0.34771785331139415</v>
      </c>
      <c r="F181" s="9">
        <f t="shared" si="41"/>
        <v>0.2473338408235744</v>
      </c>
      <c r="G181" s="9">
        <f t="shared" si="42"/>
        <v>1.0421638317720632</v>
      </c>
      <c r="H181" s="9">
        <f t="shared" si="43"/>
        <v>2.4694510027986087</v>
      </c>
      <c r="I181" s="9">
        <f t="shared" si="44"/>
        <v>2.8758948971897142</v>
      </c>
      <c r="J181" s="9">
        <f t="shared" si="45"/>
        <v>4.043118388774424</v>
      </c>
      <c r="K181" s="11">
        <f t="shared" si="46"/>
        <v>0.41493775933609955</v>
      </c>
      <c r="L181" s="11">
        <f t="shared" si="47"/>
        <v>0.35714285714285715</v>
      </c>
      <c r="M181" s="11">
        <f t="shared" si="48"/>
        <v>0.25510204081632654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-0.28016464439955002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0.2317391093959813</v>
      </c>
      <c r="Q181" s="11">
        <f>2*'OddsRatio_working_3-way'!K181*'OddsRatio_working_3-way'!L181*'OddsRatio_working_3-way'!M181</f>
        <v>7.5608192298851962E-2</v>
      </c>
      <c r="R181" s="11">
        <f t="shared" si="49"/>
        <v>0</v>
      </c>
      <c r="S181" s="11">
        <f t="shared" si="50"/>
        <v>-0.82715329727862519</v>
      </c>
      <c r="T181" s="11">
        <f t="shared" si="51"/>
        <v>-0.2698705700745922</v>
      </c>
      <c r="U181" s="11">
        <f>'OddsRatio_working_3-way'!S181-'OddsRatio_working_3-way'!R181^2/3</f>
        <v>-0.82715329727862519</v>
      </c>
      <c r="V181" s="11">
        <f>'OddsRatio_working_3-way'!S181*'OddsRatio_working_3-way'!R181/3-2*'OddsRatio_working_3-way'!R181^3/27-'OddsRatio_working_3-way'!T181</f>
        <v>0.2698705700745922</v>
      </c>
      <c r="W181" s="11">
        <f>'OddsRatio_working_3-way'!V181^2+4*'OddsRatio_working_3-way'!U181^3/27</f>
        <v>-1.1010449432897459E-2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0.14477618418207019</v>
      </c>
      <c r="Y181" s="11">
        <f>IF('OddsRatio_working_3-way'!W181&gt;=0,IF('OddsRatio_working_3-way'!V181+SQRT('OddsRatio_working_3-way'!W181)&gt;0,0,PI()),ACOS('OddsRatio_working_3-way'!V181/(2*'OddsRatio_working_3-way'!X181)))</f>
        <v>0.37083020468208105</v>
      </c>
      <c r="Z181" s="11">
        <f>'OddsRatio_working_3-way'!X181^(1/3)*COS('OddsRatio_working_3-way'!Y181/3)</f>
        <v>0.5210819158860317</v>
      </c>
      <c r="AA181" s="11">
        <f>'OddsRatio_working_3-way'!X181^(1/3)*COS(('OddsRatio_working_3-way'!Y181+2*PI())/3)</f>
        <v>-0.31660834616525474</v>
      </c>
      <c r="AB181" s="11">
        <f>'OddsRatio_working_3-way'!X181^(1/3)*COS(('OddsRatio_working_3-way'!Y181+4*PI())/3)</f>
        <v>-0.2044735697207769</v>
      </c>
      <c r="AC181" s="11">
        <f>'OddsRatio_working_3-way'!X181^(1/3)*SIN('OddsRatio_working_3-way'!Y181/3)</f>
        <v>6.4741043365737799E-2</v>
      </c>
      <c r="AD181" s="11">
        <f>'OddsRatio_working_3-way'!X181^(1/3)*SIN(('OddsRatio_working_3-way'!Y181+2*PI())/3)</f>
        <v>0.41889965492710068</v>
      </c>
      <c r="AE181" s="11">
        <f>'OddsRatio_working_3-way'!X181^(1/3)*SIN(('OddsRatio_working_3-way'!Y181+4*PI())/3)</f>
        <v>-0.4836406982928384</v>
      </c>
      <c r="AF181" s="11">
        <f>-'OddsRatio_working_3-way'!U181/(3*'OddsRatio_working_3-way'!X181^(1/3))*COS(('OddsRatio_working_3-way'!Y181)/3)</f>
        <v>0.52108191588603159</v>
      </c>
      <c r="AG181" s="11">
        <f>-'OddsRatio_working_3-way'!U181/(3*'OddsRatio_working_3-way'!X181^(1/3))*COS(('OddsRatio_working_3-way'!Y181+2*PI())/3)</f>
        <v>-0.31660834616525463</v>
      </c>
      <c r="AH181" s="11">
        <f>-'OddsRatio_working_3-way'!U181/(3*'OddsRatio_working_3-way'!X181^(1/3))*COS(('OddsRatio_working_3-way'!Y181+4*PI())/3)</f>
        <v>-0.20447356972077685</v>
      </c>
      <c r="AI181" s="11">
        <f>'OddsRatio_working_3-way'!U181/(3*'OddsRatio_working_3-way'!X181^(1/3))*SIN(('OddsRatio_working_3-way'!Y181)/3)</f>
        <v>-6.4741043365737785E-2</v>
      </c>
      <c r="AJ181" s="11">
        <f>'OddsRatio_working_3-way'!U181/(3*'OddsRatio_working_3-way'!X181^(1/3))*SIN(('OddsRatio_working_3-way'!Y181+2*PI())/3)</f>
        <v>-0.41889965492710057</v>
      </c>
      <c r="AK181" s="11">
        <f>'OddsRatio_working_3-way'!U181/(3*'OddsRatio_working_3-way'!X181^(1/3))*SIN(('OddsRatio_working_3-way'!Y181+4*PI())/3)</f>
        <v>0.48364069829283829</v>
      </c>
      <c r="AL181" s="11">
        <f>'OddsRatio_working_3-way'!Z181+'OddsRatio_working_3-way'!AF181</f>
        <v>1.0421638317720632</v>
      </c>
      <c r="AM181" s="11">
        <f>'OddsRatio_working_3-way'!AA181+'OddsRatio_working_3-way'!AG181</f>
        <v>-0.63321669233050937</v>
      </c>
      <c r="AN181" s="11">
        <f>'OddsRatio_working_3-way'!AB181+'OddsRatio_working_3-way'!AH181</f>
        <v>-0.40894713944155375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1.0421638317720632</v>
      </c>
      <c r="AS181" s="11">
        <f>IF(('OddsRatio_working_3-way'!X181=0),IF(Q181&gt;0,-Q181^(1/3),(-Q181)^(1/3)),'OddsRatio_working_3-way'!AM181-'OddsRatio_working_3-way'!R181/3)</f>
        <v>-0.63321669233050937</v>
      </c>
      <c r="AT181" s="11">
        <f>IF(('OddsRatio_working_3-way'!X181=0),IF(Q181&gt;0,-Q181^(1/3),(-Q181)^(1/3)),'OddsRatio_working_3-way'!AN181-'OddsRatio_working_3-way'!R181/3)</f>
        <v>-0.40894713944155375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2.87</v>
      </c>
      <c r="B182" s="4">
        <f>IF('True_Odds_Calculator_3-way'!B183="","",'True_Odds_Calculator_3-way'!B183)</f>
        <v>3.46</v>
      </c>
      <c r="C182" s="4">
        <f>IF('True_Odds_Calculator_3-way'!C183="","",'True_Odds_Calculator_3-way'!C183)</f>
        <v>2.57</v>
      </c>
      <c r="D182" s="9">
        <f t="shared" si="39"/>
        <v>0.33943574051732278</v>
      </c>
      <c r="E182" s="9">
        <f t="shared" si="40"/>
        <v>0.28089374239280762</v>
      </c>
      <c r="F182" s="9">
        <f t="shared" si="41"/>
        <v>0.37967051708986965</v>
      </c>
      <c r="G182" s="9">
        <f t="shared" si="42"/>
        <v>1.0406768567478697</v>
      </c>
      <c r="H182" s="9">
        <f t="shared" si="43"/>
        <v>2.9460657221185169</v>
      </c>
      <c r="I182" s="9">
        <f t="shared" si="44"/>
        <v>3.5600650675997589</v>
      </c>
      <c r="J182" s="9">
        <f t="shared" si="45"/>
        <v>2.633862665094155</v>
      </c>
      <c r="K182" s="11">
        <f t="shared" si="46"/>
        <v>0.34843205574912889</v>
      </c>
      <c r="L182" s="11">
        <f t="shared" si="47"/>
        <v>0.28901734104046245</v>
      </c>
      <c r="M182" s="11">
        <f t="shared" si="48"/>
        <v>0.38910505836575876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-0.28299922564558988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0.23118566034500582</v>
      </c>
      <c r="Q182" s="11">
        <f>2*'OddsRatio_working_3-way'!K182*'OddsRatio_working_3-way'!L182*'OddsRatio_working_3-way'!M182</f>
        <v>7.8368020455934176E-2</v>
      </c>
      <c r="R182" s="11">
        <f t="shared" si="49"/>
        <v>0</v>
      </c>
      <c r="S182" s="11">
        <f t="shared" si="50"/>
        <v>-0.81691269584789583</v>
      </c>
      <c r="T182" s="11">
        <f t="shared" si="51"/>
        <v>-0.27691955791454098</v>
      </c>
      <c r="U182" s="11">
        <f>'OddsRatio_working_3-way'!S182-'OddsRatio_working_3-way'!R182^2/3</f>
        <v>-0.81691269584789583</v>
      </c>
      <c r="V182" s="11">
        <f>'OddsRatio_working_3-way'!S182*'OddsRatio_working_3-way'!R182/3-2*'OddsRatio_working_3-way'!R182^3/27-'OddsRatio_working_3-way'!T182</f>
        <v>0.27691955791454098</v>
      </c>
      <c r="W182" s="11">
        <f>'OddsRatio_working_3-way'!V182^2+4*'OddsRatio_working_3-way'!U182^3/27</f>
        <v>-4.0805522217991358E-3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0.14209591283476802</v>
      </c>
      <c r="Y182" s="11">
        <f>IF('OddsRatio_working_3-way'!W182&gt;=0,IF('OddsRatio_working_3-way'!V182+SQRT('OddsRatio_working_3-way'!W182)&gt;0,0,PI()),ACOS('OddsRatio_working_3-way'!V182/(2*'OddsRatio_working_3-way'!X182)))</f>
        <v>0.22671205844455344</v>
      </c>
      <c r="Z182" s="11">
        <f>'OddsRatio_working_3-way'!X182^(1/3)*COS('OddsRatio_working_3-way'!Y182/3)</f>
        <v>0.52033842837393496</v>
      </c>
      <c r="AA182" s="11">
        <f>'OddsRatio_working_3-way'!X182^(1/3)*COS(('OddsRatio_working_3-way'!Y182+2*PI())/3)</f>
        <v>-0.29428832803802679</v>
      </c>
      <c r="AB182" s="11">
        <f>'OddsRatio_working_3-way'!X182^(1/3)*COS(('OddsRatio_working_3-way'!Y182+4*PI())/3)</f>
        <v>-0.22605010033590825</v>
      </c>
      <c r="AC182" s="11">
        <f>'OddsRatio_working_3-way'!X182^(1/3)*SIN('OddsRatio_working_3-way'!Y182/3)</f>
        <v>3.9397359132841363E-2</v>
      </c>
      <c r="AD182" s="11">
        <f>'OddsRatio_working_3-way'!X182^(1/3)*SIN(('OddsRatio_working_3-way'!Y182+2*PI())/3)</f>
        <v>0.43092761797067664</v>
      </c>
      <c r="AE182" s="11">
        <f>'OddsRatio_working_3-way'!X182^(1/3)*SIN(('OddsRatio_working_3-way'!Y182+4*PI())/3)</f>
        <v>-0.47032497710351784</v>
      </c>
      <c r="AF182" s="11">
        <f>-'OddsRatio_working_3-way'!U182/(3*'OddsRatio_working_3-way'!X182^(1/3))*COS(('OddsRatio_working_3-way'!Y182)/3)</f>
        <v>0.52033842837393474</v>
      </c>
      <c r="AG182" s="11">
        <f>-'OddsRatio_working_3-way'!U182/(3*'OddsRatio_working_3-way'!X182^(1/3))*COS(('OddsRatio_working_3-way'!Y182+2*PI())/3)</f>
        <v>-0.29428832803802668</v>
      </c>
      <c r="AH182" s="11">
        <f>-'OddsRatio_working_3-way'!U182/(3*'OddsRatio_working_3-way'!X182^(1/3))*COS(('OddsRatio_working_3-way'!Y182+4*PI())/3)</f>
        <v>-0.22605010033590814</v>
      </c>
      <c r="AI182" s="11">
        <f>'OddsRatio_working_3-way'!U182/(3*'OddsRatio_working_3-way'!X182^(1/3))*SIN(('OddsRatio_working_3-way'!Y182)/3)</f>
        <v>-3.9397359132841342E-2</v>
      </c>
      <c r="AJ182" s="11">
        <f>'OddsRatio_working_3-way'!U182/(3*'OddsRatio_working_3-way'!X182^(1/3))*SIN(('OddsRatio_working_3-way'!Y182+2*PI())/3)</f>
        <v>-0.43092761797067641</v>
      </c>
      <c r="AK182" s="11">
        <f>'OddsRatio_working_3-way'!U182/(3*'OddsRatio_working_3-way'!X182^(1/3))*SIN(('OddsRatio_working_3-way'!Y182+4*PI())/3)</f>
        <v>0.47032497710351762</v>
      </c>
      <c r="AL182" s="11">
        <f>'OddsRatio_working_3-way'!Z182+'OddsRatio_working_3-way'!AF182</f>
        <v>1.0406768567478697</v>
      </c>
      <c r="AM182" s="11">
        <f>'OddsRatio_working_3-way'!AA182+'OddsRatio_working_3-way'!AG182</f>
        <v>-0.58857665607605347</v>
      </c>
      <c r="AN182" s="11">
        <f>'OddsRatio_working_3-way'!AB182+'OddsRatio_working_3-way'!AH182</f>
        <v>-0.45210020067181639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1.0406768567478697</v>
      </c>
      <c r="AS182" s="11">
        <f>IF(('OddsRatio_working_3-way'!X182=0),IF(Q182&gt;0,-Q182^(1/3),(-Q182)^(1/3)),'OddsRatio_working_3-way'!AM182-'OddsRatio_working_3-way'!R182/3)</f>
        <v>-0.58857665607605347</v>
      </c>
      <c r="AT182" s="11">
        <f>IF(('OddsRatio_working_3-way'!X182=0),IF(Q182&gt;0,-Q182^(1/3),(-Q182)^(1/3)),'OddsRatio_working_3-way'!AN182-'OddsRatio_working_3-way'!R182/3)</f>
        <v>-0.45210020067181639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3.34</v>
      </c>
      <c r="B183" s="4">
        <f>IF('True_Odds_Calculator_3-way'!B184="","",'True_Odds_Calculator_3-way'!B184)</f>
        <v>3.25</v>
      </c>
      <c r="C183" s="4">
        <f>IF('True_Odds_Calculator_3-way'!C184="","",'True_Odds_Calculator_3-way'!C184)</f>
        <v>2.35</v>
      </c>
      <c r="D183" s="9">
        <f t="shared" si="39"/>
        <v>0.28916916177007668</v>
      </c>
      <c r="E183" s="9">
        <f t="shared" si="40"/>
        <v>0.29729716140250428</v>
      </c>
      <c r="F183" s="9">
        <f t="shared" si="41"/>
        <v>0.41353367682741904</v>
      </c>
      <c r="G183" s="9">
        <f t="shared" si="42"/>
        <v>1.0505057338477748</v>
      </c>
      <c r="H183" s="9">
        <f t="shared" si="43"/>
        <v>3.4581834172037924</v>
      </c>
      <c r="I183" s="9">
        <f t="shared" si="44"/>
        <v>3.3636379011574933</v>
      </c>
      <c r="J183" s="9">
        <f t="shared" si="45"/>
        <v>2.4181827406944958</v>
      </c>
      <c r="K183" s="11">
        <f t="shared" si="46"/>
        <v>0.29940119760479045</v>
      </c>
      <c r="L183" s="11">
        <f t="shared" si="47"/>
        <v>0.30769230769230771</v>
      </c>
      <c r="M183" s="11">
        <f t="shared" si="48"/>
        <v>0.42553191489361702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-0.27863422091986234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0.23285670884091067</v>
      </c>
      <c r="Q183" s="11">
        <f>2*'OddsRatio_working_3-way'!K183*'OddsRatio_working_3-way'!L183*'OddsRatio_working_3-way'!M183</f>
        <v>7.8402932269666895E-2</v>
      </c>
      <c r="R183" s="11">
        <f t="shared" si="49"/>
        <v>0</v>
      </c>
      <c r="S183" s="11">
        <f t="shared" si="50"/>
        <v>-0.83570750237416935</v>
      </c>
      <c r="T183" s="11">
        <f t="shared" si="51"/>
        <v>-0.28138299743238027</v>
      </c>
      <c r="U183" s="11">
        <f>'OddsRatio_working_3-way'!S183-'OddsRatio_working_3-way'!R183^2/3</f>
        <v>-0.83570750237416935</v>
      </c>
      <c r="V183" s="11">
        <f>'OddsRatio_working_3-way'!S183*'OddsRatio_working_3-way'!R183/3-2*'OddsRatio_working_3-way'!R183^3/27-'OddsRatio_working_3-way'!T183</f>
        <v>0.28138299743238027</v>
      </c>
      <c r="W183" s="11">
        <f>'OddsRatio_working_3-way'!V183^2+4*'OddsRatio_working_3-way'!U183^3/27</f>
        <v>-7.2923486499630735E-3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0.14702783741012618</v>
      </c>
      <c r="Y183" s="11">
        <f>IF('OddsRatio_working_3-way'!W183&gt;=0,IF('OddsRatio_working_3-way'!V183+SQRT('OddsRatio_working_3-way'!W183)&gt;0,0,PI()),ACOS('OddsRatio_working_3-way'!V183/(2*'OddsRatio_working_3-way'!X183)))</f>
        <v>0.29465009086911187</v>
      </c>
      <c r="Z183" s="11">
        <f>'OddsRatio_working_3-way'!X183^(1/3)*COS('OddsRatio_working_3-way'!Y183/3)</f>
        <v>0.5252528669238874</v>
      </c>
      <c r="AA183" s="11">
        <f>'OddsRatio_working_3-way'!X183^(1/3)*COS(('OddsRatio_working_3-way'!Y183+2*PI())/3)</f>
        <v>-0.30744768885177093</v>
      </c>
      <c r="AB183" s="11">
        <f>'OddsRatio_working_3-way'!X183^(1/3)*COS(('OddsRatio_working_3-way'!Y183+4*PI())/3)</f>
        <v>-0.21780517807211661</v>
      </c>
      <c r="AC183" s="11">
        <f>'OddsRatio_working_3-way'!X183^(1/3)*SIN('OddsRatio_working_3-way'!Y183/3)</f>
        <v>5.1755127729467491E-2</v>
      </c>
      <c r="AD183" s="11">
        <f>'OddsRatio_working_3-way'!X183^(1/3)*SIN(('OddsRatio_working_3-way'!Y183+2*PI())/3)</f>
        <v>0.42900476230195994</v>
      </c>
      <c r="AE183" s="11">
        <f>'OddsRatio_working_3-way'!X183^(1/3)*SIN(('OddsRatio_working_3-way'!Y183+4*PI())/3)</f>
        <v>-0.48075989003142722</v>
      </c>
      <c r="AF183" s="11">
        <f>-'OddsRatio_working_3-way'!U183/(3*'OddsRatio_working_3-way'!X183^(1/3))*COS(('OddsRatio_working_3-way'!Y183)/3)</f>
        <v>0.5252528669238874</v>
      </c>
      <c r="AG183" s="11">
        <f>-'OddsRatio_working_3-way'!U183/(3*'OddsRatio_working_3-way'!X183^(1/3))*COS(('OddsRatio_working_3-way'!Y183+2*PI())/3)</f>
        <v>-0.30744768885177093</v>
      </c>
      <c r="AH183" s="11">
        <f>-'OddsRatio_working_3-way'!U183/(3*'OddsRatio_working_3-way'!X183^(1/3))*COS(('OddsRatio_working_3-way'!Y183+4*PI())/3)</f>
        <v>-0.21780517807211661</v>
      </c>
      <c r="AI183" s="11">
        <f>'OddsRatio_working_3-way'!U183/(3*'OddsRatio_working_3-way'!X183^(1/3))*SIN(('OddsRatio_working_3-way'!Y183)/3)</f>
        <v>-5.1755127729467491E-2</v>
      </c>
      <c r="AJ183" s="11">
        <f>'OddsRatio_working_3-way'!U183/(3*'OddsRatio_working_3-way'!X183^(1/3))*SIN(('OddsRatio_working_3-way'!Y183+2*PI())/3)</f>
        <v>-0.42900476230195994</v>
      </c>
      <c r="AK183" s="11">
        <f>'OddsRatio_working_3-way'!U183/(3*'OddsRatio_working_3-way'!X183^(1/3))*SIN(('OddsRatio_working_3-way'!Y183+4*PI())/3)</f>
        <v>0.48075989003142722</v>
      </c>
      <c r="AL183" s="11">
        <f>'OddsRatio_working_3-way'!Z183+'OddsRatio_working_3-way'!AF183</f>
        <v>1.0505057338477748</v>
      </c>
      <c r="AM183" s="11">
        <f>'OddsRatio_working_3-way'!AA183+'OddsRatio_working_3-way'!AG183</f>
        <v>-0.61489537770354186</v>
      </c>
      <c r="AN183" s="11">
        <f>'OddsRatio_working_3-way'!AB183+'OddsRatio_working_3-way'!AH183</f>
        <v>-0.43561035614423321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1.0505057338477748</v>
      </c>
      <c r="AS183" s="11">
        <f>IF(('OddsRatio_working_3-way'!X183=0),IF(Q183&gt;0,-Q183^(1/3),(-Q183)^(1/3)),'OddsRatio_working_3-way'!AM183-'OddsRatio_working_3-way'!R183/3)</f>
        <v>-0.61489537770354186</v>
      </c>
      <c r="AT183" s="11">
        <f>IF(('OddsRatio_working_3-way'!X183=0),IF(Q183&gt;0,-Q183^(1/3),(-Q183)^(1/3)),'OddsRatio_working_3-way'!AN183-'OddsRatio_working_3-way'!R183/3)</f>
        <v>-0.43561035614423321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2.4700000000000002</v>
      </c>
      <c r="B184" s="4">
        <f>IF('True_Odds_Calculator_3-way'!B185="","",'True_Odds_Calculator_3-way'!B185)</f>
        <v>2.86</v>
      </c>
      <c r="C184" s="4">
        <f>IF('True_Odds_Calculator_3-way'!C185="","",'True_Odds_Calculator_3-way'!C185)</f>
        <v>3.46</v>
      </c>
      <c r="D184" s="9">
        <f t="shared" si="39"/>
        <v>0.38923997462599813</v>
      </c>
      <c r="E184" s="9">
        <f t="shared" si="40"/>
        <v>0.3349630987311934</v>
      </c>
      <c r="F184" s="9">
        <f t="shared" si="41"/>
        <v>0.27579692664280842</v>
      </c>
      <c r="G184" s="9">
        <f t="shared" si="42"/>
        <v>1.0674212248053971</v>
      </c>
      <c r="H184" s="9">
        <f t="shared" si="43"/>
        <v>2.569109200463934</v>
      </c>
      <c r="I184" s="9">
        <f t="shared" si="44"/>
        <v>2.9854034781380387</v>
      </c>
      <c r="J184" s="9">
        <f t="shared" si="45"/>
        <v>3.6258562130212759</v>
      </c>
      <c r="K184" s="11">
        <f t="shared" si="46"/>
        <v>0.40485829959514169</v>
      </c>
      <c r="L184" s="11">
        <f t="shared" si="47"/>
        <v>0.34965034965034969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-0.27518597804806877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0.23688604578356753</v>
      </c>
      <c r="Q184" s="11">
        <f>2*'OddsRatio_working_3-way'!K184*'OddsRatio_working_3-way'!L184*'OddsRatio_working_3-way'!M184</f>
        <v>8.1825922550455107E-2</v>
      </c>
      <c r="R184" s="11">
        <f t="shared" si="49"/>
        <v>0</v>
      </c>
      <c r="S184" s="11">
        <f t="shared" si="50"/>
        <v>-0.86082164310780729</v>
      </c>
      <c r="T184" s="11">
        <f t="shared" si="51"/>
        <v>-0.29734771782653102</v>
      </c>
      <c r="U184" s="11">
        <f>'OddsRatio_working_3-way'!S184-'OddsRatio_working_3-way'!R184^2/3</f>
        <v>-0.86082164310780729</v>
      </c>
      <c r="V184" s="11">
        <f>'OddsRatio_working_3-way'!S184*'OddsRatio_working_3-way'!R184/3-2*'OddsRatio_working_3-way'!R184^3/27-'OddsRatio_working_3-way'!T184</f>
        <v>0.29734771782653102</v>
      </c>
      <c r="W184" s="11">
        <f>'OddsRatio_working_3-way'!V184^2+4*'OddsRatio_working_3-way'!U184^3/27</f>
        <v>-6.0851945601796409E-3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0.15370496076641926</v>
      </c>
      <c r="Y184" s="11">
        <f>IF('OddsRatio_working_3-way'!W184&gt;=0,IF('OddsRatio_working_3-way'!V184+SQRT('OddsRatio_working_3-way'!W184)&gt;0,0,PI()),ACOS('OddsRatio_working_3-way'!V184/(2*'OddsRatio_working_3-way'!X184)))</f>
        <v>0.25656322256765263</v>
      </c>
      <c r="Z184" s="11">
        <f>'OddsRatio_working_3-way'!X184^(1/3)*COS('OddsRatio_working_3-way'!Y184/3)</f>
        <v>0.53371061240269857</v>
      </c>
      <c r="AA184" s="11">
        <f>'OddsRatio_working_3-way'!X184^(1/3)*COS(('OddsRatio_working_3-way'!Y184+2*PI())/3)</f>
        <v>-0.30648039211298056</v>
      </c>
      <c r="AB184" s="11">
        <f>'OddsRatio_working_3-way'!X184^(1/3)*COS(('OddsRatio_working_3-way'!Y184+4*PI())/3)</f>
        <v>-0.22723022028971793</v>
      </c>
      <c r="AC184" s="11">
        <f>'OddsRatio_working_3-way'!X184^(1/3)*SIN('OddsRatio_working_3-way'!Y184/3)</f>
        <v>4.5755108035484701E-2</v>
      </c>
      <c r="AD184" s="11">
        <f>'OddsRatio_working_3-way'!X184^(1/3)*SIN(('OddsRatio_working_3-way'!Y184+2*PI())/3)</f>
        <v>0.43932939459234477</v>
      </c>
      <c r="AE184" s="11">
        <f>'OddsRatio_working_3-way'!X184^(1/3)*SIN(('OddsRatio_working_3-way'!Y184+4*PI())/3)</f>
        <v>-0.48508450262782954</v>
      </c>
      <c r="AF184" s="11">
        <f>-'OddsRatio_working_3-way'!U184/(3*'OddsRatio_working_3-way'!X184^(1/3))*COS(('OddsRatio_working_3-way'!Y184)/3)</f>
        <v>0.53371061240269857</v>
      </c>
      <c r="AG184" s="11">
        <f>-'OddsRatio_working_3-way'!U184/(3*'OddsRatio_working_3-way'!X184^(1/3))*COS(('OddsRatio_working_3-way'!Y184+2*PI())/3)</f>
        <v>-0.30648039211298056</v>
      </c>
      <c r="AH184" s="11">
        <f>-'OddsRatio_working_3-way'!U184/(3*'OddsRatio_working_3-way'!X184^(1/3))*COS(('OddsRatio_working_3-way'!Y184+4*PI())/3)</f>
        <v>-0.22723022028971793</v>
      </c>
      <c r="AI184" s="11">
        <f>'OddsRatio_working_3-way'!U184/(3*'OddsRatio_working_3-way'!X184^(1/3))*SIN(('OddsRatio_working_3-way'!Y184)/3)</f>
        <v>-4.5755108035484701E-2</v>
      </c>
      <c r="AJ184" s="11">
        <f>'OddsRatio_working_3-way'!U184/(3*'OddsRatio_working_3-way'!X184^(1/3))*SIN(('OddsRatio_working_3-way'!Y184+2*PI())/3)</f>
        <v>-0.43932939459234477</v>
      </c>
      <c r="AK184" s="11">
        <f>'OddsRatio_working_3-way'!U184/(3*'OddsRatio_working_3-way'!X184^(1/3))*SIN(('OddsRatio_working_3-way'!Y184+4*PI())/3)</f>
        <v>0.48508450262782954</v>
      </c>
      <c r="AL184" s="11">
        <f>'OddsRatio_working_3-way'!Z184+'OddsRatio_working_3-way'!AF184</f>
        <v>1.0674212248053971</v>
      </c>
      <c r="AM184" s="11">
        <f>'OddsRatio_working_3-way'!AA184+'OddsRatio_working_3-way'!AG184</f>
        <v>-0.61296078422596112</v>
      </c>
      <c r="AN184" s="11">
        <f>'OddsRatio_working_3-way'!AB184+'OddsRatio_working_3-way'!AH184</f>
        <v>-0.45446044057943585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1.0674212248053971</v>
      </c>
      <c r="AS184" s="11">
        <f>IF(('OddsRatio_working_3-way'!X184=0),IF(Q184&gt;0,-Q184^(1/3),(-Q184)^(1/3)),'OddsRatio_working_3-way'!AM184-'OddsRatio_working_3-way'!R184/3)</f>
        <v>-0.61296078422596112</v>
      </c>
      <c r="AT184" s="11">
        <f>IF(('OddsRatio_working_3-way'!X184=0),IF(Q184&gt;0,-Q184^(1/3),(-Q184)^(1/3)),'OddsRatio_working_3-way'!AN184-'OddsRatio_working_3-way'!R184/3)</f>
        <v>-0.45446044057943585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4.1399999999999997</v>
      </c>
      <c r="B185" s="4">
        <f>IF('True_Odds_Calculator_3-way'!B186="","",'True_Odds_Calculator_3-way'!B186)</f>
        <v>3.08</v>
      </c>
      <c r="C185" s="4">
        <f>IF('True_Odds_Calculator_3-way'!C186="","",'True_Odds_Calculator_3-way'!C186)</f>
        <v>2.09</v>
      </c>
      <c r="D185" s="9">
        <f t="shared" si="39"/>
        <v>0.22909052554775475</v>
      </c>
      <c r="E185" s="9">
        <f t="shared" si="40"/>
        <v>0.30968362101817726</v>
      </c>
      <c r="F185" s="9">
        <f t="shared" si="41"/>
        <v>0.46122585343406797</v>
      </c>
      <c r="G185" s="9">
        <f t="shared" si="42"/>
        <v>1.0716836538507519</v>
      </c>
      <c r="H185" s="9">
        <f t="shared" si="43"/>
        <v>4.3650866730913602</v>
      </c>
      <c r="I185" s="9">
        <f t="shared" si="44"/>
        <v>3.229102000009564</v>
      </c>
      <c r="J185" s="9">
        <f t="shared" si="45"/>
        <v>2.1681351826973194</v>
      </c>
      <c r="K185" s="11">
        <f t="shared" si="46"/>
        <v>0.24154589371980678</v>
      </c>
      <c r="L185" s="11">
        <f t="shared" si="47"/>
        <v>0.32467532467532467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-0.26712967590853998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0.23677291203815026</v>
      </c>
      <c r="Q185" s="11">
        <f>2*'OddsRatio_working_3-way'!K185*'OddsRatio_working_3-way'!L185*'OddsRatio_working_3-way'!M185</f>
        <v>7.5046881787052377E-2</v>
      </c>
      <c r="R185" s="11">
        <f t="shared" si="49"/>
        <v>0</v>
      </c>
      <c r="S185" s="11">
        <f t="shared" si="50"/>
        <v>-0.88635944783318166</v>
      </c>
      <c r="T185" s="11">
        <f t="shared" si="51"/>
        <v>-0.28093801833064391</v>
      </c>
      <c r="U185" s="11">
        <f>'OddsRatio_working_3-way'!S185-'OddsRatio_working_3-way'!R185^2/3</f>
        <v>-0.88635944783318166</v>
      </c>
      <c r="V185" s="11">
        <f>'OddsRatio_working_3-way'!S185*'OddsRatio_working_3-way'!R185/3-2*'OddsRatio_working_3-way'!R185^3/27-'OddsRatio_working_3-way'!T185</f>
        <v>0.28093801833064391</v>
      </c>
      <c r="W185" s="11">
        <f>'OddsRatio_working_3-way'!V185^2+4*'OddsRatio_working_3-way'!U185^3/27</f>
        <v>-2.4237280938096128E-2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0.16059533856999503</v>
      </c>
      <c r="Y185" s="11">
        <f>IF('OddsRatio_working_3-way'!W185&gt;=0,IF('OddsRatio_working_3-way'!V185+SQRT('OddsRatio_working_3-way'!W185)&gt;0,0,PI()),ACOS('OddsRatio_working_3-way'!V185/(2*'OddsRatio_working_3-way'!X185)))</f>
        <v>0.50602780563460703</v>
      </c>
      <c r="Z185" s="11">
        <f>'OddsRatio_working_3-way'!X185^(1/3)*COS('OddsRatio_working_3-way'!Y185/3)</f>
        <v>0.53584182692537596</v>
      </c>
      <c r="AA185" s="11">
        <f>'OddsRatio_working_3-way'!X185^(1/3)*COS(('OddsRatio_working_3-way'!Y185+2*PI())/3)</f>
        <v>-0.34694631663313702</v>
      </c>
      <c r="AB185" s="11">
        <f>'OddsRatio_working_3-way'!X185^(1/3)*COS(('OddsRatio_working_3-way'!Y185+4*PI())/3)</f>
        <v>-0.18889551029223905</v>
      </c>
      <c r="AC185" s="11">
        <f>'OddsRatio_working_3-way'!X185^(1/3)*SIN('OddsRatio_working_3-way'!Y185/3)</f>
        <v>9.1250675586554794E-2</v>
      </c>
      <c r="AD185" s="11">
        <f>'OddsRatio_working_3-way'!X185^(1/3)*SIN(('OddsRatio_working_3-way'!Y185+2*PI())/3)</f>
        <v>0.41842729673436257</v>
      </c>
      <c r="AE185" s="11">
        <f>'OddsRatio_working_3-way'!X185^(1/3)*SIN(('OddsRatio_working_3-way'!Y185+4*PI())/3)</f>
        <v>-0.50967797232091749</v>
      </c>
      <c r="AF185" s="11">
        <f>-'OddsRatio_working_3-way'!U185/(3*'OddsRatio_working_3-way'!X185^(1/3))*COS(('OddsRatio_working_3-way'!Y185)/3)</f>
        <v>0.53584182692537596</v>
      </c>
      <c r="AG185" s="11">
        <f>-'OddsRatio_working_3-way'!U185/(3*'OddsRatio_working_3-way'!X185^(1/3))*COS(('OddsRatio_working_3-way'!Y185+2*PI())/3)</f>
        <v>-0.34694631663313702</v>
      </c>
      <c r="AH185" s="11">
        <f>-'OddsRatio_working_3-way'!U185/(3*'OddsRatio_working_3-way'!X185^(1/3))*COS(('OddsRatio_working_3-way'!Y185+4*PI())/3)</f>
        <v>-0.18889551029223905</v>
      </c>
      <c r="AI185" s="11">
        <f>'OddsRatio_working_3-way'!U185/(3*'OddsRatio_working_3-way'!X185^(1/3))*SIN(('OddsRatio_working_3-way'!Y185)/3)</f>
        <v>-9.1250675586554794E-2</v>
      </c>
      <c r="AJ185" s="11">
        <f>'OddsRatio_working_3-way'!U185/(3*'OddsRatio_working_3-way'!X185^(1/3))*SIN(('OddsRatio_working_3-way'!Y185+2*PI())/3)</f>
        <v>-0.41842729673436257</v>
      </c>
      <c r="AK185" s="11">
        <f>'OddsRatio_working_3-way'!U185/(3*'OddsRatio_working_3-way'!X185^(1/3))*SIN(('OddsRatio_working_3-way'!Y185+4*PI())/3)</f>
        <v>0.50967797232091749</v>
      </c>
      <c r="AL185" s="11">
        <f>'OddsRatio_working_3-way'!Z185+'OddsRatio_working_3-way'!AF185</f>
        <v>1.0716836538507519</v>
      </c>
      <c r="AM185" s="11">
        <f>'OddsRatio_working_3-way'!AA185+'OddsRatio_working_3-way'!AG185</f>
        <v>-0.69389263326627404</v>
      </c>
      <c r="AN185" s="11">
        <f>'OddsRatio_working_3-way'!AB185+'OddsRatio_working_3-way'!AH185</f>
        <v>-0.37779102058447811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1.0716836538507519</v>
      </c>
      <c r="AS185" s="11">
        <f>IF(('OddsRatio_working_3-way'!X185=0),IF(Q185&gt;0,-Q185^(1/3),(-Q185)^(1/3)),'OddsRatio_working_3-way'!AM185-'OddsRatio_working_3-way'!R185/3)</f>
        <v>-0.69389263326627404</v>
      </c>
      <c r="AT185" s="11">
        <f>IF(('OddsRatio_working_3-way'!X185=0),IF(Q185&gt;0,-Q185^(1/3),(-Q185)^(1/3)),'OddsRatio_working_3-way'!AN185-'OddsRatio_working_3-way'!R185/3)</f>
        <v>-0.37779102058447811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1.71</v>
      </c>
      <c r="B186" s="4">
        <f>IF('True_Odds_Calculator_3-way'!B187="","",'True_Odds_Calculator_3-way'!B187)</f>
        <v>3.32</v>
      </c>
      <c r="C186" s="4">
        <f>IF('True_Odds_Calculator_3-way'!C187="","",'True_Odds_Calculator_3-way'!C187)</f>
        <v>6.09</v>
      </c>
      <c r="D186" s="9">
        <f t="shared" si="39"/>
        <v>0.56380270429901169</v>
      </c>
      <c r="E186" s="9">
        <f t="shared" si="40"/>
        <v>0.28344279268583877</v>
      </c>
      <c r="F186" s="9">
        <f t="shared" si="41"/>
        <v>0.15275450301514948</v>
      </c>
      <c r="G186" s="9">
        <f t="shared" si="42"/>
        <v>1.0896761998953184</v>
      </c>
      <c r="H186" s="9">
        <f t="shared" si="43"/>
        <v>1.7736701019256762</v>
      </c>
      <c r="I186" s="9">
        <f t="shared" si="44"/>
        <v>3.5280487837571375</v>
      </c>
      <c r="J186" s="9">
        <f t="shared" si="45"/>
        <v>6.5464518574671722</v>
      </c>
      <c r="K186" s="11">
        <f t="shared" si="46"/>
        <v>0.58479532163742687</v>
      </c>
      <c r="L186" s="11">
        <f t="shared" si="47"/>
        <v>0.30120481927710846</v>
      </c>
      <c r="M186" s="11">
        <f t="shared" si="48"/>
        <v>0.16420361247947454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-0.24250049487842762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0.23485755889053289</v>
      </c>
      <c r="Q186" s="11">
        <f>2*'OddsRatio_working_3-way'!K186*'OddsRatio_working_3-way'!L186*'OddsRatio_working_3-way'!M186</f>
        <v>5.7846689381904653E-2</v>
      </c>
      <c r="R186" s="11">
        <f t="shared" si="49"/>
        <v>0</v>
      </c>
      <c r="S186" s="11">
        <f t="shared" si="50"/>
        <v>-0.96848280251252128</v>
      </c>
      <c r="T186" s="11">
        <f t="shared" si="51"/>
        <v>-0.23854256219520228</v>
      </c>
      <c r="U186" s="11">
        <f>'OddsRatio_working_3-way'!S186-'OddsRatio_working_3-way'!R186^2/3</f>
        <v>-0.96848280251252128</v>
      </c>
      <c r="V186" s="11">
        <f>'OddsRatio_working_3-way'!S186*'OddsRatio_working_3-way'!R186/3-2*'OddsRatio_working_3-way'!R186^3/27-'OddsRatio_working_3-way'!T186</f>
        <v>0.23854256219520228</v>
      </c>
      <c r="W186" s="11">
        <f>'OddsRatio_working_3-way'!V186^2+4*'OddsRatio_working_3-way'!U186^3/27</f>
        <v>-7.767479441459002E-2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0.18342392727861459</v>
      </c>
      <c r="Y186" s="11">
        <f>IF('OddsRatio_working_3-way'!W186&gt;=0,IF('OddsRatio_working_3-way'!V186+SQRT('OddsRatio_working_3-way'!W186)&gt;0,0,PI()),ACOS('OddsRatio_working_3-way'!V186/(2*'OddsRatio_working_3-way'!X186)))</f>
        <v>0.86288378370232988</v>
      </c>
      <c r="Z186" s="11">
        <f>'OddsRatio_working_3-way'!X186^(1/3)*COS('OddsRatio_working_3-way'!Y186/3)</f>
        <v>0.5448380999476593</v>
      </c>
      <c r="AA186" s="11">
        <f>'OddsRatio_working_3-way'!X186^(1/3)*COS(('OddsRatio_working_3-way'!Y186+2*PI())/3)</f>
        <v>-0.41200516770119788</v>
      </c>
      <c r="AB186" s="11">
        <f>'OddsRatio_working_3-way'!X186^(1/3)*COS(('OddsRatio_working_3-way'!Y186+4*PI())/3)</f>
        <v>-0.13283293224646137</v>
      </c>
      <c r="AC186" s="11">
        <f>'OddsRatio_working_3-way'!X186^(1/3)*SIN('OddsRatio_working_3-way'!Y186/3)</f>
        <v>0.16118016529006171</v>
      </c>
      <c r="AD186" s="11">
        <f>'OddsRatio_working_3-way'!X186^(1/3)*SIN(('OddsRatio_working_3-way'!Y186+2*PI())/3)</f>
        <v>0.39125355285928715</v>
      </c>
      <c r="AE186" s="11">
        <f>'OddsRatio_working_3-way'!X186^(1/3)*SIN(('OddsRatio_working_3-way'!Y186+4*PI())/3)</f>
        <v>-0.55243371814934883</v>
      </c>
      <c r="AF186" s="11">
        <f>-'OddsRatio_working_3-way'!U186/(3*'OddsRatio_working_3-way'!X186^(1/3))*COS(('OddsRatio_working_3-way'!Y186)/3)</f>
        <v>0.54483809994765908</v>
      </c>
      <c r="AG186" s="11">
        <f>-'OddsRatio_working_3-way'!U186/(3*'OddsRatio_working_3-way'!X186^(1/3))*COS(('OddsRatio_working_3-way'!Y186+2*PI())/3)</f>
        <v>-0.41200516770119772</v>
      </c>
      <c r="AH186" s="11">
        <f>-'OddsRatio_working_3-way'!U186/(3*'OddsRatio_working_3-way'!X186^(1/3))*COS(('OddsRatio_working_3-way'!Y186+4*PI())/3)</f>
        <v>-0.13283293224646131</v>
      </c>
      <c r="AI186" s="11">
        <f>'OddsRatio_working_3-way'!U186/(3*'OddsRatio_working_3-way'!X186^(1/3))*SIN(('OddsRatio_working_3-way'!Y186)/3)</f>
        <v>-0.16118016529006163</v>
      </c>
      <c r="AJ186" s="11">
        <f>'OddsRatio_working_3-way'!U186/(3*'OddsRatio_working_3-way'!X186^(1/3))*SIN(('OddsRatio_working_3-way'!Y186+2*PI())/3)</f>
        <v>-0.39125355285928703</v>
      </c>
      <c r="AK186" s="11">
        <f>'OddsRatio_working_3-way'!U186/(3*'OddsRatio_working_3-way'!X186^(1/3))*SIN(('OddsRatio_working_3-way'!Y186+4*PI())/3)</f>
        <v>0.55243371814934861</v>
      </c>
      <c r="AL186" s="11">
        <f>'OddsRatio_working_3-way'!Z186+'OddsRatio_working_3-way'!AF186</f>
        <v>1.0896761998953184</v>
      </c>
      <c r="AM186" s="11">
        <f>'OddsRatio_working_3-way'!AA186+'OddsRatio_working_3-way'!AG186</f>
        <v>-0.82401033540239554</v>
      </c>
      <c r="AN186" s="11">
        <f>'OddsRatio_working_3-way'!AB186+'OddsRatio_working_3-way'!AH186</f>
        <v>-0.26566586449292268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1.0896761998953184</v>
      </c>
      <c r="AS186" s="11">
        <f>IF(('OddsRatio_working_3-way'!X186=0),IF(Q186&gt;0,-Q186^(1/3),(-Q186)^(1/3)),'OddsRatio_working_3-way'!AM186-'OddsRatio_working_3-way'!R186/3)</f>
        <v>-0.82401033540239554</v>
      </c>
      <c r="AT186" s="11">
        <f>IF(('OddsRatio_working_3-way'!X186=0),IF(Q186&gt;0,-Q186^(1/3),(-Q186)^(1/3)),'OddsRatio_working_3-way'!AN186-'OddsRatio_working_3-way'!R186/3)</f>
        <v>-0.26566586449292268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2.41</v>
      </c>
      <c r="B187" s="4">
        <f>IF('True_Odds_Calculator_3-way'!B188="","",'True_Odds_Calculator_3-way'!B188)</f>
        <v>3.66</v>
      </c>
      <c r="C187" s="4">
        <f>IF('True_Odds_Calculator_3-way'!C188="","",'True_Odds_Calculator_3-way'!C188)</f>
        <v>2.95</v>
      </c>
      <c r="D187" s="9">
        <f t="shared" si="39"/>
        <v>0.40500695441335638</v>
      </c>
      <c r="E187" s="9">
        <f t="shared" si="40"/>
        <v>0.26514781690411215</v>
      </c>
      <c r="F187" s="9">
        <f t="shared" si="41"/>
        <v>0.32984522868253158</v>
      </c>
      <c r="G187" s="9">
        <f t="shared" si="42"/>
        <v>1.0419102160999008</v>
      </c>
      <c r="H187" s="9">
        <f t="shared" si="43"/>
        <v>2.4690934047008599</v>
      </c>
      <c r="I187" s="9">
        <f t="shared" si="44"/>
        <v>3.7714811748257357</v>
      </c>
      <c r="J187" s="9">
        <f t="shared" si="45"/>
        <v>3.0317249213948063</v>
      </c>
      <c r="K187" s="11">
        <f t="shared" si="46"/>
        <v>0.41493775933609955</v>
      </c>
      <c r="L187" s="11">
        <f t="shared" si="47"/>
        <v>0.27322404371584696</v>
      </c>
      <c r="M187" s="11">
        <f t="shared" si="48"/>
        <v>0.33898305084745761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-0.28107046793772827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0.23135364556852078</v>
      </c>
      <c r="Q187" s="11">
        <f>2*'OddsRatio_working_3-way'!K187*'OddsRatio_working_3-way'!L187*'OddsRatio_working_3-way'!M187</f>
        <v>7.6861676268611553E-2</v>
      </c>
      <c r="R187" s="11">
        <f t="shared" si="49"/>
        <v>0</v>
      </c>
      <c r="S187" s="11">
        <f t="shared" si="50"/>
        <v>-0.82311616466151705</v>
      </c>
      <c r="T187" s="11">
        <f t="shared" si="51"/>
        <v>-0.27346051982110198</v>
      </c>
      <c r="U187" s="11">
        <f>'OddsRatio_working_3-way'!S187-'OddsRatio_working_3-way'!R187^2/3</f>
        <v>-0.82311616466151705</v>
      </c>
      <c r="V187" s="11">
        <f>'OddsRatio_working_3-way'!S187*'OddsRatio_working_3-way'!R187/3-2*'OddsRatio_working_3-way'!R187^3/27-'OddsRatio_working_3-way'!T187</f>
        <v>0.27346051982110198</v>
      </c>
      <c r="W187" s="11">
        <f>'OddsRatio_working_3-way'!V187^2+4*'OddsRatio_working_3-way'!U187^3/27</f>
        <v>-7.838284158562317E-3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0.14371755291142208</v>
      </c>
      <c r="Y187" s="11">
        <f>IF('OddsRatio_working_3-way'!W187&gt;=0,IF('OddsRatio_working_3-way'!V187+SQRT('OddsRatio_working_3-way'!W187)&gt;0,0,PI()),ACOS('OddsRatio_working_3-way'!V187/(2*'OddsRatio_working_3-way'!X187)))</f>
        <v>0.31310501077814989</v>
      </c>
      <c r="Z187" s="11">
        <f>'OddsRatio_working_3-way'!X187^(1/3)*COS('OddsRatio_working_3-way'!Y187/3)</f>
        <v>0.52095510804995038</v>
      </c>
      <c r="AA187" s="11">
        <f>'OddsRatio_working_3-way'!X187^(1/3)*COS(('OddsRatio_working_3-way'!Y187+2*PI())/3)</f>
        <v>-0.30773612692849939</v>
      </c>
      <c r="AB187" s="11">
        <f>'OddsRatio_working_3-way'!X187^(1/3)*COS(('OddsRatio_working_3-way'!Y187+4*PI())/3)</f>
        <v>-0.21321898112145085</v>
      </c>
      <c r="AC187" s="11">
        <f>'OddsRatio_working_3-way'!X187^(1/3)*SIN('OddsRatio_working_3-way'!Y187/3)</f>
        <v>5.4569499574734517E-2</v>
      </c>
      <c r="AD187" s="11">
        <f>'OddsRatio_working_3-way'!X187^(1/3)*SIN(('OddsRatio_working_3-way'!Y187+2*PI())/3)</f>
        <v>0.42387560801515684</v>
      </c>
      <c r="AE187" s="11">
        <f>'OddsRatio_working_3-way'!X187^(1/3)*SIN(('OddsRatio_working_3-way'!Y187+4*PI())/3)</f>
        <v>-0.47844510758989139</v>
      </c>
      <c r="AF187" s="11">
        <f>-'OddsRatio_working_3-way'!U187/(3*'OddsRatio_working_3-way'!X187^(1/3))*COS(('OddsRatio_working_3-way'!Y187)/3)</f>
        <v>0.52095510804995027</v>
      </c>
      <c r="AG187" s="11">
        <f>-'OddsRatio_working_3-way'!U187/(3*'OddsRatio_working_3-way'!X187^(1/3))*COS(('OddsRatio_working_3-way'!Y187+2*PI())/3)</f>
        <v>-0.30773612692849933</v>
      </c>
      <c r="AH187" s="11">
        <f>-'OddsRatio_working_3-way'!U187/(3*'OddsRatio_working_3-way'!X187^(1/3))*COS(('OddsRatio_working_3-way'!Y187+4*PI())/3)</f>
        <v>-0.21321898112145082</v>
      </c>
      <c r="AI187" s="11">
        <f>'OddsRatio_working_3-way'!U187/(3*'OddsRatio_working_3-way'!X187^(1/3))*SIN(('OddsRatio_working_3-way'!Y187)/3)</f>
        <v>-5.456949957473451E-2</v>
      </c>
      <c r="AJ187" s="11">
        <f>'OddsRatio_working_3-way'!U187/(3*'OddsRatio_working_3-way'!X187^(1/3))*SIN(('OddsRatio_working_3-way'!Y187+2*PI())/3)</f>
        <v>-0.42387560801515678</v>
      </c>
      <c r="AK187" s="11">
        <f>'OddsRatio_working_3-way'!U187/(3*'OddsRatio_working_3-way'!X187^(1/3))*SIN(('OddsRatio_working_3-way'!Y187+4*PI())/3)</f>
        <v>0.47844510758989128</v>
      </c>
      <c r="AL187" s="11">
        <f>'OddsRatio_working_3-way'!Z187+'OddsRatio_working_3-way'!AF187</f>
        <v>1.0419102160999008</v>
      </c>
      <c r="AM187" s="11">
        <f>'OddsRatio_working_3-way'!AA187+'OddsRatio_working_3-way'!AG187</f>
        <v>-0.61547225385699877</v>
      </c>
      <c r="AN187" s="11">
        <f>'OddsRatio_working_3-way'!AB187+'OddsRatio_working_3-way'!AH187</f>
        <v>-0.42643796224290165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1.0419102160999008</v>
      </c>
      <c r="AS187" s="11">
        <f>IF(('OddsRatio_working_3-way'!X187=0),IF(Q187&gt;0,-Q187^(1/3),(-Q187)^(1/3)),'OddsRatio_working_3-way'!AM187-'OddsRatio_working_3-way'!R187/3)</f>
        <v>-0.61547225385699877</v>
      </c>
      <c r="AT187" s="11">
        <f>IF(('OddsRatio_working_3-way'!X187=0),IF(Q187&gt;0,-Q187^(1/3),(-Q187)^(1/3)),'OddsRatio_working_3-way'!AN187-'OddsRatio_working_3-way'!R187/3)</f>
        <v>-0.42643796224290165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1.61</v>
      </c>
      <c r="B188" s="4">
        <f>IF('True_Odds_Calculator_3-way'!B189="","",'True_Odds_Calculator_3-way'!B189)</f>
        <v>4.63</v>
      </c>
      <c r="C188" s="4">
        <f>IF('True_Odds_Calculator_3-way'!C189="","",'True_Odds_Calculator_3-way'!C189)</f>
        <v>5.22</v>
      </c>
      <c r="D188" s="9">
        <f t="shared" si="39"/>
        <v>0.60890955281872283</v>
      </c>
      <c r="E188" s="9">
        <f t="shared" si="40"/>
        <v>0.20737884409771368</v>
      </c>
      <c r="F188" s="9">
        <f t="shared" si="41"/>
        <v>0.18371160308356324</v>
      </c>
      <c r="G188" s="9">
        <f t="shared" si="42"/>
        <v>1.0529180855467939</v>
      </c>
      <c r="H188" s="9">
        <f t="shared" si="43"/>
        <v>1.6422800321835447</v>
      </c>
      <c r="I188" s="9">
        <f t="shared" si="44"/>
        <v>4.822092650534862</v>
      </c>
      <c r="J188" s="9">
        <f t="shared" si="45"/>
        <v>5.4433143210074704</v>
      </c>
      <c r="K188" s="11">
        <f t="shared" si="46"/>
        <v>0.6211180124223602</v>
      </c>
      <c r="L188" s="11">
        <f t="shared" si="47"/>
        <v>0.21598272138228941</v>
      </c>
      <c r="M188" s="11">
        <f t="shared" si="48"/>
        <v>0.19157088122605365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-0.24014388979530588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0.21741674673308209</v>
      </c>
      <c r="Q188" s="11">
        <f>2*'OddsRatio_working_3-way'!K188*'OddsRatio_working_3-way'!L188*'OddsRatio_working_3-way'!M188</f>
        <v>5.1398758092927203E-2</v>
      </c>
      <c r="R188" s="11">
        <f t="shared" si="49"/>
        <v>0</v>
      </c>
      <c r="S188" s="11">
        <f t="shared" si="50"/>
        <v>-0.90536031093026781</v>
      </c>
      <c r="T188" s="11">
        <f t="shared" si="51"/>
        <v>-0.21403317043268741</v>
      </c>
      <c r="U188" s="11">
        <f>'OddsRatio_working_3-way'!S188-'OddsRatio_working_3-way'!R188^2/3</f>
        <v>-0.90536031093026781</v>
      </c>
      <c r="V188" s="11">
        <f>'OddsRatio_working_3-way'!S188*'OddsRatio_working_3-way'!R188/3-2*'OddsRatio_working_3-way'!R188^3/27-'OddsRatio_working_3-way'!T188</f>
        <v>0.21403317043268741</v>
      </c>
      <c r="W188" s="11">
        <f>'OddsRatio_working_3-way'!V188^2+4*'OddsRatio_working_3-way'!U188^3/27</f>
        <v>-6.4131029880137191E-2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0.16578693248082388</v>
      </c>
      <c r="Y188" s="11">
        <f>IF('OddsRatio_working_3-way'!W188&gt;=0,IF('OddsRatio_working_3-way'!V188+SQRT('OddsRatio_working_3-way'!W188)&gt;0,0,PI()),ACOS('OddsRatio_working_3-way'!V188/(2*'OddsRatio_working_3-way'!X188)))</f>
        <v>0.86910972118287466</v>
      </c>
      <c r="Z188" s="11">
        <f>'OddsRatio_working_3-way'!X188^(1/3)*COS('OddsRatio_working_3-way'!Y188/3)</f>
        <v>0.52645904277339695</v>
      </c>
      <c r="AA188" s="11">
        <f>'OddsRatio_working_3-way'!X188^(1/3)*COS(('OddsRatio_working_3-way'!Y188+2*PI())/3)</f>
        <v>-0.39913660341024815</v>
      </c>
      <c r="AB188" s="11">
        <f>'OddsRatio_working_3-way'!X188^(1/3)*COS(('OddsRatio_working_3-way'!Y188+4*PI())/3)</f>
        <v>-0.12732243936314872</v>
      </c>
      <c r="AC188" s="11">
        <f>'OddsRatio_working_3-way'!X188^(1/3)*SIN('OddsRatio_working_3-way'!Y188/3)</f>
        <v>0.15693198078214587</v>
      </c>
      <c r="AD188" s="11">
        <f>'OddsRatio_working_3-way'!X188^(1/3)*SIN(('OddsRatio_working_3-way'!Y188+2*PI())/3)</f>
        <v>0.37746091470272725</v>
      </c>
      <c r="AE188" s="11">
        <f>'OddsRatio_working_3-way'!X188^(1/3)*SIN(('OddsRatio_working_3-way'!Y188+4*PI())/3)</f>
        <v>-0.53439289548487323</v>
      </c>
      <c r="AF188" s="11">
        <f>-'OddsRatio_working_3-way'!U188/(3*'OddsRatio_working_3-way'!X188^(1/3))*COS(('OddsRatio_working_3-way'!Y188)/3)</f>
        <v>0.52645904277339695</v>
      </c>
      <c r="AG188" s="11">
        <f>-'OddsRatio_working_3-way'!U188/(3*'OddsRatio_working_3-way'!X188^(1/3))*COS(('OddsRatio_working_3-way'!Y188+2*PI())/3)</f>
        <v>-0.39913660341024815</v>
      </c>
      <c r="AH188" s="11">
        <f>-'OddsRatio_working_3-way'!U188/(3*'OddsRatio_working_3-way'!X188^(1/3))*COS(('OddsRatio_working_3-way'!Y188+4*PI())/3)</f>
        <v>-0.12732243936314872</v>
      </c>
      <c r="AI188" s="11">
        <f>'OddsRatio_working_3-way'!U188/(3*'OddsRatio_working_3-way'!X188^(1/3))*SIN(('OddsRatio_working_3-way'!Y188)/3)</f>
        <v>-0.15693198078214587</v>
      </c>
      <c r="AJ188" s="11">
        <f>'OddsRatio_working_3-way'!U188/(3*'OddsRatio_working_3-way'!X188^(1/3))*SIN(('OddsRatio_working_3-way'!Y188+2*PI())/3)</f>
        <v>-0.37746091470272725</v>
      </c>
      <c r="AK188" s="11">
        <f>'OddsRatio_working_3-way'!U188/(3*'OddsRatio_working_3-way'!X188^(1/3))*SIN(('OddsRatio_working_3-way'!Y188+4*PI())/3)</f>
        <v>0.53439289548487323</v>
      </c>
      <c r="AL188" s="11">
        <f>'OddsRatio_working_3-way'!Z188+'OddsRatio_working_3-way'!AF188</f>
        <v>1.0529180855467939</v>
      </c>
      <c r="AM188" s="11">
        <f>'OddsRatio_working_3-way'!AA188+'OddsRatio_working_3-way'!AG188</f>
        <v>-0.79827320682049629</v>
      </c>
      <c r="AN188" s="11">
        <f>'OddsRatio_working_3-way'!AB188+'OddsRatio_working_3-way'!AH188</f>
        <v>-0.25464487872629743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1.0529180855467939</v>
      </c>
      <c r="AS188" s="11">
        <f>IF(('OddsRatio_working_3-way'!X188=0),IF(Q188&gt;0,-Q188^(1/3),(-Q188)^(1/3)),'OddsRatio_working_3-way'!AM188-'OddsRatio_working_3-way'!R188/3)</f>
        <v>-0.79827320682049629</v>
      </c>
      <c r="AT188" s="11">
        <f>IF(('OddsRatio_working_3-way'!X188=0),IF(Q188&gt;0,-Q188^(1/3),(-Q188)^(1/3)),'OddsRatio_working_3-way'!AN188-'OddsRatio_working_3-way'!R188/3)</f>
        <v>-0.25464487872629743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1.32</v>
      </c>
      <c r="B189" s="4">
        <f>IF('True_Odds_Calculator_3-way'!B190="","",'True_Odds_Calculator_3-way'!B190)</f>
        <v>6.03</v>
      </c>
      <c r="C189" s="4">
        <f>IF('True_Odds_Calculator_3-way'!C190="","",'True_Odds_Calculator_3-way'!C190)</f>
        <v>8.64</v>
      </c>
      <c r="D189" s="9">
        <f t="shared" si="39"/>
        <v>0.74008230354446758</v>
      </c>
      <c r="E189" s="9">
        <f t="shared" si="40"/>
        <v>0.15336384085217819</v>
      </c>
      <c r="F189" s="9">
        <f t="shared" si="41"/>
        <v>0.10655385560335423</v>
      </c>
      <c r="G189" s="9">
        <f t="shared" si="42"/>
        <v>1.0975033419032911</v>
      </c>
      <c r="H189" s="9">
        <f t="shared" si="43"/>
        <v>1.351201069409053</v>
      </c>
      <c r="I189" s="9">
        <f t="shared" si="44"/>
        <v>6.5204418097735539</v>
      </c>
      <c r="J189" s="9">
        <f t="shared" si="45"/>
        <v>9.3849255321411462</v>
      </c>
      <c r="K189" s="11">
        <f t="shared" si="46"/>
        <v>0.75757575757575757</v>
      </c>
      <c r="L189" s="11">
        <f t="shared" si="47"/>
        <v>0.16583747927031509</v>
      </c>
      <c r="M189" s="11">
        <f t="shared" si="48"/>
        <v>0.11574074074074073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-0.17881598368054963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0.18888791173202446</v>
      </c>
      <c r="Q189" s="11">
        <f>2*'OddsRatio_working_3-way'!K189*'OddsRatio_working_3-way'!L189*'OddsRatio_working_3-way'!M189</f>
        <v>2.9082049535338637E-2</v>
      </c>
      <c r="R189" s="11">
        <f t="shared" si="49"/>
        <v>0</v>
      </c>
      <c r="S189" s="11">
        <f t="shared" si="50"/>
        <v>-1.0563256586137628</v>
      </c>
      <c r="T189" s="11">
        <f t="shared" si="51"/>
        <v>-0.16263674497517519</v>
      </c>
      <c r="U189" s="11">
        <f>'OddsRatio_working_3-way'!S189-'OddsRatio_working_3-way'!R189^2/3</f>
        <v>-1.0563256586137628</v>
      </c>
      <c r="V189" s="11">
        <f>'OddsRatio_working_3-way'!S189*'OddsRatio_working_3-way'!R189/3-2*'OddsRatio_working_3-way'!R189^3/27-'OddsRatio_working_3-way'!T189</f>
        <v>0.16263674497517519</v>
      </c>
      <c r="W189" s="11">
        <f>'OddsRatio_working_3-way'!V189^2+4*'OddsRatio_working_3-way'!U189^3/27</f>
        <v>-0.14816757258297319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0.20893676280102871</v>
      </c>
      <c r="Y189" s="11">
        <f>IF('OddsRatio_working_3-way'!W189&gt;=0,IF('OddsRatio_working_3-way'!V189+SQRT('OddsRatio_working_3-way'!W189)&gt;0,0,PI()),ACOS('OddsRatio_working_3-way'!V189/(2*'OddsRatio_working_3-way'!X189)))</f>
        <v>1.1710324119945403</v>
      </c>
      <c r="Z189" s="11">
        <f>'OddsRatio_working_3-way'!X189^(1/3)*COS('OddsRatio_working_3-way'!Y189/3)</f>
        <v>0.54875167095164568</v>
      </c>
      <c r="AA189" s="11">
        <f>'OddsRatio_working_3-way'!X189^(1/3)*COS(('OddsRatio_working_3-way'!Y189+2*PI())/3)</f>
        <v>-0.46991385575390932</v>
      </c>
      <c r="AB189" s="11">
        <f>'OddsRatio_working_3-way'!X189^(1/3)*COS(('OddsRatio_working_3-way'!Y189+4*PI())/3)</f>
        <v>-7.8837815197736222E-2</v>
      </c>
      <c r="AC189" s="11">
        <f>'OddsRatio_working_3-way'!X189^(1/3)*SIN('OddsRatio_working_3-way'!Y189/3)</f>
        <v>0.22578785728871958</v>
      </c>
      <c r="AD189" s="11">
        <f>'OddsRatio_working_3-way'!X189^(1/3)*SIN(('OddsRatio_working_3-way'!Y189+2*PI())/3)</f>
        <v>0.36233895876892463</v>
      </c>
      <c r="AE189" s="11">
        <f>'OddsRatio_working_3-way'!X189^(1/3)*SIN(('OddsRatio_working_3-way'!Y189+4*PI())/3)</f>
        <v>-0.58812681605764416</v>
      </c>
      <c r="AF189" s="11">
        <f>-'OddsRatio_working_3-way'!U189/(3*'OddsRatio_working_3-way'!X189^(1/3))*COS(('OddsRatio_working_3-way'!Y189)/3)</f>
        <v>0.54875167095164556</v>
      </c>
      <c r="AG189" s="11">
        <f>-'OddsRatio_working_3-way'!U189/(3*'OddsRatio_working_3-way'!X189^(1/3))*COS(('OddsRatio_working_3-way'!Y189+2*PI())/3)</f>
        <v>-0.4699138557539092</v>
      </c>
      <c r="AH189" s="11">
        <f>-'OddsRatio_working_3-way'!U189/(3*'OddsRatio_working_3-way'!X189^(1/3))*COS(('OddsRatio_working_3-way'!Y189+4*PI())/3)</f>
        <v>-7.8837815197736208E-2</v>
      </c>
      <c r="AI189" s="11">
        <f>'OddsRatio_working_3-way'!U189/(3*'OddsRatio_working_3-way'!X189^(1/3))*SIN(('OddsRatio_working_3-way'!Y189)/3)</f>
        <v>-0.22578785728871953</v>
      </c>
      <c r="AJ189" s="11">
        <f>'OddsRatio_working_3-way'!U189/(3*'OddsRatio_working_3-way'!X189^(1/3))*SIN(('OddsRatio_working_3-way'!Y189+2*PI())/3)</f>
        <v>-0.36233895876892458</v>
      </c>
      <c r="AK189" s="11">
        <f>'OddsRatio_working_3-way'!U189/(3*'OddsRatio_working_3-way'!X189^(1/3))*SIN(('OddsRatio_working_3-way'!Y189+4*PI())/3)</f>
        <v>0.58812681605764405</v>
      </c>
      <c r="AL189" s="11">
        <f>'OddsRatio_working_3-way'!Z189+'OddsRatio_working_3-way'!AF189</f>
        <v>1.0975033419032911</v>
      </c>
      <c r="AM189" s="11">
        <f>'OddsRatio_working_3-way'!AA189+'OddsRatio_working_3-way'!AG189</f>
        <v>-0.93982771150781852</v>
      </c>
      <c r="AN189" s="11">
        <f>'OddsRatio_working_3-way'!AB189+'OddsRatio_working_3-way'!AH189</f>
        <v>-0.15767563039547244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1.0975033419032911</v>
      </c>
      <c r="AS189" s="11">
        <f>IF(('OddsRatio_working_3-way'!X189=0),IF(Q189&gt;0,-Q189^(1/3),(-Q189)^(1/3)),'OddsRatio_working_3-way'!AM189-'OddsRatio_working_3-way'!R189/3)</f>
        <v>-0.93982771150781852</v>
      </c>
      <c r="AT189" s="11">
        <f>IF(('OddsRatio_working_3-way'!X189=0),IF(Q189&gt;0,-Q189^(1/3),(-Q189)^(1/3)),'OddsRatio_working_3-way'!AN189-'OddsRatio_working_3-way'!R189/3)</f>
        <v>-0.15767563039547244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2.42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3.11</v>
      </c>
      <c r="D190" s="9">
        <f t="shared" si="39"/>
        <v>0.40145963575456761</v>
      </c>
      <c r="E190" s="9">
        <f t="shared" si="40"/>
        <v>0.28753386885291093</v>
      </c>
      <c r="F190" s="9">
        <f t="shared" si="41"/>
        <v>0.31100649539252168</v>
      </c>
      <c r="G190" s="9">
        <f t="shared" si="42"/>
        <v>1.0499369331916535</v>
      </c>
      <c r="H190" s="9">
        <f t="shared" si="43"/>
        <v>2.490910445132148</v>
      </c>
      <c r="I190" s="9">
        <f t="shared" si="44"/>
        <v>3.4778511623323021</v>
      </c>
      <c r="J190" s="9">
        <f t="shared" si="45"/>
        <v>3.215366929034388</v>
      </c>
      <c r="K190" s="11">
        <f t="shared" si="46"/>
        <v>0.41322314049586778</v>
      </c>
      <c r="L190" s="11">
        <f t="shared" si="47"/>
        <v>0.29761904761904762</v>
      </c>
      <c r="M190" s="11">
        <f t="shared" si="48"/>
        <v>0.32154340836012862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-0.27961970310698758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0.2329165037437472</v>
      </c>
      <c r="Q190" s="11">
        <f>2*'OddsRatio_working_3-way'!K190*'OddsRatio_working_3-way'!L190*'OddsRatio_working_3-way'!M190</f>
        <v>7.9088795838284293E-2</v>
      </c>
      <c r="R190" s="11">
        <f t="shared" si="49"/>
        <v>0</v>
      </c>
      <c r="S190" s="11">
        <f t="shared" si="50"/>
        <v>-0.83297600689687135</v>
      </c>
      <c r="T190" s="11">
        <f t="shared" si="51"/>
        <v>-0.28284414495649285</v>
      </c>
      <c r="U190" s="11">
        <f>'OddsRatio_working_3-way'!S190-'OddsRatio_working_3-way'!R190^2/3</f>
        <v>-0.83297600689687135</v>
      </c>
      <c r="V190" s="11">
        <f>'OddsRatio_working_3-way'!S190*'OddsRatio_working_3-way'!R190/3-2*'OddsRatio_working_3-way'!R190^3/27-'OddsRatio_working_3-way'!T190</f>
        <v>0.28284414495649285</v>
      </c>
      <c r="W190" s="11">
        <f>'OddsRatio_working_3-way'!V190^2+4*'OddsRatio_working_3-way'!U190^3/27</f>
        <v>-5.6228330397671139E-3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0.1463075898372472</v>
      </c>
      <c r="Y190" s="11">
        <f>IF('OddsRatio_working_3-way'!W190&gt;=0,IF('OddsRatio_working_3-way'!V190+SQRT('OddsRatio_working_3-way'!W190)&gt;0,0,PI()),ACOS('OddsRatio_working_3-way'!V190/(2*'OddsRatio_working_3-way'!X190)))</f>
        <v>0.25915095738567717</v>
      </c>
      <c r="Z190" s="11">
        <f>'OddsRatio_working_3-way'!X190^(1/3)*COS('OddsRatio_working_3-way'!Y190/3)</f>
        <v>0.52496846659582674</v>
      </c>
      <c r="AA190" s="11">
        <f>'OddsRatio_working_3-way'!X190^(1/3)*COS(('OddsRatio_working_3-way'!Y190+2*PI())/3)</f>
        <v>-0.30185533353955701</v>
      </c>
      <c r="AB190" s="11">
        <f>'OddsRatio_working_3-way'!X190^(1/3)*COS(('OddsRatio_working_3-way'!Y190+4*PI())/3)</f>
        <v>-0.22311313305627004</v>
      </c>
      <c r="AC190" s="11">
        <f>'OddsRatio_working_3-way'!X190^(1/3)*SIN('OddsRatio_working_3-way'!Y190/3)</f>
        <v>4.5461830645609422E-2</v>
      </c>
      <c r="AD190" s="11">
        <f>'OddsRatio_working_3-way'!X190^(1/3)*SIN(('OddsRatio_working_3-way'!Y190+2*PI())/3)</f>
        <v>0.43190511293494377</v>
      </c>
      <c r="AE190" s="11">
        <f>'OddsRatio_working_3-way'!X190^(1/3)*SIN(('OddsRatio_working_3-way'!Y190+4*PI())/3)</f>
        <v>-0.47736694358055304</v>
      </c>
      <c r="AF190" s="11">
        <f>-'OddsRatio_working_3-way'!U190/(3*'OddsRatio_working_3-way'!X190^(1/3))*COS(('OddsRatio_working_3-way'!Y190)/3)</f>
        <v>0.52496846659582674</v>
      </c>
      <c r="AG190" s="11">
        <f>-'OddsRatio_working_3-way'!U190/(3*'OddsRatio_working_3-way'!X190^(1/3))*COS(('OddsRatio_working_3-way'!Y190+2*PI())/3)</f>
        <v>-0.30185533353955701</v>
      </c>
      <c r="AH190" s="11">
        <f>-'OddsRatio_working_3-way'!U190/(3*'OddsRatio_working_3-way'!X190^(1/3))*COS(('OddsRatio_working_3-way'!Y190+4*PI())/3)</f>
        <v>-0.22311313305627004</v>
      </c>
      <c r="AI190" s="11">
        <f>'OddsRatio_working_3-way'!U190/(3*'OddsRatio_working_3-way'!X190^(1/3))*SIN(('OddsRatio_working_3-way'!Y190)/3)</f>
        <v>-4.5461830645609422E-2</v>
      </c>
      <c r="AJ190" s="11">
        <f>'OddsRatio_working_3-way'!U190/(3*'OddsRatio_working_3-way'!X190^(1/3))*SIN(('OddsRatio_working_3-way'!Y190+2*PI())/3)</f>
        <v>-0.43190511293494377</v>
      </c>
      <c r="AK190" s="11">
        <f>'OddsRatio_working_3-way'!U190/(3*'OddsRatio_working_3-way'!X190^(1/3))*SIN(('OddsRatio_working_3-way'!Y190+4*PI())/3)</f>
        <v>0.47736694358055304</v>
      </c>
      <c r="AL190" s="11">
        <f>'OddsRatio_working_3-way'!Z190+'OddsRatio_working_3-way'!AF190</f>
        <v>1.0499369331916535</v>
      </c>
      <c r="AM190" s="11">
        <f>'OddsRatio_working_3-way'!AA190+'OddsRatio_working_3-way'!AG190</f>
        <v>-0.60371066707911403</v>
      </c>
      <c r="AN190" s="11">
        <f>'OddsRatio_working_3-way'!AB190+'OddsRatio_working_3-way'!AH190</f>
        <v>-0.44622626611254007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1.0499369331916535</v>
      </c>
      <c r="AS190" s="11">
        <f>IF(('OddsRatio_working_3-way'!X190=0),IF(Q190&gt;0,-Q190^(1/3),(-Q190)^(1/3)),'OddsRatio_working_3-way'!AM190-'OddsRatio_working_3-way'!R190/3)</f>
        <v>-0.60371066707911403</v>
      </c>
      <c r="AT190" s="11">
        <f>IF(('OddsRatio_working_3-way'!X190=0),IF(Q190&gt;0,-Q190^(1/3),(-Q190)^(1/3)),'OddsRatio_working_3-way'!AN190-'OddsRatio_working_3-way'!R190/3)</f>
        <v>-0.44622626611254007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1.68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5.32</v>
      </c>
      <c r="D191" s="9">
        <f t="shared" si="39"/>
        <v>0.57504451878961493</v>
      </c>
      <c r="E191" s="9">
        <f t="shared" si="40"/>
        <v>0.24935659109134367</v>
      </c>
      <c r="F191" s="9">
        <f t="shared" si="41"/>
        <v>0.17559889011904134</v>
      </c>
      <c r="G191" s="9">
        <f t="shared" si="42"/>
        <v>1.0867585217699993</v>
      </c>
      <c r="H191" s="9">
        <f t="shared" si="43"/>
        <v>1.7389957948035999</v>
      </c>
      <c r="I191" s="9">
        <f t="shared" si="44"/>
        <v>4.0103211053028973</v>
      </c>
      <c r="J191" s="9">
        <f t="shared" si="45"/>
        <v>5.6947968140463976</v>
      </c>
      <c r="K191" s="11">
        <f t="shared" si="46"/>
        <v>0.59523809523809523</v>
      </c>
      <c r="L191" s="11">
        <f t="shared" si="47"/>
        <v>0.26525198938992045</v>
      </c>
      <c r="M191" s="11">
        <f t="shared" si="48"/>
        <v>0.18796992481203006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-0.24149612378806051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0.23059970882112443</v>
      </c>
      <c r="Q191" s="11">
        <f>2*'OddsRatio_working_3-way'!K191*'OddsRatio_working_3-way'!L191*'OddsRatio_working_3-way'!M191</f>
        <v>5.9356424406981835E-2</v>
      </c>
      <c r="R191" s="11">
        <f t="shared" si="49"/>
        <v>0</v>
      </c>
      <c r="S191" s="11">
        <f t="shared" si="50"/>
        <v>-0.95487954507916295</v>
      </c>
      <c r="T191" s="11">
        <f t="shared" si="51"/>
        <v>-0.24578624068961721</v>
      </c>
      <c r="U191" s="11">
        <f>'OddsRatio_working_3-way'!S191-'OddsRatio_working_3-way'!R191^2/3</f>
        <v>-0.95487954507916295</v>
      </c>
      <c r="V191" s="11">
        <f>'OddsRatio_working_3-way'!S191*'OddsRatio_working_3-way'!R191/3-2*'OddsRatio_working_3-way'!R191^3/27-'OddsRatio_working_3-way'!T191</f>
        <v>0.24578624068961721</v>
      </c>
      <c r="W191" s="11">
        <f>'OddsRatio_working_3-way'!V191^2+4*'OddsRatio_working_3-way'!U191^3/27</f>
        <v>-6.8574952461016581E-2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0.17957298556112988</v>
      </c>
      <c r="Y191" s="11">
        <f>IF('OddsRatio_working_3-way'!W191&gt;=0,IF('OddsRatio_working_3-way'!V191+SQRT('OddsRatio_working_3-way'!W191)&gt;0,0,PI()),ACOS('OddsRatio_working_3-way'!V191/(2*'OddsRatio_working_3-way'!X191)))</f>
        <v>0.81706651569637623</v>
      </c>
      <c r="Z191" s="11">
        <f>'OddsRatio_working_3-way'!X191^(1/3)*COS('OddsRatio_working_3-way'!Y191/3)</f>
        <v>0.54337926088499966</v>
      </c>
      <c r="AA191" s="11">
        <f>'OddsRatio_working_3-way'!X191^(1/3)*COS(('OddsRatio_working_3-way'!Y191+2*PI())/3)</f>
        <v>-0.4031206785241625</v>
      </c>
      <c r="AB191" s="11">
        <f>'OddsRatio_working_3-way'!X191^(1/3)*COS(('OddsRatio_working_3-way'!Y191+4*PI())/3)</f>
        <v>-0.14025858236083732</v>
      </c>
      <c r="AC191" s="11">
        <f>'OddsRatio_working_3-way'!X191^(1/3)*SIN('OddsRatio_working_3-way'!Y191/3)</f>
        <v>0.15176350197964519</v>
      </c>
      <c r="AD191" s="11">
        <f>'OddsRatio_working_3-way'!X191^(1/3)*SIN(('OddsRatio_working_3-way'!Y191+2*PI())/3)</f>
        <v>0.39469849282619907</v>
      </c>
      <c r="AE191" s="11">
        <f>'OddsRatio_working_3-way'!X191^(1/3)*SIN(('OddsRatio_working_3-way'!Y191+4*PI())/3)</f>
        <v>-0.54646199480584423</v>
      </c>
      <c r="AF191" s="11">
        <f>-'OddsRatio_working_3-way'!U191/(3*'OddsRatio_working_3-way'!X191^(1/3))*COS(('OddsRatio_working_3-way'!Y191)/3)</f>
        <v>0.54337926088499966</v>
      </c>
      <c r="AG191" s="11">
        <f>-'OddsRatio_working_3-way'!U191/(3*'OddsRatio_working_3-way'!X191^(1/3))*COS(('OddsRatio_working_3-way'!Y191+2*PI())/3)</f>
        <v>-0.4031206785241625</v>
      </c>
      <c r="AH191" s="11">
        <f>-'OddsRatio_working_3-way'!U191/(3*'OddsRatio_working_3-way'!X191^(1/3))*COS(('OddsRatio_working_3-way'!Y191+4*PI())/3)</f>
        <v>-0.14025858236083732</v>
      </c>
      <c r="AI191" s="11">
        <f>'OddsRatio_working_3-way'!U191/(3*'OddsRatio_working_3-way'!X191^(1/3))*SIN(('OddsRatio_working_3-way'!Y191)/3)</f>
        <v>-0.15176350197964519</v>
      </c>
      <c r="AJ191" s="11">
        <f>'OddsRatio_working_3-way'!U191/(3*'OddsRatio_working_3-way'!X191^(1/3))*SIN(('OddsRatio_working_3-way'!Y191+2*PI())/3)</f>
        <v>-0.39469849282619907</v>
      </c>
      <c r="AK191" s="11">
        <f>'OddsRatio_working_3-way'!U191/(3*'OddsRatio_working_3-way'!X191^(1/3))*SIN(('OddsRatio_working_3-way'!Y191+4*PI())/3)</f>
        <v>0.54646199480584423</v>
      </c>
      <c r="AL191" s="11">
        <f>'OddsRatio_working_3-way'!Z191+'OddsRatio_working_3-way'!AF191</f>
        <v>1.0867585217699993</v>
      </c>
      <c r="AM191" s="11">
        <f>'OddsRatio_working_3-way'!AA191+'OddsRatio_working_3-way'!AG191</f>
        <v>-0.806241357048325</v>
      </c>
      <c r="AN191" s="11">
        <f>'OddsRatio_working_3-way'!AB191+'OddsRatio_working_3-way'!AH191</f>
        <v>-0.28051716472167465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1.0867585217699993</v>
      </c>
      <c r="AS191" s="11">
        <f>IF(('OddsRatio_working_3-way'!X191=0),IF(Q191&gt;0,-Q191^(1/3),(-Q191)^(1/3)),'OddsRatio_working_3-way'!AM191-'OddsRatio_working_3-way'!R191/3)</f>
        <v>-0.806241357048325</v>
      </c>
      <c r="AT191" s="11">
        <f>IF(('OddsRatio_working_3-way'!X191=0),IF(Q191&gt;0,-Q191^(1/3),(-Q191)^(1/3)),'OddsRatio_working_3-way'!AN191-'OddsRatio_working_3-way'!R191/3)</f>
        <v>-0.28051716472167465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3.26</v>
      </c>
      <c r="D192" s="9">
        <f t="shared" si="39"/>
        <v>0.41162566165529302</v>
      </c>
      <c r="E192" s="9">
        <f t="shared" si="40"/>
        <v>0.29057579316012022</v>
      </c>
      <c r="F192" s="9">
        <f t="shared" si="41"/>
        <v>0.2977985451845867</v>
      </c>
      <c r="G192" s="9">
        <f t="shared" si="42"/>
        <v>1.0433516662508049</v>
      </c>
      <c r="H192" s="9">
        <f t="shared" si="43"/>
        <v>2.4293917827636031</v>
      </c>
      <c r="I192" s="9">
        <f t="shared" si="44"/>
        <v>3.4414428990268826</v>
      </c>
      <c r="J192" s="9">
        <f t="shared" si="45"/>
        <v>3.3579747657268189</v>
      </c>
      <c r="K192" s="11">
        <f t="shared" si="46"/>
        <v>0.42194092827004215</v>
      </c>
      <c r="L192" s="11">
        <f t="shared" si="47"/>
        <v>0.29940119760479045</v>
      </c>
      <c r="M192" s="11">
        <f t="shared" si="48"/>
        <v>0.30674846625766872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-0.2807582009236167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0.23134595916499689</v>
      </c>
      <c r="Q192" s="11">
        <f>2*'OddsRatio_working_3-way'!K192*'OddsRatio_working_3-way'!L192*'OddsRatio_working_3-way'!M192</f>
        <v>7.7502833891121239E-2</v>
      </c>
      <c r="R192" s="11">
        <f t="shared" si="49"/>
        <v>0</v>
      </c>
      <c r="S192" s="11">
        <f t="shared" si="50"/>
        <v>-0.82400427985338554</v>
      </c>
      <c r="T192" s="11">
        <f t="shared" si="51"/>
        <v>-0.27604833495925812</v>
      </c>
      <c r="U192" s="11">
        <f>'OddsRatio_working_3-way'!S192-'OddsRatio_working_3-way'!R192^2/3</f>
        <v>-0.82400427985338554</v>
      </c>
      <c r="V192" s="11">
        <f>'OddsRatio_working_3-way'!S192*'OddsRatio_working_3-way'!R192/3-2*'OddsRatio_working_3-way'!R192^3/27-'OddsRatio_working_3-way'!T192</f>
        <v>0.27604833495925812</v>
      </c>
      <c r="W192" s="11">
        <f>'OddsRatio_working_3-way'!V192^2+4*'OddsRatio_working_3-way'!U192^3/27</f>
        <v>-6.6839748104400437E-3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0.14395021539078953</v>
      </c>
      <c r="Y192" s="11">
        <f>IF('OddsRatio_working_3-way'!W192&gt;=0,IF('OddsRatio_working_3-way'!V192+SQRT('OddsRatio_working_3-way'!W192)&gt;0,0,PI()),ACOS('OddsRatio_working_3-way'!V192/(2*'OddsRatio_working_3-way'!X192)))</f>
        <v>0.28793382554924074</v>
      </c>
      <c r="Z192" s="11">
        <f>'OddsRatio_working_3-way'!X192^(1/3)*COS('OddsRatio_working_3-way'!Y192/3)</f>
        <v>0.52167583312540244</v>
      </c>
      <c r="AA192" s="11">
        <f>'OddsRatio_working_3-way'!X192^(1/3)*COS(('OddsRatio_working_3-way'!Y192+2*PI())/3)</f>
        <v>-0.30433290263045731</v>
      </c>
      <c r="AB192" s="11">
        <f>'OddsRatio_working_3-way'!X192^(1/3)*COS(('OddsRatio_working_3-way'!Y192+4*PI())/3)</f>
        <v>-0.21734293049494524</v>
      </c>
      <c r="AC192" s="11">
        <f>'OddsRatio_working_3-way'!X192^(1/3)*SIN('OddsRatio_working_3-way'!Y192/3)</f>
        <v>5.0223683829236053E-2</v>
      </c>
      <c r="AD192" s="11">
        <f>'OddsRatio_working_3-way'!X192^(1/3)*SIN(('OddsRatio_working_3-way'!Y192+2*PI())/3)</f>
        <v>0.42667268211239207</v>
      </c>
      <c r="AE192" s="11">
        <f>'OddsRatio_working_3-way'!X192^(1/3)*SIN(('OddsRatio_working_3-way'!Y192+4*PI())/3)</f>
        <v>-0.47689636594162804</v>
      </c>
      <c r="AF192" s="11">
        <f>-'OddsRatio_working_3-way'!U192/(3*'OddsRatio_working_3-way'!X192^(1/3))*COS(('OddsRatio_working_3-way'!Y192)/3)</f>
        <v>0.52167583312540244</v>
      </c>
      <c r="AG192" s="11">
        <f>-'OddsRatio_working_3-way'!U192/(3*'OddsRatio_working_3-way'!X192^(1/3))*COS(('OddsRatio_working_3-way'!Y192+2*PI())/3)</f>
        <v>-0.30433290263045731</v>
      </c>
      <c r="AH192" s="11">
        <f>-'OddsRatio_working_3-way'!U192/(3*'OddsRatio_working_3-way'!X192^(1/3))*COS(('OddsRatio_working_3-way'!Y192+4*PI())/3)</f>
        <v>-0.21734293049494524</v>
      </c>
      <c r="AI192" s="11">
        <f>'OddsRatio_working_3-way'!U192/(3*'OddsRatio_working_3-way'!X192^(1/3))*SIN(('OddsRatio_working_3-way'!Y192)/3)</f>
        <v>-5.0223683829236053E-2</v>
      </c>
      <c r="AJ192" s="11">
        <f>'OddsRatio_working_3-way'!U192/(3*'OddsRatio_working_3-way'!X192^(1/3))*SIN(('OddsRatio_working_3-way'!Y192+2*PI())/3)</f>
        <v>-0.42667268211239207</v>
      </c>
      <c r="AK192" s="11">
        <f>'OddsRatio_working_3-way'!U192/(3*'OddsRatio_working_3-way'!X192^(1/3))*SIN(('OddsRatio_working_3-way'!Y192+4*PI())/3)</f>
        <v>0.47689636594162804</v>
      </c>
      <c r="AL192" s="11">
        <f>'OddsRatio_working_3-way'!Z192+'OddsRatio_working_3-way'!AF192</f>
        <v>1.0433516662508049</v>
      </c>
      <c r="AM192" s="11">
        <f>'OddsRatio_working_3-way'!AA192+'OddsRatio_working_3-way'!AG192</f>
        <v>-0.60866580526091463</v>
      </c>
      <c r="AN192" s="11">
        <f>'OddsRatio_working_3-way'!AB192+'OddsRatio_working_3-way'!AH192</f>
        <v>-0.43468586098989048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1.0433516662508049</v>
      </c>
      <c r="AS192" s="11">
        <f>IF(('OddsRatio_working_3-way'!X192=0),IF(Q192&gt;0,-Q192^(1/3),(-Q192)^(1/3)),'OddsRatio_working_3-way'!AM192-'OddsRatio_working_3-way'!R192/3)</f>
        <v>-0.60866580526091463</v>
      </c>
      <c r="AT192" s="11">
        <f>IF(('OddsRatio_working_3-way'!X192=0),IF(Q192&gt;0,-Q192^(1/3),(-Q192)^(1/3)),'OddsRatio_working_3-way'!AN192-'OddsRatio_working_3-way'!R192/3)</f>
        <v>-0.43468586098989048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5.51</v>
      </c>
      <c r="B193" s="4">
        <f>IF('True_Odds_Calculator_3-way'!B194="","",'True_Odds_Calculator_3-way'!B194)</f>
        <v>4.4000000000000004</v>
      </c>
      <c r="C193" s="4">
        <f>IF('True_Odds_Calculator_3-way'!C194="","",'True_Odds_Calculator_3-way'!C194)</f>
        <v>1.59</v>
      </c>
      <c r="D193" s="9">
        <f t="shared" si="39"/>
        <v>0.17158284899189113</v>
      </c>
      <c r="E193" s="9">
        <f t="shared" si="40"/>
        <v>0.21552650736697887</v>
      </c>
      <c r="F193" s="9">
        <f t="shared" si="41"/>
        <v>0.61289064364113</v>
      </c>
      <c r="G193" s="9">
        <f t="shared" si="42"/>
        <v>1.070529563402518</v>
      </c>
      <c r="H193" s="9">
        <f t="shared" si="43"/>
        <v>5.8280883309453566</v>
      </c>
      <c r="I193" s="9">
        <f t="shared" si="44"/>
        <v>4.6398005155685622</v>
      </c>
      <c r="J193" s="9">
        <f t="shared" si="45"/>
        <v>1.6316124424074856</v>
      </c>
      <c r="K193" s="11">
        <f t="shared" si="46"/>
        <v>0.18148820326678766</v>
      </c>
      <c r="L193" s="11">
        <f t="shared" si="47"/>
        <v>0.22727272727272727</v>
      </c>
      <c r="M193" s="11">
        <f t="shared" si="48"/>
        <v>0.62893081761006286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-0.23469620701069527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0.22050453512974488</v>
      </c>
      <c r="Q193" s="11">
        <f>2*'OddsRatio_working_3-way'!K193*'OddsRatio_working_3-way'!L193*'OddsRatio_working_3-way'!M193</f>
        <v>5.1883420030528205E-2</v>
      </c>
      <c r="R193" s="11">
        <f t="shared" si="49"/>
        <v>0</v>
      </c>
      <c r="S193" s="11">
        <f t="shared" si="50"/>
        <v>-0.93953173738208873</v>
      </c>
      <c r="T193" s="11">
        <f t="shared" si="51"/>
        <v>-0.22106629114872675</v>
      </c>
      <c r="U193" s="11">
        <f>'OddsRatio_working_3-way'!S193-'OddsRatio_working_3-way'!R193^2/3</f>
        <v>-0.93953173738208873</v>
      </c>
      <c r="V193" s="11">
        <f>'OddsRatio_working_3-way'!S193*'OddsRatio_working_3-way'!R193/3-2*'OddsRatio_working_3-way'!R193^3/27-'OddsRatio_working_3-way'!T193</f>
        <v>0.22106629114872675</v>
      </c>
      <c r="W193" s="11">
        <f>'OddsRatio_working_3-way'!V193^2+4*'OddsRatio_working_3-way'!U193^3/27</f>
        <v>-7.3995376057127804E-2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0.17526100617320831</v>
      </c>
      <c r="Y193" s="11">
        <f>IF('OddsRatio_working_3-way'!W193&gt;=0,IF('OddsRatio_working_3-way'!V193+SQRT('OddsRatio_working_3-way'!W193)&gt;0,0,PI()),ACOS('OddsRatio_working_3-way'!V193/(2*'OddsRatio_working_3-way'!X193)))</f>
        <v>0.88837061151540053</v>
      </c>
      <c r="Z193" s="11">
        <f>'OddsRatio_working_3-way'!X193^(1/3)*COS('OddsRatio_working_3-way'!Y193/3)</f>
        <v>0.53526478170125902</v>
      </c>
      <c r="AA193" s="11">
        <f>'OddsRatio_working_3-way'!X193^(1/3)*COS(('OddsRatio_working_3-way'!Y193+2*PI())/3)</f>
        <v>-0.40905956097097723</v>
      </c>
      <c r="AB193" s="11">
        <f>'OddsRatio_working_3-way'!X193^(1/3)*COS(('OddsRatio_working_3-way'!Y193+4*PI())/3)</f>
        <v>-0.12620522073028195</v>
      </c>
      <c r="AC193" s="11">
        <f>'OddsRatio_working_3-way'!X193^(1/3)*SIN('OddsRatio_working_3-way'!Y193/3)</f>
        <v>0.16330602947941969</v>
      </c>
      <c r="AD193" s="11">
        <f>'OddsRatio_working_3-way'!X193^(1/3)*SIN(('OddsRatio_working_3-way'!Y193+2*PI())/3)</f>
        <v>0.38189988396471253</v>
      </c>
      <c r="AE193" s="11">
        <f>'OddsRatio_working_3-way'!X193^(1/3)*SIN(('OddsRatio_working_3-way'!Y193+4*PI())/3)</f>
        <v>-0.54520591344413205</v>
      </c>
      <c r="AF193" s="11">
        <f>-'OddsRatio_working_3-way'!U193/(3*'OddsRatio_working_3-way'!X193^(1/3))*COS(('OddsRatio_working_3-way'!Y193)/3)</f>
        <v>0.53526478170125902</v>
      </c>
      <c r="AG193" s="11">
        <f>-'OddsRatio_working_3-way'!U193/(3*'OddsRatio_working_3-way'!X193^(1/3))*COS(('OddsRatio_working_3-way'!Y193+2*PI())/3)</f>
        <v>-0.40905956097097723</v>
      </c>
      <c r="AH193" s="11">
        <f>-'OddsRatio_working_3-way'!U193/(3*'OddsRatio_working_3-way'!X193^(1/3))*COS(('OddsRatio_working_3-way'!Y193+4*PI())/3)</f>
        <v>-0.12620522073028195</v>
      </c>
      <c r="AI193" s="11">
        <f>'OddsRatio_working_3-way'!U193/(3*'OddsRatio_working_3-way'!X193^(1/3))*SIN(('OddsRatio_working_3-way'!Y193)/3)</f>
        <v>-0.16330602947941969</v>
      </c>
      <c r="AJ193" s="11">
        <f>'OddsRatio_working_3-way'!U193/(3*'OddsRatio_working_3-way'!X193^(1/3))*SIN(('OddsRatio_working_3-way'!Y193+2*PI())/3)</f>
        <v>-0.38189988396471253</v>
      </c>
      <c r="AK193" s="11">
        <f>'OddsRatio_working_3-way'!U193/(3*'OddsRatio_working_3-way'!X193^(1/3))*SIN(('OddsRatio_working_3-way'!Y193+4*PI())/3)</f>
        <v>0.54520591344413205</v>
      </c>
      <c r="AL193" s="11">
        <f>'OddsRatio_working_3-way'!Z193+'OddsRatio_working_3-way'!AF193</f>
        <v>1.070529563402518</v>
      </c>
      <c r="AM193" s="11">
        <f>'OddsRatio_working_3-way'!AA193+'OddsRatio_working_3-way'!AG193</f>
        <v>-0.81811912194195446</v>
      </c>
      <c r="AN193" s="11">
        <f>'OddsRatio_working_3-way'!AB193+'OddsRatio_working_3-way'!AH193</f>
        <v>-0.25241044146056391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1.070529563402518</v>
      </c>
      <c r="AS193" s="11">
        <f>IF(('OddsRatio_working_3-way'!X193=0),IF(Q193&gt;0,-Q193^(1/3),(-Q193)^(1/3)),'OddsRatio_working_3-way'!AM193-'OddsRatio_working_3-way'!R193/3)</f>
        <v>-0.81811912194195446</v>
      </c>
      <c r="AT193" s="11">
        <f>IF(('OddsRatio_working_3-way'!X193=0),IF(Q193&gt;0,-Q193^(1/3),(-Q193)^(1/3)),'OddsRatio_working_3-way'!AN193-'OddsRatio_working_3-way'!R193/3)</f>
        <v>-0.25241044146056391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2.97</v>
      </c>
      <c r="C194" s="4">
        <f>IF('True_Odds_Calculator_3-way'!C195="","",'True_Odds_Calculator_3-way'!C195)</f>
        <v>2.59</v>
      </c>
      <c r="D194" s="9">
        <f t="shared" si="39"/>
        <v>0.30662788993647383</v>
      </c>
      <c r="E194" s="9">
        <f t="shared" si="40"/>
        <v>0.32244692568499028</v>
      </c>
      <c r="F194" s="9">
        <f t="shared" si="41"/>
        <v>0.37092518437853583</v>
      </c>
      <c r="G194" s="9">
        <f t="shared" si="42"/>
        <v>1.0666424249126871</v>
      </c>
      <c r="H194" s="9">
        <f t="shared" si="43"/>
        <v>3.261281940814897</v>
      </c>
      <c r="I194" s="9">
        <f t="shared" si="44"/>
        <v>3.1012855770779937</v>
      </c>
      <c r="J194" s="9">
        <f t="shared" si="45"/>
        <v>2.6959614556111724</v>
      </c>
      <c r="K194" s="11">
        <f t="shared" si="46"/>
        <v>0.32051282051282048</v>
      </c>
      <c r="L194" s="11">
        <f t="shared" si="47"/>
        <v>0.33670033670033667</v>
      </c>
      <c r="M194" s="11">
        <f t="shared" si="48"/>
        <v>0.38610038610038611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-0.27668677668677666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0.23666690333356999</v>
      </c>
      <c r="Q194" s="11">
        <f>2*'OddsRatio_working_3-way'!K194*'OddsRatio_working_3-way'!L194*'OddsRatio_working_3-way'!M194</f>
        <v>8.3333416666749982E-2</v>
      </c>
      <c r="R194" s="11">
        <f t="shared" si="49"/>
        <v>0</v>
      </c>
      <c r="S194" s="11">
        <f t="shared" si="50"/>
        <v>-0.85536036874465027</v>
      </c>
      <c r="T194" s="11">
        <f t="shared" si="51"/>
        <v>-0.30118322843121481</v>
      </c>
      <c r="U194" s="11">
        <f>'OddsRatio_working_3-way'!S194-'OddsRatio_working_3-way'!R194^2/3</f>
        <v>-0.85536036874465027</v>
      </c>
      <c r="V194" s="11">
        <f>'OddsRatio_working_3-way'!S194*'OddsRatio_working_3-way'!R194/3-2*'OddsRatio_working_3-way'!R194^3/27-'OddsRatio_working_3-way'!T194</f>
        <v>0.30118322843121481</v>
      </c>
      <c r="W194" s="11">
        <f>'OddsRatio_working_3-way'!V194^2+4*'OddsRatio_working_3-way'!U194^3/27</f>
        <v>-2.0022960727610201E-3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0.15224456735874875</v>
      </c>
      <c r="Y194" s="11">
        <f>IF('OddsRatio_working_3-way'!W194&gt;=0,IF('OddsRatio_working_3-way'!V194+SQRT('OddsRatio_working_3-way'!W194)&gt;0,0,PI()),ACOS('OddsRatio_working_3-way'!V194/(2*'OddsRatio_working_3-way'!X194)))</f>
        <v>0.14749187187006108</v>
      </c>
      <c r="Z194" s="11">
        <f>'OddsRatio_working_3-way'!X194^(1/3)*COS('OddsRatio_working_3-way'!Y194/3)</f>
        <v>0.53332121245634356</v>
      </c>
      <c r="AA194" s="11">
        <f>'OddsRatio_working_3-way'!X194^(1/3)*COS(('OddsRatio_working_3-way'!Y194+2*PI())/3)</f>
        <v>-0.28938626230746545</v>
      </c>
      <c r="AB194" s="11">
        <f>'OddsRatio_working_3-way'!X194^(1/3)*COS(('OddsRatio_working_3-way'!Y194+4*PI())/3)</f>
        <v>-0.2439349501488782</v>
      </c>
      <c r="AC194" s="11">
        <f>'OddsRatio_working_3-way'!X194^(1/3)*SIN('OddsRatio_working_3-way'!Y194/3)</f>
        <v>2.6241327309782101E-2</v>
      </c>
      <c r="AD194" s="11">
        <f>'OddsRatio_working_3-way'!X194^(1/3)*SIN(('OddsRatio_working_3-way'!Y194+2*PI())/3)</f>
        <v>0.44874905470942023</v>
      </c>
      <c r="AE194" s="11">
        <f>'OddsRatio_working_3-way'!X194^(1/3)*SIN(('OddsRatio_working_3-way'!Y194+4*PI())/3)</f>
        <v>-0.4749903820192023</v>
      </c>
      <c r="AF194" s="11">
        <f>-'OddsRatio_working_3-way'!U194/(3*'OddsRatio_working_3-way'!X194^(1/3))*COS(('OddsRatio_working_3-way'!Y194)/3)</f>
        <v>0.53332121245634356</v>
      </c>
      <c r="AG194" s="11">
        <f>-'OddsRatio_working_3-way'!U194/(3*'OddsRatio_working_3-way'!X194^(1/3))*COS(('OddsRatio_working_3-way'!Y194+2*PI())/3)</f>
        <v>-0.28938626230746545</v>
      </c>
      <c r="AH194" s="11">
        <f>-'OddsRatio_working_3-way'!U194/(3*'OddsRatio_working_3-way'!X194^(1/3))*COS(('OddsRatio_working_3-way'!Y194+4*PI())/3)</f>
        <v>-0.2439349501488782</v>
      </c>
      <c r="AI194" s="11">
        <f>'OddsRatio_working_3-way'!U194/(3*'OddsRatio_working_3-way'!X194^(1/3))*SIN(('OddsRatio_working_3-way'!Y194)/3)</f>
        <v>-2.6241327309782101E-2</v>
      </c>
      <c r="AJ194" s="11">
        <f>'OddsRatio_working_3-way'!U194/(3*'OddsRatio_working_3-way'!X194^(1/3))*SIN(('OddsRatio_working_3-way'!Y194+2*PI())/3)</f>
        <v>-0.44874905470942023</v>
      </c>
      <c r="AK194" s="11">
        <f>'OddsRatio_working_3-way'!U194/(3*'OddsRatio_working_3-way'!X194^(1/3))*SIN(('OddsRatio_working_3-way'!Y194+4*PI())/3)</f>
        <v>0.4749903820192023</v>
      </c>
      <c r="AL194" s="11">
        <f>'OddsRatio_working_3-way'!Z194+'OddsRatio_working_3-way'!AF194</f>
        <v>1.0666424249126871</v>
      </c>
      <c r="AM194" s="11">
        <f>'OddsRatio_working_3-way'!AA194+'OddsRatio_working_3-way'!AG194</f>
        <v>-0.57877252461493089</v>
      </c>
      <c r="AN194" s="11">
        <f>'OddsRatio_working_3-way'!AB194+'OddsRatio_working_3-way'!AH194</f>
        <v>-0.4878699002977564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1.0666424249126871</v>
      </c>
      <c r="AS194" s="11">
        <f>IF(('OddsRatio_working_3-way'!X194=0),IF(Q194&gt;0,-Q194^(1/3),(-Q194)^(1/3)),'OddsRatio_working_3-way'!AM194-'OddsRatio_working_3-way'!R194/3)</f>
        <v>-0.57877252461493089</v>
      </c>
      <c r="AT194" s="11">
        <f>IF(('OddsRatio_working_3-way'!X194=0),IF(Q194&gt;0,-Q194^(1/3),(-Q194)^(1/3)),'OddsRatio_working_3-way'!AN194-'OddsRatio_working_3-way'!R194/3)</f>
        <v>-0.4878699002977564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2.9</v>
      </c>
      <c r="B195" s="4">
        <f>IF('True_Odds_Calculator_3-way'!B196="","",'True_Odds_Calculator_3-way'!B196)</f>
        <v>3.62</v>
      </c>
      <c r="C195" s="4">
        <f>IF('True_Odds_Calculator_3-way'!C196="","",'True_Odds_Calculator_3-way'!C196)</f>
        <v>2.42</v>
      </c>
      <c r="D195" s="9">
        <f t="shared" si="39"/>
        <v>0.33323748954953081</v>
      </c>
      <c r="E195" s="9">
        <f t="shared" si="40"/>
        <v>0.26602221538218745</v>
      </c>
      <c r="F195" s="9">
        <f t="shared" si="41"/>
        <v>0.40074029506828179</v>
      </c>
      <c r="G195" s="9">
        <f t="shared" si="42"/>
        <v>1.0530857063938905</v>
      </c>
      <c r="H195" s="9">
        <f t="shared" si="43"/>
        <v>3.0008628421483916</v>
      </c>
      <c r="I195" s="9">
        <f t="shared" si="44"/>
        <v>3.759084550751993</v>
      </c>
      <c r="J195" s="9">
        <f t="shared" si="45"/>
        <v>2.4953817030793242</v>
      </c>
      <c r="K195" s="11">
        <f t="shared" si="46"/>
        <v>0.34482758620689657</v>
      </c>
      <c r="L195" s="11">
        <f t="shared" si="47"/>
        <v>0.27624309392265195</v>
      </c>
      <c r="M195" s="11">
        <f t="shared" si="48"/>
        <v>0.41322314049586778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-0.2782411132226682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0.23381076915083399</v>
      </c>
      <c r="Q195" s="11">
        <f>2*'OddsRatio_working_3-way'!K195*'OddsRatio_working_3-way'!L195*'OddsRatio_working_3-way'!M195</f>
        <v>7.8724164697250493E-2</v>
      </c>
      <c r="R195" s="11">
        <f t="shared" si="49"/>
        <v>0</v>
      </c>
      <c r="S195" s="11">
        <f t="shared" si="50"/>
        <v>-0.84031711360974204</v>
      </c>
      <c r="T195" s="11">
        <f t="shared" si="51"/>
        <v>-0.2829350550874552</v>
      </c>
      <c r="U195" s="11">
        <f>'OddsRatio_working_3-way'!S195-'OddsRatio_working_3-way'!R195^2/3</f>
        <v>-0.84031711360974204</v>
      </c>
      <c r="V195" s="11">
        <f>'OddsRatio_working_3-way'!S195*'OddsRatio_working_3-way'!R195/3-2*'OddsRatio_working_3-way'!R195^3/27-'OddsRatio_working_3-way'!T195</f>
        <v>0.2829350550874552</v>
      </c>
      <c r="W195" s="11">
        <f>'OddsRatio_working_3-way'!V195^2+4*'OddsRatio_working_3-way'!U195^3/27</f>
        <v>-7.8552389781869625E-3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0.14824598171242978</v>
      </c>
      <c r="Y195" s="11">
        <f>IF('OddsRatio_working_3-way'!W195&gt;=0,IF('OddsRatio_working_3-way'!V195+SQRT('OddsRatio_working_3-way'!W195)&gt;0,0,PI()),ACOS('OddsRatio_working_3-way'!V195/(2*'OddsRatio_working_3-way'!X195)))</f>
        <v>0.30356921967182093</v>
      </c>
      <c r="Z195" s="11">
        <f>'OddsRatio_working_3-way'!X195^(1/3)*COS('OddsRatio_working_3-way'!Y195/3)</f>
        <v>0.52654285319694527</v>
      </c>
      <c r="AA195" s="11">
        <f>'OddsRatio_working_3-way'!X195^(1/3)*COS(('OddsRatio_working_3-way'!Y195+2*PI())/3)</f>
        <v>-0.30957203364471597</v>
      </c>
      <c r="AB195" s="11">
        <f>'OddsRatio_working_3-way'!X195^(1/3)*COS(('OddsRatio_working_3-way'!Y195+4*PI())/3)</f>
        <v>-0.21697081955222938</v>
      </c>
      <c r="AC195" s="11">
        <f>'OddsRatio_working_3-way'!X195^(1/3)*SIN('OddsRatio_working_3-way'!Y195/3)</f>
        <v>5.3463335883583388E-2</v>
      </c>
      <c r="AD195" s="11">
        <f>'OddsRatio_working_3-way'!X195^(1/3)*SIN(('OddsRatio_working_3-way'!Y195+2*PI())/3)</f>
        <v>0.42926781910790318</v>
      </c>
      <c r="AE195" s="11">
        <f>'OddsRatio_working_3-way'!X195^(1/3)*SIN(('OddsRatio_working_3-way'!Y195+4*PI())/3)</f>
        <v>-0.48273115499148661</v>
      </c>
      <c r="AF195" s="11">
        <f>-'OddsRatio_working_3-way'!U195/(3*'OddsRatio_working_3-way'!X195^(1/3))*COS(('OddsRatio_working_3-way'!Y195)/3)</f>
        <v>0.52654285319694527</v>
      </c>
      <c r="AG195" s="11">
        <f>-'OddsRatio_working_3-way'!U195/(3*'OddsRatio_working_3-way'!X195^(1/3))*COS(('OddsRatio_working_3-way'!Y195+2*PI())/3)</f>
        <v>-0.30957203364471597</v>
      </c>
      <c r="AH195" s="11">
        <f>-'OddsRatio_working_3-way'!U195/(3*'OddsRatio_working_3-way'!X195^(1/3))*COS(('OddsRatio_working_3-way'!Y195+4*PI())/3)</f>
        <v>-0.21697081955222938</v>
      </c>
      <c r="AI195" s="11">
        <f>'OddsRatio_working_3-way'!U195/(3*'OddsRatio_working_3-way'!X195^(1/3))*SIN(('OddsRatio_working_3-way'!Y195)/3)</f>
        <v>-5.3463335883583388E-2</v>
      </c>
      <c r="AJ195" s="11">
        <f>'OddsRatio_working_3-way'!U195/(3*'OddsRatio_working_3-way'!X195^(1/3))*SIN(('OddsRatio_working_3-way'!Y195+2*PI())/3)</f>
        <v>-0.42926781910790318</v>
      </c>
      <c r="AK195" s="11">
        <f>'OddsRatio_working_3-way'!U195/(3*'OddsRatio_working_3-way'!X195^(1/3))*SIN(('OddsRatio_working_3-way'!Y195+4*PI())/3)</f>
        <v>0.48273115499148661</v>
      </c>
      <c r="AL195" s="11">
        <f>'OddsRatio_working_3-way'!Z195+'OddsRatio_working_3-way'!AF195</f>
        <v>1.0530857063938905</v>
      </c>
      <c r="AM195" s="11">
        <f>'OddsRatio_working_3-way'!AA195+'OddsRatio_working_3-way'!AG195</f>
        <v>-0.61914406728943194</v>
      </c>
      <c r="AN195" s="11">
        <f>'OddsRatio_working_3-way'!AB195+'OddsRatio_working_3-way'!AH195</f>
        <v>-0.43394163910445877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1.0530857063938905</v>
      </c>
      <c r="AS195" s="11">
        <f>IF(('OddsRatio_working_3-way'!X195=0),IF(Q195&gt;0,-Q195^(1/3),(-Q195)^(1/3)),'OddsRatio_working_3-way'!AM195-'OddsRatio_working_3-way'!R195/3)</f>
        <v>-0.61914406728943194</v>
      </c>
      <c r="AT195" s="11">
        <f>IF(('OddsRatio_working_3-way'!X195=0),IF(Q195&gt;0,-Q195^(1/3),(-Q195)^(1/3)),'OddsRatio_working_3-way'!AN195-'OddsRatio_working_3-way'!R195/3)</f>
        <v>-0.43394163910445877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2.15</v>
      </c>
      <c r="B196" s="4">
        <f>IF('True_Odds_Calculator_3-way'!B197="","",'True_Odds_Calculator_3-way'!B197)</f>
        <v>3.42</v>
      </c>
      <c r="C196" s="4">
        <f>IF('True_Odds_Calculator_3-way'!C197="","",'True_Odds_Calculator_3-way'!C197)</f>
        <v>3.61</v>
      </c>
      <c r="D196" s="9">
        <f t="shared" ref="D196:D259" si="52">(K196/(AR196+K196-(AR196*K196)))</f>
        <v>0.45194586695361161</v>
      </c>
      <c r="E196" s="9">
        <f t="shared" ref="E196:E259" si="53">(L196/(AR196+L196-(AR196*L196)))</f>
        <v>0.28154369063155127</v>
      </c>
      <c r="F196" s="9">
        <f t="shared" ref="F196:F259" si="54">(M196/(AR196+M196-(AR196*M196)))</f>
        <v>0.26651044241483718</v>
      </c>
      <c r="G196" s="9">
        <f t="shared" ref="G196:G259" si="55">AR196</f>
        <v>1.0544820656443825</v>
      </c>
      <c r="H196" s="9">
        <f t="shared" ref="H196:H259" si="56">IF(A196="","",1/D196)</f>
        <v>2.2126543754910397</v>
      </c>
      <c r="I196" s="9">
        <f t="shared" ref="I196:I259" si="57">IF(B196="","",1/E196)</f>
        <v>3.5518465988594055</v>
      </c>
      <c r="J196" s="9">
        <f t="shared" ref="J196:J259" si="58">IF(C196="","",1/F196)</f>
        <v>3.7521981913318379</v>
      </c>
      <c r="K196" s="11">
        <f t="shared" ref="K196:K259" si="59">1/A196</f>
        <v>0.46511627906976744</v>
      </c>
      <c r="L196" s="11">
        <f t="shared" ref="L196:L259" si="60">1/B196</f>
        <v>0.29239766081871343</v>
      </c>
      <c r="M196" s="11">
        <f t="shared" ref="M196:M259" si="61">1/C196</f>
        <v>0.2770083102493075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-0.27364148953844381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0.23281808205368154</v>
      </c>
      <c r="Q196" s="11">
        <f>2*'OddsRatio_working_3-way'!K196*'OddsRatio_working_3-way'!L196*'OddsRatio_working_3-way'!M196</f>
        <v>7.534565762255066E-2</v>
      </c>
      <c r="R196" s="11">
        <f t="shared" ref="R196:R259" si="62">O196/N196</f>
        <v>0</v>
      </c>
      <c r="S196" s="11">
        <f t="shared" ref="S196:S259" si="63">P196/N196</f>
        <v>-0.85081426229034252</v>
      </c>
      <c r="T196" s="11">
        <f t="shared" ref="T196:T259" si="64">Q196/N196</f>
        <v>-0.27534442145318527</v>
      </c>
      <c r="U196" s="11">
        <f>'OddsRatio_working_3-way'!S196-'OddsRatio_working_3-way'!R196^2/3</f>
        <v>-0.85081426229034252</v>
      </c>
      <c r="V196" s="11">
        <f>'OddsRatio_working_3-way'!S196*'OddsRatio_working_3-way'!R196/3-2*'OddsRatio_working_3-way'!R196^3/27-'OddsRatio_working_3-way'!T196</f>
        <v>0.27534442145318527</v>
      </c>
      <c r="W196" s="11">
        <f>'OddsRatio_working_3-way'!V196^2+4*'OddsRatio_working_3-way'!U196^3/27</f>
        <v>-1.5428650280246203E-2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0.15103244742905042</v>
      </c>
      <c r="Y196" s="11">
        <f>IF('OddsRatio_working_3-way'!W196&gt;=0,IF('OddsRatio_working_3-way'!V196+SQRT('OddsRatio_working_3-way'!W196)&gt;0,0,PI()),ACOS('OddsRatio_working_3-way'!V196/(2*'OddsRatio_working_3-way'!X196)))</f>
        <v>0.42378113439189091</v>
      </c>
      <c r="Z196" s="11">
        <f>'OddsRatio_working_3-way'!X196^(1/3)*COS('OddsRatio_working_3-way'!Y196/3)</f>
        <v>0.52724103282219137</v>
      </c>
      <c r="AA196" s="11">
        <f>'OddsRatio_working_3-way'!X196^(1/3)*COS(('OddsRatio_working_3-way'!Y196+2*PI())/3)</f>
        <v>-0.32855306259578981</v>
      </c>
      <c r="AB196" s="11">
        <f>'OddsRatio_working_3-way'!X196^(1/3)*COS(('OddsRatio_working_3-way'!Y196+4*PI())/3)</f>
        <v>-0.19868797022640164</v>
      </c>
      <c r="AC196" s="11">
        <f>'OddsRatio_working_3-way'!X196^(1/3)*SIN('OddsRatio_working_3-way'!Y196/3)</f>
        <v>7.4977646037801812E-2</v>
      </c>
      <c r="AD196" s="11">
        <f>'OddsRatio_working_3-way'!X196^(1/3)*SIN(('OddsRatio_working_3-way'!Y196+2*PI())/3)</f>
        <v>0.41911530532266172</v>
      </c>
      <c r="AE196" s="11">
        <f>'OddsRatio_working_3-way'!X196^(1/3)*SIN(('OddsRatio_working_3-way'!Y196+4*PI())/3)</f>
        <v>-0.49409295136046361</v>
      </c>
      <c r="AF196" s="11">
        <f>-'OddsRatio_working_3-way'!U196/(3*'OddsRatio_working_3-way'!X196^(1/3))*COS(('OddsRatio_working_3-way'!Y196)/3)</f>
        <v>0.52724103282219115</v>
      </c>
      <c r="AG196" s="11">
        <f>-'OddsRatio_working_3-way'!U196/(3*'OddsRatio_working_3-way'!X196^(1/3))*COS(('OddsRatio_working_3-way'!Y196+2*PI())/3)</f>
        <v>-0.3285530625957897</v>
      </c>
      <c r="AH196" s="11">
        <f>-'OddsRatio_working_3-way'!U196/(3*'OddsRatio_working_3-way'!X196^(1/3))*COS(('OddsRatio_working_3-way'!Y196+4*PI())/3)</f>
        <v>-0.19868797022640156</v>
      </c>
      <c r="AI196" s="11">
        <f>'OddsRatio_working_3-way'!U196/(3*'OddsRatio_working_3-way'!X196^(1/3))*SIN(('OddsRatio_working_3-way'!Y196)/3)</f>
        <v>-7.4977646037801784E-2</v>
      </c>
      <c r="AJ196" s="11">
        <f>'OddsRatio_working_3-way'!U196/(3*'OddsRatio_working_3-way'!X196^(1/3))*SIN(('OddsRatio_working_3-way'!Y196+2*PI())/3)</f>
        <v>-0.41911530532266156</v>
      </c>
      <c r="AK196" s="11">
        <f>'OddsRatio_working_3-way'!U196/(3*'OddsRatio_working_3-way'!X196^(1/3))*SIN(('OddsRatio_working_3-way'!Y196+4*PI())/3)</f>
        <v>0.49409295136046338</v>
      </c>
      <c r="AL196" s="11">
        <f>'OddsRatio_working_3-way'!Z196+'OddsRatio_working_3-way'!AF196</f>
        <v>1.0544820656443825</v>
      </c>
      <c r="AM196" s="11">
        <f>'OddsRatio_working_3-way'!AA196+'OddsRatio_working_3-way'!AG196</f>
        <v>-0.65710612519157952</v>
      </c>
      <c r="AN196" s="11">
        <f>'OddsRatio_working_3-way'!AB196+'OddsRatio_working_3-way'!AH196</f>
        <v>-0.39737594045280322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1.0544820656443825</v>
      </c>
      <c r="AS196" s="11">
        <f>IF(('OddsRatio_working_3-way'!X196=0),IF(Q196&gt;0,-Q196^(1/3),(-Q196)^(1/3)),'OddsRatio_working_3-way'!AM196-'OddsRatio_working_3-way'!R196/3)</f>
        <v>-0.65710612519157952</v>
      </c>
      <c r="AT196" s="11">
        <f>IF(('OddsRatio_working_3-way'!X196=0),IF(Q196&gt;0,-Q196^(1/3),(-Q196)^(1/3)),'OddsRatio_working_3-way'!AN196-'OddsRatio_working_3-way'!R196/3)</f>
        <v>-0.39737594045280322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1.22</v>
      </c>
      <c r="B197" s="4">
        <f>IF('True_Odds_Calculator_3-way'!B198="","",'True_Odds_Calculator_3-way'!B198)</f>
        <v>7.28</v>
      </c>
      <c r="C197" s="4">
        <f>IF('True_Odds_Calculator_3-way'!C198="","",'True_Odds_Calculator_3-way'!C198)</f>
        <v>11.29</v>
      </c>
      <c r="D197" s="9">
        <f t="shared" si="52"/>
        <v>0.79920531822584351</v>
      </c>
      <c r="E197" s="9">
        <f t="shared" si="53"/>
        <v>0.12237140870178503</v>
      </c>
      <c r="F197" s="9">
        <f t="shared" si="54"/>
        <v>7.8423273072371458E-2</v>
      </c>
      <c r="G197" s="9">
        <f t="shared" si="55"/>
        <v>1.1420132951561797</v>
      </c>
      <c r="H197" s="9">
        <f t="shared" si="56"/>
        <v>1.2512429249343595</v>
      </c>
      <c r="I197" s="9">
        <f t="shared" si="57"/>
        <v>8.1718434935808091</v>
      </c>
      <c r="J197" s="9">
        <f t="shared" si="58"/>
        <v>12.751316807157087</v>
      </c>
      <c r="K197" s="11">
        <f t="shared" si="59"/>
        <v>0.81967213114754101</v>
      </c>
      <c r="L197" s="11">
        <f t="shared" si="60"/>
        <v>0.13736263736263735</v>
      </c>
      <c r="M197" s="11">
        <f t="shared" si="61"/>
        <v>8.8573959255978746E-2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-0.14177920846378356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0.16744244009051104</v>
      </c>
      <c r="Q197" s="11">
        <f>2*'OddsRatio_working_3-way'!K197*'OddsRatio_working_3-way'!L197*'OddsRatio_working_3-way'!M197</f>
        <v>1.9945496139429548E-2</v>
      </c>
      <c r="R197" s="11">
        <f t="shared" si="62"/>
        <v>0</v>
      </c>
      <c r="S197" s="11">
        <f t="shared" si="63"/>
        <v>-1.1810084278562112</v>
      </c>
      <c r="T197" s="11">
        <f t="shared" si="64"/>
        <v>-0.14067997949448616</v>
      </c>
      <c r="U197" s="11">
        <f>'OddsRatio_working_3-way'!S197-'OddsRatio_working_3-way'!R197^2/3</f>
        <v>-1.1810084278562112</v>
      </c>
      <c r="V197" s="11">
        <f>'OddsRatio_working_3-way'!S197*'OddsRatio_working_3-way'!R197/3-2*'OddsRatio_working_3-way'!R197^3/27-'OddsRatio_working_3-way'!T197</f>
        <v>0.14067997949448616</v>
      </c>
      <c r="W197" s="11">
        <f>'OddsRatio_working_3-way'!V197^2+4*'OddsRatio_working_3-way'!U197^3/27</f>
        <v>-0.22424588496752376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0.24700037530239341</v>
      </c>
      <c r="Y197" s="11">
        <f>IF('OddsRatio_working_3-way'!W197&gt;=0,IF('OddsRatio_working_3-way'!V197+SQRT('OddsRatio_working_3-way'!W197)&gt;0,0,PI()),ACOS('OddsRatio_working_3-way'!V197/(2*'OddsRatio_working_3-way'!X197)))</f>
        <v>1.2820226916834552</v>
      </c>
      <c r="Z197" s="11">
        <f>'OddsRatio_working_3-way'!X197^(1/3)*COS('OddsRatio_working_3-way'!Y197/3)</f>
        <v>0.57100664757808983</v>
      </c>
      <c r="AA197" s="11">
        <f>'OddsRatio_working_3-way'!X197^(1/3)*COS(('OddsRatio_working_3-way'!Y197+2*PI())/3)</f>
        <v>-0.51070470762199605</v>
      </c>
      <c r="AB197" s="11">
        <f>'OddsRatio_working_3-way'!X197^(1/3)*COS(('OddsRatio_working_3-way'!Y197+4*PI())/3)</f>
        <v>-6.0301939956093953E-2</v>
      </c>
      <c r="AC197" s="11">
        <f>'OddsRatio_working_3-way'!X197^(1/3)*SIN('OddsRatio_working_3-way'!Y197/3)</f>
        <v>0.26004015915566125</v>
      </c>
      <c r="AD197" s="11">
        <f>'OddsRatio_working_3-way'!X197^(1/3)*SIN(('OddsRatio_working_3-way'!Y197+2*PI())/3)</f>
        <v>0.36448618295458335</v>
      </c>
      <c r="AE197" s="11">
        <f>'OddsRatio_working_3-way'!X197^(1/3)*SIN(('OddsRatio_working_3-way'!Y197+4*PI())/3)</f>
        <v>-0.62452634211024449</v>
      </c>
      <c r="AF197" s="11">
        <f>-'OddsRatio_working_3-way'!U197/(3*'OddsRatio_working_3-way'!X197^(1/3))*COS(('OddsRatio_working_3-way'!Y197)/3)</f>
        <v>0.57100664757808983</v>
      </c>
      <c r="AG197" s="11">
        <f>-'OddsRatio_working_3-way'!U197/(3*'OddsRatio_working_3-way'!X197^(1/3))*COS(('OddsRatio_working_3-way'!Y197+2*PI())/3)</f>
        <v>-0.51070470762199605</v>
      </c>
      <c r="AH197" s="11">
        <f>-'OddsRatio_working_3-way'!U197/(3*'OddsRatio_working_3-way'!X197^(1/3))*COS(('OddsRatio_working_3-way'!Y197+4*PI())/3)</f>
        <v>-6.0301939956093953E-2</v>
      </c>
      <c r="AI197" s="11">
        <f>'OddsRatio_working_3-way'!U197/(3*'OddsRatio_working_3-way'!X197^(1/3))*SIN(('OddsRatio_working_3-way'!Y197)/3)</f>
        <v>-0.26004015915566125</v>
      </c>
      <c r="AJ197" s="11">
        <f>'OddsRatio_working_3-way'!U197/(3*'OddsRatio_working_3-way'!X197^(1/3))*SIN(('OddsRatio_working_3-way'!Y197+2*PI())/3)</f>
        <v>-0.36448618295458335</v>
      </c>
      <c r="AK197" s="11">
        <f>'OddsRatio_working_3-way'!U197/(3*'OddsRatio_working_3-way'!X197^(1/3))*SIN(('OddsRatio_working_3-way'!Y197+4*PI())/3)</f>
        <v>0.62452634211024449</v>
      </c>
      <c r="AL197" s="11">
        <f>'OddsRatio_working_3-way'!Z197+'OddsRatio_working_3-way'!AF197</f>
        <v>1.1420132951561797</v>
      </c>
      <c r="AM197" s="11">
        <f>'OddsRatio_working_3-way'!AA197+'OddsRatio_working_3-way'!AG197</f>
        <v>-1.0214094152439921</v>
      </c>
      <c r="AN197" s="11">
        <f>'OddsRatio_working_3-way'!AB197+'OddsRatio_working_3-way'!AH197</f>
        <v>-0.12060387991218791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1.1420132951561797</v>
      </c>
      <c r="AS197" s="11">
        <f>IF(('OddsRatio_working_3-way'!X197=0),IF(Q197&gt;0,-Q197^(1/3),(-Q197)^(1/3)),'OddsRatio_working_3-way'!AM197-'OddsRatio_working_3-way'!R197/3)</f>
        <v>-1.0214094152439921</v>
      </c>
      <c r="AT197" s="11">
        <f>IF(('OddsRatio_working_3-way'!X197=0),IF(Q197&gt;0,-Q197^(1/3),(-Q197)^(1/3)),'OddsRatio_working_3-way'!AN197-'OddsRatio_working_3-way'!R197/3)</f>
        <v>-0.12060387991218791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1.81</v>
      </c>
      <c r="B2" s="4">
        <f>IF('True_Odds_Calculator_2-way'!B3="","",'True_Odds_Calculator_2-way'!B3)</f>
        <v>2.1</v>
      </c>
      <c r="C2" s="4">
        <f t="shared" ref="C2:C65" si="0">IF(A2="","",((1/A2)+(1/B2))-1)</f>
        <v>2.8676664035780064E-2</v>
      </c>
      <c r="D2" s="4">
        <f>IF(A2="","",(2*A2)/(2-($C2*A2)))</f>
        <v>1.858225372769494</v>
      </c>
      <c r="E2" s="4">
        <f>IF(B2="","",(2*B2)/(2-($C2*B2)))</f>
        <v>2.1651951011107946</v>
      </c>
      <c r="G2" s="4">
        <f t="shared" ref="G2:G65" si="1">IF(A2="","",C2+1)</f>
        <v>1.0286766640357801</v>
      </c>
    </row>
    <row r="3" spans="1:7" x14ac:dyDescent="0.2">
      <c r="A3" s="4">
        <f>IF('True_Odds_Calculator_2-way'!A4="","",'True_Odds_Calculator_2-way'!A4)</f>
        <v>1.68</v>
      </c>
      <c r="B3" s="4">
        <f>IF('True_Odds_Calculator_2-way'!B4="","",'True_Odds_Calculator_2-way'!B4)</f>
        <v>2.29</v>
      </c>
      <c r="C3" s="4">
        <f t="shared" si="0"/>
        <v>3.1919317945518833E-2</v>
      </c>
      <c r="D3" s="4">
        <f t="shared" ref="D3:D66" si="2">IF(A3="","",(2*A3)/(2-($C3*A3)))</f>
        <v>1.7262855604415328</v>
      </c>
      <c r="E3" s="4">
        <f t="shared" ref="E3:E66" si="3">IF(B3="","",(2*B3)/(2-($C3*B3)))</f>
        <v>2.3768688990485605</v>
      </c>
      <c r="G3" s="4">
        <f t="shared" si="1"/>
        <v>1.0319193179455188</v>
      </c>
    </row>
    <row r="4" spans="1:7" x14ac:dyDescent="0.2">
      <c r="A4" s="4">
        <f>IF('True_Odds_Calculator_2-way'!A5="","",'True_Odds_Calculator_2-way'!A5)</f>
        <v>1.64</v>
      </c>
      <c r="B4" s="4">
        <f>IF('True_Odds_Calculator_2-way'!B5="","",'True_Odds_Calculator_2-way'!B5)</f>
        <v>2.36</v>
      </c>
      <c r="C4" s="4">
        <f t="shared" si="0"/>
        <v>3.3484911120297722E-2</v>
      </c>
      <c r="D4" s="4">
        <f t="shared" si="2"/>
        <v>1.6863018473335656</v>
      </c>
      <c r="E4" s="4">
        <f t="shared" si="3"/>
        <v>2.4570848146267141</v>
      </c>
      <c r="G4" s="4">
        <f t="shared" si="1"/>
        <v>1.0334849111202977</v>
      </c>
    </row>
    <row r="5" spans="1:7" x14ac:dyDescent="0.2">
      <c r="A5" s="4">
        <f>IF('True_Odds_Calculator_2-way'!A6="","",'True_Odds_Calculator_2-way'!A6)</f>
        <v>1.53</v>
      </c>
      <c r="B5" s="4">
        <f>IF('True_Odds_Calculator_2-way'!B6="","",'True_Odds_Calculator_2-way'!B6)</f>
        <v>2.6</v>
      </c>
      <c r="C5" s="4">
        <f t="shared" si="0"/>
        <v>3.8210155857214545E-2</v>
      </c>
      <c r="D5" s="4">
        <f t="shared" si="2"/>
        <v>1.5760697305863707</v>
      </c>
      <c r="E5" s="4">
        <f t="shared" si="3"/>
        <v>2.7359009628610726</v>
      </c>
      <c r="G5" s="4">
        <f t="shared" si="1"/>
        <v>1.0382101558572145</v>
      </c>
    </row>
    <row r="6" spans="1:7" x14ac:dyDescent="0.2">
      <c r="A6" s="4">
        <f>IF('True_Odds_Calculator_2-way'!A7="","",'True_Odds_Calculator_2-way'!A7)</f>
        <v>1.41</v>
      </c>
      <c r="B6" s="4">
        <f>IF('True_Odds_Calculator_2-way'!B7="","",'True_Odds_Calculator_2-way'!B7)</f>
        <v>2.96</v>
      </c>
      <c r="C6" s="4">
        <f t="shared" si="0"/>
        <v>4.7057695993866222E-2</v>
      </c>
      <c r="D6" s="4">
        <f t="shared" si="2"/>
        <v>1.458382835977357</v>
      </c>
      <c r="E6" s="4">
        <f t="shared" si="3"/>
        <v>3.1815825583168165</v>
      </c>
      <c r="G6" s="4">
        <f t="shared" si="1"/>
        <v>1.0470576959938662</v>
      </c>
    </row>
    <row r="7" spans="1:7" x14ac:dyDescent="0.2">
      <c r="A7" s="4">
        <f>IF('True_Odds_Calculator_2-way'!A8="","",'True_Odds_Calculator_2-way'!A8)</f>
        <v>2.82</v>
      </c>
      <c r="B7" s="4">
        <f>IF('True_Odds_Calculator_2-way'!B8="","",'True_Odds_Calculator_2-way'!B8)</f>
        <v>1.48</v>
      </c>
      <c r="C7" s="4">
        <f t="shared" si="0"/>
        <v>3.028560475368991E-2</v>
      </c>
      <c r="D7" s="4">
        <f t="shared" si="2"/>
        <v>2.945793337097685</v>
      </c>
      <c r="E7" s="4">
        <f t="shared" si="3"/>
        <v>1.5139291932675567</v>
      </c>
      <c r="G7" s="4">
        <f t="shared" si="1"/>
        <v>1.0302856047536899</v>
      </c>
    </row>
    <row r="8" spans="1:7" x14ac:dyDescent="0.2">
      <c r="A8" s="4">
        <f>IF('True_Odds_Calculator_2-way'!A9="","",'True_Odds_Calculator_2-way'!A9)</f>
        <v>2.41</v>
      </c>
      <c r="B8" s="4">
        <f>IF('True_Odds_Calculator_2-way'!B9="","",'True_Odds_Calculator_2-way'!B9)</f>
        <v>1.61</v>
      </c>
      <c r="C8" s="4">
        <f t="shared" si="0"/>
        <v>3.6055771758459754E-2</v>
      </c>
      <c r="D8" s="4">
        <f t="shared" si="2"/>
        <v>2.5194636537774748</v>
      </c>
      <c r="E8" s="4">
        <f t="shared" si="3"/>
        <v>1.6581269630990791</v>
      </c>
      <c r="G8" s="4">
        <f t="shared" si="1"/>
        <v>1.0360557717584598</v>
      </c>
    </row>
    <row r="9" spans="1:7" x14ac:dyDescent="0.2">
      <c r="A9" s="4">
        <f>IF('True_Odds_Calculator_2-way'!A10="","",'True_Odds_Calculator_2-way'!A10)</f>
        <v>1.58</v>
      </c>
      <c r="B9" s="4">
        <f>IF('True_Odds_Calculator_2-way'!B10="","",'True_Odds_Calculator_2-way'!B10)</f>
        <v>2.4900000000000002</v>
      </c>
      <c r="C9" s="4">
        <f t="shared" si="0"/>
        <v>3.4517818107874465E-2</v>
      </c>
      <c r="D9" s="4">
        <f t="shared" si="2"/>
        <v>1.6242929689112753</v>
      </c>
      <c r="E9" s="4">
        <f t="shared" si="3"/>
        <v>2.6018120494676276</v>
      </c>
      <c r="G9" s="4">
        <f t="shared" si="1"/>
        <v>1.0345178181078745</v>
      </c>
    </row>
    <row r="10" spans="1:7" x14ac:dyDescent="0.2">
      <c r="A10" s="4">
        <f>IF('True_Odds_Calculator_2-way'!A11="","",'True_Odds_Calculator_2-way'!A11)</f>
        <v>2.0699999999999998</v>
      </c>
      <c r="B10" s="4">
        <f>IF('True_Odds_Calculator_2-way'!B11="","",'True_Odds_Calculator_2-way'!B11)</f>
        <v>1.81</v>
      </c>
      <c r="C10" s="4">
        <f t="shared" si="0"/>
        <v>3.5577975284917462E-2</v>
      </c>
      <c r="D10" s="4">
        <f t="shared" si="2"/>
        <v>2.1491381535549374</v>
      </c>
      <c r="E10" s="4">
        <f t="shared" si="3"/>
        <v>1.8702173858786533</v>
      </c>
      <c r="G10" s="4">
        <f t="shared" si="1"/>
        <v>1.0355779752849175</v>
      </c>
    </row>
    <row r="11" spans="1:7" x14ac:dyDescent="0.2">
      <c r="A11" s="4">
        <f>IF('True_Odds_Calculator_2-way'!A12="","",'True_Odds_Calculator_2-way'!A12)</f>
        <v>1.76</v>
      </c>
      <c r="B11" s="4">
        <f>IF('True_Odds_Calculator_2-way'!B12="","",'True_Odds_Calculator_2-way'!B12)</f>
        <v>2.09</v>
      </c>
      <c r="C11" s="4">
        <f t="shared" si="0"/>
        <v>4.6650717703349276E-2</v>
      </c>
      <c r="D11" s="4">
        <f t="shared" si="2"/>
        <v>1.8353457738748626</v>
      </c>
      <c r="E11" s="4">
        <f t="shared" si="3"/>
        <v>2.1971090670170828</v>
      </c>
      <c r="G11" s="4">
        <f t="shared" si="1"/>
        <v>1.0466507177033493</v>
      </c>
    </row>
    <row r="12" spans="1:7" x14ac:dyDescent="0.2">
      <c r="A12" s="4">
        <f>IF('True_Odds_Calculator_2-way'!A13="","",'True_Odds_Calculator_2-way'!A13)</f>
        <v>2.42</v>
      </c>
      <c r="B12" s="4">
        <f>IF('True_Odds_Calculator_2-way'!B13="","",'True_Odds_Calculator_2-way'!B13)</f>
        <v>1.63</v>
      </c>
      <c r="C12" s="4">
        <f t="shared" si="0"/>
        <v>2.6720073011205159E-2</v>
      </c>
      <c r="D12" s="4">
        <f t="shared" si="2"/>
        <v>2.5008558929816775</v>
      </c>
      <c r="E12" s="4">
        <f t="shared" si="3"/>
        <v>1.6662864867148226</v>
      </c>
      <c r="G12" s="4">
        <f t="shared" si="1"/>
        <v>1.0267200730112052</v>
      </c>
    </row>
    <row r="13" spans="1:7" x14ac:dyDescent="0.2">
      <c r="A13" s="4">
        <f>IF('True_Odds_Calculator_2-way'!A14="","",'True_Odds_Calculator_2-way'!A14)</f>
        <v>2.98</v>
      </c>
      <c r="B13" s="4">
        <f>IF('True_Odds_Calculator_2-way'!B14="","",'True_Odds_Calculator_2-way'!B14)</f>
        <v>1.41</v>
      </c>
      <c r="C13" s="4">
        <f t="shared" si="0"/>
        <v>4.4790327954686182E-2</v>
      </c>
      <c r="D13" s="4">
        <f t="shared" si="2"/>
        <v>3.1930997796185125</v>
      </c>
      <c r="E13" s="4">
        <f t="shared" si="3"/>
        <v>1.4559756055303372</v>
      </c>
      <c r="G13" s="4">
        <f t="shared" si="1"/>
        <v>1.0447903279546862</v>
      </c>
    </row>
    <row r="14" spans="1:7" x14ac:dyDescent="0.2">
      <c r="A14" s="4">
        <f>IF('True_Odds_Calculator_2-way'!A15="","",'True_Odds_Calculator_2-way'!A15)</f>
        <v>1.63</v>
      </c>
      <c r="B14" s="4">
        <f>IF('True_Odds_Calculator_2-way'!B15="","",'True_Odds_Calculator_2-way'!B15)</f>
        <v>2.37</v>
      </c>
      <c r="C14" s="4">
        <f t="shared" si="0"/>
        <v>3.5437860785379582E-2</v>
      </c>
      <c r="D14" s="4">
        <f t="shared" si="2"/>
        <v>1.6784775477395666</v>
      </c>
      <c r="E14" s="4">
        <f t="shared" si="3"/>
        <v>2.4738881239793793</v>
      </c>
      <c r="G14" s="4">
        <f t="shared" si="1"/>
        <v>1.0354378607853796</v>
      </c>
    </row>
    <row r="15" spans="1:7" x14ac:dyDescent="0.2">
      <c r="A15" s="4">
        <f>IF('True_Odds_Calculator_2-way'!A16="","",'True_Odds_Calculator_2-way'!A16)</f>
        <v>1.91</v>
      </c>
      <c r="B15" s="4">
        <f>IF('True_Odds_Calculator_2-way'!B16="","",'True_Odds_Calculator_2-way'!B16)</f>
        <v>1.98</v>
      </c>
      <c r="C15" s="4">
        <f t="shared" si="0"/>
        <v>2.861071447458885E-2</v>
      </c>
      <c r="D15" s="4">
        <f t="shared" si="2"/>
        <v>1.9636533568721115</v>
      </c>
      <c r="E15" s="4">
        <f t="shared" si="3"/>
        <v>2.0377175494369308</v>
      </c>
      <c r="G15" s="4">
        <f t="shared" si="1"/>
        <v>1.0286107144745888</v>
      </c>
    </row>
    <row r="16" spans="1:7" x14ac:dyDescent="0.2">
      <c r="A16" s="4">
        <f>IF('True_Odds_Calculator_2-way'!A17="","",'True_Odds_Calculator_2-way'!A17)</f>
        <v>1.96</v>
      </c>
      <c r="B16" s="4">
        <f>IF('True_Odds_Calculator_2-way'!B17="","",'True_Odds_Calculator_2-way'!B17)</f>
        <v>1.92</v>
      </c>
      <c r="C16" s="4">
        <f t="shared" si="0"/>
        <v>3.1037414965986443E-2</v>
      </c>
      <c r="D16" s="4">
        <f t="shared" si="2"/>
        <v>2.0214868929952732</v>
      </c>
      <c r="E16" s="4">
        <f t="shared" si="3"/>
        <v>1.9789650820361799</v>
      </c>
      <c r="G16" s="4">
        <f t="shared" si="1"/>
        <v>1.0310374149659864</v>
      </c>
    </row>
    <row r="17" spans="1:7" x14ac:dyDescent="0.2">
      <c r="A17" s="4">
        <f>IF('True_Odds_Calculator_2-way'!A18="","",'True_Odds_Calculator_2-way'!A18)</f>
        <v>1.85</v>
      </c>
      <c r="B17" s="4">
        <f>IF('True_Odds_Calculator_2-way'!B18="","",'True_Odds_Calculator_2-way'!B18)</f>
        <v>2.04</v>
      </c>
      <c r="C17" s="4">
        <f t="shared" si="0"/>
        <v>3.0736618971912932E-2</v>
      </c>
      <c r="D17" s="4">
        <f t="shared" si="2"/>
        <v>1.9041372351160444</v>
      </c>
      <c r="E17" s="4">
        <f t="shared" si="3"/>
        <v>2.1060267857142851</v>
      </c>
      <c r="G17" s="4">
        <f t="shared" si="1"/>
        <v>1.0307366189719129</v>
      </c>
    </row>
    <row r="18" spans="1:7" x14ac:dyDescent="0.2">
      <c r="A18" s="4">
        <f>IF('True_Odds_Calculator_2-way'!A19="","",'True_Odds_Calculator_2-way'!A19)</f>
        <v>1.53</v>
      </c>
      <c r="B18" s="4">
        <f>IF('True_Odds_Calculator_2-way'!B19="","",'True_Odds_Calculator_2-way'!B19)</f>
        <v>2.59</v>
      </c>
      <c r="C18" s="4">
        <f t="shared" si="0"/>
        <v>3.9695157342216181E-2</v>
      </c>
      <c r="D18" s="4">
        <f t="shared" si="2"/>
        <v>1.5779162601787884</v>
      </c>
      <c r="E18" s="4">
        <f t="shared" si="3"/>
        <v>2.7303544975367759</v>
      </c>
      <c r="G18" s="4">
        <f t="shared" si="1"/>
        <v>1.0396951573422162</v>
      </c>
    </row>
    <row r="19" spans="1:7" x14ac:dyDescent="0.2">
      <c r="A19" s="4">
        <f>IF('True_Odds_Calculator_2-way'!A20="","",'True_Odds_Calculator_2-way'!A20)</f>
        <v>1.53</v>
      </c>
      <c r="B19" s="4">
        <f>IF('True_Odds_Calculator_2-way'!B20="","",'True_Odds_Calculator_2-way'!B20)</f>
        <v>2.61</v>
      </c>
      <c r="C19" s="4">
        <f t="shared" si="0"/>
        <v>3.6736533693937368E-2</v>
      </c>
      <c r="D19" s="4">
        <f t="shared" si="2"/>
        <v>1.5742416178818521</v>
      </c>
      <c r="E19" s="4">
        <f t="shared" si="3"/>
        <v>2.7414272474513437</v>
      </c>
      <c r="G19" s="4">
        <f t="shared" si="1"/>
        <v>1.0367365336939374</v>
      </c>
    </row>
    <row r="20" spans="1:7" x14ac:dyDescent="0.2">
      <c r="A20" s="4">
        <f>IF('True_Odds_Calculator_2-way'!A21="","",'True_Odds_Calculator_2-way'!A21)</f>
        <v>1.68</v>
      </c>
      <c r="B20" s="4">
        <f>IF('True_Odds_Calculator_2-way'!B21="","",'True_Odds_Calculator_2-way'!B21)</f>
        <v>2.27</v>
      </c>
      <c r="C20" s="4">
        <f t="shared" si="0"/>
        <v>3.5766729599328695E-2</v>
      </c>
      <c r="D20" s="4">
        <f t="shared" si="2"/>
        <v>1.7320374239258789</v>
      </c>
      <c r="E20" s="4">
        <f t="shared" si="3"/>
        <v>2.3660503784588656</v>
      </c>
      <c r="G20" s="4">
        <f t="shared" si="1"/>
        <v>1.0357667295993287</v>
      </c>
    </row>
    <row r="21" spans="1:7" x14ac:dyDescent="0.2">
      <c r="A21" s="4">
        <f>IF('True_Odds_Calculator_2-way'!A22="","",'True_Odds_Calculator_2-way'!A22)</f>
        <v>2.14</v>
      </c>
      <c r="B21" s="4">
        <f>IF('True_Odds_Calculator_2-way'!B22="","",'True_Odds_Calculator_2-way'!B22)</f>
        <v>1.76</v>
      </c>
      <c r="C21" s="4">
        <f t="shared" si="0"/>
        <v>3.5471537807986397E-2</v>
      </c>
      <c r="D21" s="4">
        <f t="shared" si="2"/>
        <v>2.2244271202456889</v>
      </c>
      <c r="E21" s="4">
        <f t="shared" si="3"/>
        <v>1.8167084699980707</v>
      </c>
      <c r="G21" s="4">
        <f t="shared" si="1"/>
        <v>1.0354715378079864</v>
      </c>
    </row>
    <row r="22" spans="1:7" x14ac:dyDescent="0.2">
      <c r="A22" s="4">
        <f>IF('True_Odds_Calculator_2-way'!A23="","",'True_Odds_Calculator_2-way'!A23)</f>
        <v>2.0299999999999998</v>
      </c>
      <c r="B22" s="4">
        <f>IF('True_Odds_Calculator_2-way'!B23="","",'True_Odds_Calculator_2-way'!B23)</f>
        <v>1.87</v>
      </c>
      <c r="C22" s="4">
        <f t="shared" si="0"/>
        <v>2.737019572719368E-2</v>
      </c>
      <c r="D22" s="4">
        <f t="shared" si="2"/>
        <v>2.0880063804625832</v>
      </c>
      <c r="E22" s="4">
        <f t="shared" si="3"/>
        <v>1.9191122570208035</v>
      </c>
      <c r="G22" s="4">
        <f t="shared" si="1"/>
        <v>1.0273701957271937</v>
      </c>
    </row>
    <row r="23" spans="1:7" x14ac:dyDescent="0.2">
      <c r="A23" s="4">
        <f>IF('True_Odds_Calculator_2-way'!A24="","",'True_Odds_Calculator_2-way'!A24)</f>
        <v>1.74</v>
      </c>
      <c r="B23" s="4">
        <f>IF('True_Odds_Calculator_2-way'!B24="","",'True_Odds_Calculator_2-way'!B24)</f>
        <v>2.1800000000000002</v>
      </c>
      <c r="C23" s="4">
        <f t="shared" si="0"/>
        <v>3.3428240008436028E-2</v>
      </c>
      <c r="D23" s="4">
        <f t="shared" si="2"/>
        <v>1.7921194368326561</v>
      </c>
      <c r="E23" s="4">
        <f t="shared" si="3"/>
        <v>2.2624358821424311</v>
      </c>
      <c r="G23" s="4">
        <f t="shared" si="1"/>
        <v>1.033428240008436</v>
      </c>
    </row>
    <row r="24" spans="1:7" x14ac:dyDescent="0.2">
      <c r="A24" s="4">
        <f>IF('True_Odds_Calculator_2-way'!A25="","",'True_Odds_Calculator_2-way'!A25)</f>
        <v>1.9</v>
      </c>
      <c r="B24" s="4">
        <f>IF('True_Odds_Calculator_2-way'!B25="","",'True_Odds_Calculator_2-way'!B25)</f>
        <v>1.99</v>
      </c>
      <c r="C24" s="4">
        <f t="shared" si="0"/>
        <v>2.8828352287754377E-2</v>
      </c>
      <c r="D24" s="4">
        <f t="shared" si="2"/>
        <v>1.9535003874967702</v>
      </c>
      <c r="E24" s="4">
        <f t="shared" si="3"/>
        <v>2.0487672717420748</v>
      </c>
      <c r="G24" s="4">
        <f t="shared" si="1"/>
        <v>1.0288283522877544</v>
      </c>
    </row>
    <row r="25" spans="1:7" x14ac:dyDescent="0.2">
      <c r="A25" s="4">
        <f>IF('True_Odds_Calculator_2-way'!A26="","",'True_Odds_Calculator_2-way'!A26)</f>
        <v>1.97</v>
      </c>
      <c r="B25" s="4">
        <f>IF('True_Odds_Calculator_2-way'!B26="","",'True_Odds_Calculator_2-way'!B26)</f>
        <v>1.92</v>
      </c>
      <c r="C25" s="4">
        <f t="shared" si="0"/>
        <v>2.844754653130277E-2</v>
      </c>
      <c r="D25" s="4">
        <f t="shared" si="2"/>
        <v>2.0267924123888115</v>
      </c>
      <c r="E25" s="4">
        <f t="shared" si="3"/>
        <v>1.9739066903246005</v>
      </c>
      <c r="G25" s="4">
        <f t="shared" si="1"/>
        <v>1.0284475465313028</v>
      </c>
    </row>
    <row r="26" spans="1:7" x14ac:dyDescent="0.2">
      <c r="A26" s="4">
        <f>IF('True_Odds_Calculator_2-way'!A27="","",'True_Odds_Calculator_2-way'!A27)</f>
        <v>2.37</v>
      </c>
      <c r="B26" s="4">
        <f>IF('True_Odds_Calculator_2-way'!B27="","",'True_Odds_Calculator_2-way'!B27)</f>
        <v>1.63</v>
      </c>
      <c r="C26" s="4">
        <f t="shared" si="0"/>
        <v>3.5437860785379582E-2</v>
      </c>
      <c r="D26" s="4">
        <f t="shared" si="2"/>
        <v>2.4738881239793793</v>
      </c>
      <c r="E26" s="4">
        <f t="shared" si="3"/>
        <v>1.6784775477395666</v>
      </c>
      <c r="G26" s="4">
        <f t="shared" si="1"/>
        <v>1.0354378607853796</v>
      </c>
    </row>
    <row r="27" spans="1:7" x14ac:dyDescent="0.2">
      <c r="A27" s="4">
        <f>IF('True_Odds_Calculator_2-way'!A28="","",'True_Odds_Calculator_2-way'!A28)</f>
        <v>2.15</v>
      </c>
      <c r="B27" s="4">
        <f>IF('True_Odds_Calculator_2-way'!B28="","",'True_Odds_Calculator_2-way'!B28)</f>
        <v>1.76</v>
      </c>
      <c r="C27" s="4">
        <f t="shared" si="0"/>
        <v>3.3298097251585723E-2</v>
      </c>
      <c r="D27" s="4">
        <f t="shared" si="2"/>
        <v>2.2298173246906305</v>
      </c>
      <c r="E27" s="4">
        <f t="shared" si="3"/>
        <v>1.8131288931480596</v>
      </c>
      <c r="G27" s="4">
        <f t="shared" si="1"/>
        <v>1.0332980972515857</v>
      </c>
    </row>
    <row r="28" spans="1:7" x14ac:dyDescent="0.2">
      <c r="A28" s="4">
        <f>IF('True_Odds_Calculator_2-way'!A29="","",'True_Odds_Calculator_2-way'!A29)</f>
        <v>1.45</v>
      </c>
      <c r="B28" s="4">
        <f>IF('True_Odds_Calculator_2-way'!B29="","",'True_Odds_Calculator_2-way'!B29)</f>
        <v>2.83</v>
      </c>
      <c r="C28" s="4">
        <f t="shared" si="0"/>
        <v>4.3012062873157175E-2</v>
      </c>
      <c r="D28" s="4">
        <f t="shared" si="2"/>
        <v>1.4966718336828668</v>
      </c>
      <c r="E28" s="4">
        <f t="shared" si="3"/>
        <v>3.0134018725904173</v>
      </c>
      <c r="G28" s="4">
        <f t="shared" si="1"/>
        <v>1.0430120628731572</v>
      </c>
    </row>
    <row r="29" spans="1:7" x14ac:dyDescent="0.2">
      <c r="A29" s="4">
        <f>IF('True_Odds_Calculator_2-way'!A30="","",'True_Odds_Calculator_2-way'!A30)</f>
        <v>2.19</v>
      </c>
      <c r="B29" s="4">
        <f>IF('True_Odds_Calculator_2-way'!B30="","",'True_Odds_Calculator_2-way'!B30)</f>
        <v>1.74</v>
      </c>
      <c r="C29" s="4">
        <f t="shared" si="0"/>
        <v>3.1333648244370904E-2</v>
      </c>
      <c r="D29" s="4">
        <f t="shared" si="2"/>
        <v>2.2678093197643276</v>
      </c>
      <c r="E29" s="4">
        <f t="shared" si="3"/>
        <v>1.7887621461765948</v>
      </c>
      <c r="G29" s="4">
        <f t="shared" si="1"/>
        <v>1.0313336482443709</v>
      </c>
    </row>
    <row r="30" spans="1:7" x14ac:dyDescent="0.2">
      <c r="A30" s="4">
        <f>IF('True_Odds_Calculator_2-way'!A31="","",'True_Odds_Calculator_2-way'!A31)</f>
        <v>1.99</v>
      </c>
      <c r="B30" s="4">
        <f>IF('True_Odds_Calculator_2-way'!B31="","",'True_Odds_Calculator_2-way'!B31)</f>
        <v>1.89</v>
      </c>
      <c r="C30" s="4">
        <f t="shared" si="0"/>
        <v>3.16130919145996E-2</v>
      </c>
      <c r="D30" s="4">
        <f t="shared" si="2"/>
        <v>2.0546283903744778</v>
      </c>
      <c r="E30" s="4">
        <f t="shared" si="3"/>
        <v>1.9482012897878844</v>
      </c>
      <c r="G30" s="4">
        <f t="shared" si="1"/>
        <v>1.0316130919145996</v>
      </c>
    </row>
    <row r="31" spans="1:7" x14ac:dyDescent="0.2">
      <c r="A31" s="4">
        <f>IF('True_Odds_Calculator_2-way'!A32="","",'True_Odds_Calculator_2-way'!A32)</f>
        <v>1.83</v>
      </c>
      <c r="B31" s="4">
        <f>IF('True_Odds_Calculator_2-way'!B32="","",'True_Odds_Calculator_2-way'!B32)</f>
        <v>2.06</v>
      </c>
      <c r="C31" s="4">
        <f t="shared" si="0"/>
        <v>3.1884980635577431E-2</v>
      </c>
      <c r="D31" s="4">
        <f t="shared" si="2"/>
        <v>1.8849942497124856</v>
      </c>
      <c r="E31" s="4">
        <f t="shared" si="3"/>
        <v>2.1299508446804905</v>
      </c>
      <c r="G31" s="4">
        <f t="shared" si="1"/>
        <v>1.0318849806355774</v>
      </c>
    </row>
    <row r="32" spans="1:7" x14ac:dyDescent="0.2">
      <c r="A32" s="4">
        <f>IF('True_Odds_Calculator_2-way'!A33="","",'True_Odds_Calculator_2-way'!A33)</f>
        <v>2.15</v>
      </c>
      <c r="B32" s="4">
        <f>IF('True_Odds_Calculator_2-way'!B33="","",'True_Odds_Calculator_2-way'!B33)</f>
        <v>1.76</v>
      </c>
      <c r="C32" s="4">
        <f t="shared" si="0"/>
        <v>3.3298097251585723E-2</v>
      </c>
      <c r="D32" s="4">
        <f t="shared" si="2"/>
        <v>2.2298173246906305</v>
      </c>
      <c r="E32" s="4">
        <f t="shared" si="3"/>
        <v>1.8131288931480596</v>
      </c>
      <c r="G32" s="4">
        <f t="shared" si="1"/>
        <v>1.0332980972515857</v>
      </c>
    </row>
    <row r="33" spans="1:7" x14ac:dyDescent="0.2">
      <c r="A33" s="4">
        <f>IF('True_Odds_Calculator_2-way'!A34="","",'True_Odds_Calculator_2-way'!A34)</f>
        <v>2.09</v>
      </c>
      <c r="B33" s="4">
        <f>IF('True_Odds_Calculator_2-way'!B34="","",'True_Odds_Calculator_2-way'!B34)</f>
        <v>1.8</v>
      </c>
      <c r="C33" s="4">
        <f t="shared" si="0"/>
        <v>3.4024455077086735E-2</v>
      </c>
      <c r="D33" s="4">
        <f t="shared" si="2"/>
        <v>2.1670506912442398</v>
      </c>
      <c r="E33" s="4">
        <f t="shared" si="3"/>
        <v>1.8568608094768018</v>
      </c>
      <c r="G33" s="4">
        <f t="shared" si="1"/>
        <v>1.0340244550770867</v>
      </c>
    </row>
    <row r="34" spans="1:7" x14ac:dyDescent="0.2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1.83</v>
      </c>
      <c r="C34" s="4">
        <f t="shared" si="0"/>
        <v>2.9539874871307603E-2</v>
      </c>
      <c r="D34" s="4">
        <f t="shared" si="2"/>
        <v>2.1352836729517204</v>
      </c>
      <c r="E34" s="4">
        <f t="shared" si="3"/>
        <v>1.8808371192373576</v>
      </c>
      <c r="G34" s="4">
        <f t="shared" si="1"/>
        <v>1.0295398748713076</v>
      </c>
    </row>
    <row r="35" spans="1:7" x14ac:dyDescent="0.2">
      <c r="A35" s="4">
        <f>IF('True_Odds_Calculator_2-way'!A36="","",'True_Odds_Calculator_2-way'!A36)</f>
        <v>1.89</v>
      </c>
      <c r="B35" s="4">
        <f>IF('True_Odds_Calculator_2-way'!B36="","",'True_Odds_Calculator_2-way'!B36)</f>
        <v>2</v>
      </c>
      <c r="C35" s="4">
        <f t="shared" si="0"/>
        <v>2.9100529100529293E-2</v>
      </c>
      <c r="D35" s="4">
        <f t="shared" si="2"/>
        <v>1.9434447300771212</v>
      </c>
      <c r="E35" s="4">
        <f t="shared" si="3"/>
        <v>2.0599455040871937</v>
      </c>
      <c r="G35" s="4">
        <f t="shared" si="1"/>
        <v>1.0291005291005293</v>
      </c>
    </row>
    <row r="36" spans="1:7" x14ac:dyDescent="0.2">
      <c r="A36" s="4">
        <f>IF('True_Odds_Calculator_2-way'!A37="","",'True_Odds_Calculator_2-way'!A37)</f>
        <v>2.4900000000000002</v>
      </c>
      <c r="B36" s="4">
        <f>IF('True_Odds_Calculator_2-way'!B37="","",'True_Odds_Calculator_2-way'!B37)</f>
        <v>1.58</v>
      </c>
      <c r="C36" s="4">
        <f t="shared" si="0"/>
        <v>3.4517818107874465E-2</v>
      </c>
      <c r="D36" s="4">
        <f t="shared" si="2"/>
        <v>2.6018120494676276</v>
      </c>
      <c r="E36" s="4">
        <f t="shared" si="3"/>
        <v>1.6242929689112753</v>
      </c>
      <c r="G36" s="4">
        <f t="shared" si="1"/>
        <v>1.0345178181078745</v>
      </c>
    </row>
    <row r="37" spans="1:7" x14ac:dyDescent="0.2">
      <c r="A37" s="4">
        <f>IF('True_Odds_Calculator_2-way'!A38="","",'True_Odds_Calculator_2-way'!A38)</f>
        <v>2.31</v>
      </c>
      <c r="B37" s="4">
        <f>IF('True_Odds_Calculator_2-way'!B38="","",'True_Odds_Calculator_2-way'!B38)</f>
        <v>1.66</v>
      </c>
      <c r="C37" s="4">
        <f t="shared" si="0"/>
        <v>3.5310071454649705E-2</v>
      </c>
      <c r="D37" s="4">
        <f t="shared" si="2"/>
        <v>2.4082145324373547</v>
      </c>
      <c r="E37" s="4">
        <f t="shared" si="3"/>
        <v>1.7101190741649199</v>
      </c>
      <c r="G37" s="4">
        <f t="shared" si="1"/>
        <v>1.0353100714546497</v>
      </c>
    </row>
    <row r="38" spans="1:7" x14ac:dyDescent="0.2">
      <c r="A38" s="4">
        <f>IF('True_Odds_Calculator_2-way'!A39="","",'True_Odds_Calculator_2-way'!A39)</f>
        <v>1.95</v>
      </c>
      <c r="B38" s="4">
        <f>IF('True_Odds_Calculator_2-way'!B39="","",'True_Odds_Calculator_2-way'!B39)</f>
        <v>1.92</v>
      </c>
      <c r="C38" s="4">
        <f t="shared" si="0"/>
        <v>3.3653846153846256E-2</v>
      </c>
      <c r="D38" s="4">
        <f t="shared" si="2"/>
        <v>2.0161550888529889</v>
      </c>
      <c r="E38" s="4">
        <f t="shared" si="3"/>
        <v>1.9841017488076311</v>
      </c>
      <c r="G38" s="4">
        <f t="shared" si="1"/>
        <v>1.0336538461538463</v>
      </c>
    </row>
    <row r="39" spans="1:7" x14ac:dyDescent="0.2">
      <c r="A39" s="4">
        <f>IF('True_Odds_Calculator_2-way'!A40="","",'True_Odds_Calculator_2-way'!A40)</f>
        <v>2.13</v>
      </c>
      <c r="B39" s="4">
        <f>IF('True_Odds_Calculator_2-way'!B40="","",'True_Odds_Calculator_2-way'!B40)</f>
        <v>1.76</v>
      </c>
      <c r="C39" s="4">
        <f t="shared" si="0"/>
        <v>3.7665386256935607E-2</v>
      </c>
      <c r="D39" s="4">
        <f t="shared" si="2"/>
        <v>2.2190126672191313</v>
      </c>
      <c r="E39" s="4">
        <f t="shared" si="3"/>
        <v>1.8203360202000585</v>
      </c>
      <c r="G39" s="4">
        <f t="shared" si="1"/>
        <v>1.0376653862569356</v>
      </c>
    </row>
    <row r="40" spans="1:7" x14ac:dyDescent="0.2">
      <c r="A40" s="4">
        <f>IF('True_Odds_Calculator_2-way'!A41="","",'True_Odds_Calculator_2-way'!A41)</f>
        <v>1.86</v>
      </c>
      <c r="B40" s="4">
        <f>IF('True_Odds_Calculator_2-way'!B41="","",'True_Odds_Calculator_2-way'!B41)</f>
        <v>2.0099999999999998</v>
      </c>
      <c r="C40" s="4">
        <f t="shared" si="0"/>
        <v>3.5146846413095734E-2</v>
      </c>
      <c r="D40" s="4">
        <f t="shared" si="2"/>
        <v>1.9228514118191637</v>
      </c>
      <c r="E40" s="4">
        <f t="shared" si="3"/>
        <v>2.0835980605249955</v>
      </c>
      <c r="G40" s="4">
        <f t="shared" si="1"/>
        <v>1.0351468464130957</v>
      </c>
    </row>
    <row r="41" spans="1:7" x14ac:dyDescent="0.2">
      <c r="A41" s="4">
        <f>IF('True_Odds_Calculator_2-way'!A42="","",'True_Odds_Calculator_2-way'!A42)</f>
        <v>2.2599999999999998</v>
      </c>
      <c r="B41" s="4">
        <f>IF('True_Odds_Calculator_2-way'!B42="","",'True_Odds_Calculator_2-way'!B42)</f>
        <v>1.68</v>
      </c>
      <c r="C41" s="4">
        <f t="shared" si="0"/>
        <v>3.7715971344289834E-2</v>
      </c>
      <c r="D41" s="4">
        <f t="shared" si="2"/>
        <v>2.3606068142253167</v>
      </c>
      <c r="E41" s="4">
        <f t="shared" si="3"/>
        <v>1.7349661853408882</v>
      </c>
      <c r="G41" s="4">
        <f t="shared" si="1"/>
        <v>1.0377159713442898</v>
      </c>
    </row>
    <row r="42" spans="1:7" x14ac:dyDescent="0.2">
      <c r="A42" s="4">
        <f>IF('True_Odds_Calculator_2-way'!A43="","",'True_Odds_Calculator_2-way'!A43)</f>
        <v>1.72</v>
      </c>
      <c r="B42" s="4">
        <f>IF('True_Odds_Calculator_2-way'!B43="","",'True_Odds_Calculator_2-way'!B43)</f>
        <v>2.1800000000000002</v>
      </c>
      <c r="C42" s="4">
        <f t="shared" si="0"/>
        <v>4.0110945167484591E-2</v>
      </c>
      <c r="D42" s="4">
        <f t="shared" si="2"/>
        <v>1.7814519194222731</v>
      </c>
      <c r="E42" s="4">
        <f t="shared" si="3"/>
        <v>2.2796692607003894</v>
      </c>
      <c r="G42" s="4">
        <f t="shared" si="1"/>
        <v>1.0401109451674846</v>
      </c>
    </row>
    <row r="43" spans="1:7" x14ac:dyDescent="0.2">
      <c r="A43" s="4">
        <f>IF('True_Odds_Calculator_2-way'!A44="","",'True_Odds_Calculator_2-way'!A44)</f>
        <v>2.13</v>
      </c>
      <c r="B43" s="4">
        <f>IF('True_Odds_Calculator_2-way'!B44="","",'True_Odds_Calculator_2-way'!B44)</f>
        <v>1.76</v>
      </c>
      <c r="C43" s="4">
        <f t="shared" si="0"/>
        <v>3.7665386256935607E-2</v>
      </c>
      <c r="D43" s="4">
        <f t="shared" si="2"/>
        <v>2.2190126672191313</v>
      </c>
      <c r="E43" s="4">
        <f t="shared" si="3"/>
        <v>1.8203360202000585</v>
      </c>
      <c r="G43" s="4">
        <f t="shared" si="1"/>
        <v>1.0376653862569356</v>
      </c>
    </row>
    <row r="44" spans="1:7" x14ac:dyDescent="0.2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3.2542336890162948E-2</v>
      </c>
      <c r="D44" s="4">
        <f t="shared" si="2"/>
        <v>2.1421504520384373</v>
      </c>
      <c r="E44" s="4">
        <f t="shared" si="3"/>
        <v>1.8755413949320454</v>
      </c>
      <c r="G44" s="4">
        <f t="shared" si="1"/>
        <v>1.0325423368901629</v>
      </c>
    </row>
    <row r="45" spans="1:7" x14ac:dyDescent="0.2">
      <c r="A45" s="4">
        <f>IF('True_Odds_Calculator_2-way'!A46="","",'True_Odds_Calculator_2-way'!A46)</f>
        <v>1.9</v>
      </c>
      <c r="B45" s="4">
        <f>IF('True_Odds_Calculator_2-way'!B46="","",'True_Odds_Calculator_2-way'!B46)</f>
        <v>1.97</v>
      </c>
      <c r="C45" s="4">
        <f t="shared" si="0"/>
        <v>3.3930002671653803E-2</v>
      </c>
      <c r="D45" s="4">
        <f t="shared" si="2"/>
        <v>1.9632835038027801</v>
      </c>
      <c r="E45" s="4">
        <f t="shared" si="3"/>
        <v>2.0381159814865235</v>
      </c>
      <c r="G45" s="4">
        <f t="shared" si="1"/>
        <v>1.0339300026716538</v>
      </c>
    </row>
    <row r="46" spans="1:7" x14ac:dyDescent="0.2">
      <c r="A46" s="4">
        <f>IF('True_Odds_Calculator_2-way'!A47="","",'True_Odds_Calculator_2-way'!A47)</f>
        <v>2.04</v>
      </c>
      <c r="B46" s="4">
        <f>IF('True_Odds_Calculator_2-way'!B47="","",'True_Odds_Calculator_2-way'!B47)</f>
        <v>1.84</v>
      </c>
      <c r="C46" s="4">
        <f t="shared" si="0"/>
        <v>3.3674339300937772E-2</v>
      </c>
      <c r="D46" s="4">
        <f t="shared" si="2"/>
        <v>2.1125619090499774</v>
      </c>
      <c r="E46" s="4">
        <f t="shared" si="3"/>
        <v>1.8988263860785108</v>
      </c>
      <c r="G46" s="4">
        <f t="shared" si="1"/>
        <v>1.0336743393009378</v>
      </c>
    </row>
    <row r="47" spans="1:7" x14ac:dyDescent="0.2">
      <c r="A47" s="4">
        <f>IF('True_Odds_Calculator_2-way'!A48="","",'True_Odds_Calculator_2-way'!A48)</f>
        <v>1.93</v>
      </c>
      <c r="B47" s="4">
        <f>IF('True_Odds_Calculator_2-way'!B48="","",'True_Odds_Calculator_2-way'!B48)</f>
        <v>1.93</v>
      </c>
      <c r="C47" s="4">
        <f t="shared" si="0"/>
        <v>3.62694300518136E-2</v>
      </c>
      <c r="D47" s="4">
        <f t="shared" si="2"/>
        <v>2.0000000000000004</v>
      </c>
      <c r="E47" s="4">
        <f t="shared" si="3"/>
        <v>2.0000000000000004</v>
      </c>
      <c r="G47" s="4">
        <f t="shared" si="1"/>
        <v>1.0362694300518136</v>
      </c>
    </row>
    <row r="48" spans="1:7" x14ac:dyDescent="0.2">
      <c r="A48" s="4">
        <f>IF('True_Odds_Calculator_2-way'!A49="","",'True_Odds_Calculator_2-way'!A49)</f>
        <v>1.88</v>
      </c>
      <c r="B48" s="4">
        <f>IF('True_Odds_Calculator_2-way'!B49="","",'True_Odds_Calculator_2-way'!B49)</f>
        <v>1.99</v>
      </c>
      <c r="C48" s="4">
        <f t="shared" si="0"/>
        <v>3.4427456431091574E-2</v>
      </c>
      <c r="D48" s="4">
        <f t="shared" si="2"/>
        <v>1.9428749480681344</v>
      </c>
      <c r="E48" s="4">
        <f t="shared" si="3"/>
        <v>2.0605860321656753</v>
      </c>
      <c r="G48" s="4">
        <f t="shared" si="1"/>
        <v>1.0344274564310916</v>
      </c>
    </row>
    <row r="49" spans="1:7" x14ac:dyDescent="0.2">
      <c r="A49" s="4">
        <f>IF('True_Odds_Calculator_2-way'!A50="","",'True_Odds_Calculator_2-way'!A50)</f>
        <v>2.04</v>
      </c>
      <c r="B49" s="4">
        <f>IF('True_Odds_Calculator_2-way'!B50="","",'True_Odds_Calculator_2-way'!B50)</f>
        <v>1.83</v>
      </c>
      <c r="C49" s="4">
        <f t="shared" si="0"/>
        <v>3.6644165863066513E-2</v>
      </c>
      <c r="D49" s="4">
        <f t="shared" si="2"/>
        <v>2.119209809264305</v>
      </c>
      <c r="E49" s="4">
        <f t="shared" si="3"/>
        <v>1.8934875228241022</v>
      </c>
      <c r="G49" s="4">
        <f t="shared" si="1"/>
        <v>1.0366441658630665</v>
      </c>
    </row>
    <row r="50" spans="1:7" x14ac:dyDescent="0.2">
      <c r="A50" s="4">
        <f>IF('True_Odds_Calculator_2-way'!A51="","",'True_Odds_Calculator_2-way'!A51)</f>
        <v>2.21</v>
      </c>
      <c r="B50" s="4">
        <f>IF('True_Odds_Calculator_2-way'!B51="","",'True_Odds_Calculator_2-way'!B51)</f>
        <v>1.7</v>
      </c>
      <c r="C50" s="4">
        <f t="shared" si="0"/>
        <v>4.0723981900452566E-2</v>
      </c>
      <c r="D50" s="4">
        <f t="shared" si="2"/>
        <v>2.3141361256544504</v>
      </c>
      <c r="E50" s="4">
        <f t="shared" si="3"/>
        <v>1.760956175298805</v>
      </c>
      <c r="G50" s="4">
        <f t="shared" si="1"/>
        <v>1.0407239819004526</v>
      </c>
    </row>
    <row r="51" spans="1:7" x14ac:dyDescent="0.2">
      <c r="A51" s="4">
        <f>IF('True_Odds_Calculator_2-way'!A52="","",'True_Odds_Calculator_2-way'!A52)</f>
        <v>2.72</v>
      </c>
      <c r="B51" s="4">
        <f>IF('True_Odds_Calculator_2-way'!B52="","",'True_Odds_Calculator_2-way'!B52)</f>
        <v>1.49</v>
      </c>
      <c r="C51" s="4">
        <f t="shared" si="0"/>
        <v>3.8787998420844794E-2</v>
      </c>
      <c r="D51" s="4">
        <f t="shared" si="2"/>
        <v>2.871475131075528</v>
      </c>
      <c r="E51" s="4">
        <f t="shared" si="3"/>
        <v>1.5343378511395471</v>
      </c>
      <c r="G51" s="4">
        <f t="shared" si="1"/>
        <v>1.0387879984208448</v>
      </c>
    </row>
    <row r="52" spans="1:7" x14ac:dyDescent="0.2">
      <c r="A52" s="4">
        <f>IF('True_Odds_Calculator_2-way'!A53="","",'True_Odds_Calculator_2-way'!A53)</f>
        <v>2.5099999999999998</v>
      </c>
      <c r="B52" s="4">
        <f>IF('True_Odds_Calculator_2-way'!B53="","",'True_Odds_Calculator_2-way'!B53)</f>
        <v>1.56</v>
      </c>
      <c r="C52" s="4">
        <f t="shared" si="0"/>
        <v>3.9432015527633091E-2</v>
      </c>
      <c r="D52" s="4">
        <f t="shared" si="2"/>
        <v>2.6406797949824656</v>
      </c>
      <c r="E52" s="4">
        <f t="shared" si="3"/>
        <v>1.6095034528115753</v>
      </c>
      <c r="G52" s="4">
        <f t="shared" si="1"/>
        <v>1.0394320155276331</v>
      </c>
    </row>
    <row r="53" spans="1:7" x14ac:dyDescent="0.2">
      <c r="A53" s="4">
        <f>IF('True_Odds_Calculator_2-way'!A54="","",'True_Odds_Calculator_2-way'!A54)</f>
        <v>2.35</v>
      </c>
      <c r="B53" s="4">
        <f>IF('True_Odds_Calculator_2-way'!B54="","",'True_Odds_Calculator_2-way'!B54)</f>
        <v>1.63</v>
      </c>
      <c r="C53" s="4">
        <f t="shared" si="0"/>
        <v>3.9028847408954404E-2</v>
      </c>
      <c r="D53" s="4">
        <f t="shared" si="2"/>
        <v>2.4629480790869636</v>
      </c>
      <c r="E53" s="4">
        <f t="shared" si="3"/>
        <v>1.6835512581035048</v>
      </c>
      <c r="G53" s="4">
        <f t="shared" si="1"/>
        <v>1.0390288474089544</v>
      </c>
    </row>
    <row r="54" spans="1:7" x14ac:dyDescent="0.2">
      <c r="A54" s="4">
        <f>IF('True_Odds_Calculator_2-way'!A55="","",'True_Odds_Calculator_2-way'!A55)</f>
        <v>2.37</v>
      </c>
      <c r="B54" s="4">
        <f>IF('True_Odds_Calculator_2-way'!B55="","",'True_Odds_Calculator_2-way'!B55)</f>
        <v>1.63</v>
      </c>
      <c r="C54" s="4">
        <f t="shared" si="0"/>
        <v>3.5437860785379582E-2</v>
      </c>
      <c r="D54" s="4">
        <f t="shared" si="2"/>
        <v>2.4738881239793793</v>
      </c>
      <c r="E54" s="4">
        <f t="shared" si="3"/>
        <v>1.6784775477395666</v>
      </c>
      <c r="G54" s="4">
        <f t="shared" si="1"/>
        <v>1.0354378607853796</v>
      </c>
    </row>
    <row r="55" spans="1:7" x14ac:dyDescent="0.2">
      <c r="A55" s="4">
        <f>IF('True_Odds_Calculator_2-way'!A56="","",'True_Odds_Calculator_2-way'!A56)</f>
        <v>1.96</v>
      </c>
      <c r="B55" s="4">
        <f>IF('True_Odds_Calculator_2-way'!B56="","",'True_Odds_Calculator_2-way'!B56)</f>
        <v>1.91</v>
      </c>
      <c r="C55" s="4">
        <f t="shared" si="0"/>
        <v>3.3764291056736839E-2</v>
      </c>
      <c r="D55" s="4">
        <f t="shared" si="2"/>
        <v>2.0270738574832143</v>
      </c>
      <c r="E55" s="4">
        <f t="shared" si="3"/>
        <v>1.9736398144242935</v>
      </c>
      <c r="G55" s="4">
        <f t="shared" si="1"/>
        <v>1.0337642910567368</v>
      </c>
    </row>
    <row r="56" spans="1:7" x14ac:dyDescent="0.2">
      <c r="A56" s="4">
        <f>IF('True_Odds_Calculator_2-way'!A57="","",'True_Odds_Calculator_2-way'!A57)</f>
        <v>2.02</v>
      </c>
      <c r="B56" s="4">
        <f>IF('True_Odds_Calculator_2-way'!B57="","",'True_Odds_Calculator_2-way'!B57)</f>
        <v>1.85</v>
      </c>
      <c r="C56" s="4">
        <f t="shared" si="0"/>
        <v>3.5590045491035394E-2</v>
      </c>
      <c r="D56" s="4">
        <f t="shared" si="2"/>
        <v>2.0953181945612553</v>
      </c>
      <c r="E56" s="4">
        <f t="shared" si="3"/>
        <v>1.9129767084719731</v>
      </c>
      <c r="G56" s="4">
        <f t="shared" si="1"/>
        <v>1.0355900454910354</v>
      </c>
    </row>
    <row r="57" spans="1:7" x14ac:dyDescent="0.2">
      <c r="A57" s="4">
        <f>IF('True_Odds_Calculator_2-way'!A58="","",'True_Odds_Calculator_2-way'!A58)</f>
        <v>2.33</v>
      </c>
      <c r="B57" s="4">
        <f>IF('True_Odds_Calculator_2-way'!B58="","",'True_Odds_Calculator_2-way'!B58)</f>
        <v>1.64</v>
      </c>
      <c r="C57" s="4">
        <f t="shared" si="0"/>
        <v>3.8940646917198674E-2</v>
      </c>
      <c r="D57" s="4">
        <f t="shared" si="2"/>
        <v>2.4407256004087885</v>
      </c>
      <c r="E57" s="4">
        <f t="shared" si="3"/>
        <v>1.6940946976414255</v>
      </c>
      <c r="G57" s="4">
        <f t="shared" si="1"/>
        <v>1.0389406469171987</v>
      </c>
    </row>
    <row r="58" spans="1:7" x14ac:dyDescent="0.2">
      <c r="A58" s="4">
        <f>IF('True_Odds_Calculator_2-way'!A59="","",'True_Odds_Calculator_2-way'!A59)</f>
        <v>2.1</v>
      </c>
      <c r="B58" s="4">
        <f>IF('True_Odds_Calculator_2-way'!B59="","",'True_Odds_Calculator_2-way'!B59)</f>
        <v>1.75</v>
      </c>
      <c r="C58" s="4">
        <f t="shared" si="0"/>
        <v>4.761904761904745E-2</v>
      </c>
      <c r="D58" s="4">
        <f t="shared" si="2"/>
        <v>2.2105263157894735</v>
      </c>
      <c r="E58" s="4">
        <f t="shared" si="3"/>
        <v>1.8260869565217388</v>
      </c>
      <c r="G58" s="4">
        <f t="shared" si="1"/>
        <v>1.0476190476190474</v>
      </c>
    </row>
    <row r="59" spans="1:7" x14ac:dyDescent="0.2">
      <c r="A59" s="4">
        <f>IF('True_Odds_Calculator_2-way'!A60="","",'True_Odds_Calculator_2-way'!A60)</f>
        <v>1.94</v>
      </c>
      <c r="B59" s="4">
        <f>IF('True_Odds_Calculator_2-way'!B60="","",'True_Odds_Calculator_2-way'!B60)</f>
        <v>1.93</v>
      </c>
      <c r="C59" s="4">
        <f t="shared" si="0"/>
        <v>3.3598632551679941E-2</v>
      </c>
      <c r="D59" s="4">
        <f t="shared" si="2"/>
        <v>2.0053558995233249</v>
      </c>
      <c r="E59" s="4">
        <f t="shared" si="3"/>
        <v>1.9946726333173512</v>
      </c>
      <c r="G59" s="4">
        <f t="shared" si="1"/>
        <v>1.0335986325516799</v>
      </c>
    </row>
    <row r="60" spans="1:7" x14ac:dyDescent="0.2">
      <c r="A60" s="4">
        <f>IF('True_Odds_Calculator_2-way'!A61="","",'True_Odds_Calculator_2-way'!A61)</f>
        <v>2.15</v>
      </c>
      <c r="B60" s="4">
        <f>IF('True_Odds_Calculator_2-way'!B61="","",'True_Odds_Calculator_2-way'!B61)</f>
        <v>1.74</v>
      </c>
      <c r="C60" s="4">
        <f t="shared" si="0"/>
        <v>3.9828922747928264E-2</v>
      </c>
      <c r="D60" s="4">
        <f t="shared" si="2"/>
        <v>2.2461723206244368</v>
      </c>
      <c r="E60" s="4">
        <f t="shared" si="3"/>
        <v>1.8024572392194651</v>
      </c>
      <c r="G60" s="4">
        <f t="shared" si="1"/>
        <v>1.0398289227479283</v>
      </c>
    </row>
    <row r="61" spans="1:7" x14ac:dyDescent="0.2">
      <c r="A61" s="4">
        <f>IF('True_Odds_Calculator_2-way'!A62="","",'True_Odds_Calculator_2-way'!A62)</f>
        <v>2</v>
      </c>
      <c r="B61" s="4">
        <f>IF('True_Odds_Calculator_2-way'!B62="","",'True_Odds_Calculator_2-way'!B62)</f>
        <v>1.88</v>
      </c>
      <c r="C61" s="4">
        <f t="shared" si="0"/>
        <v>3.1914893617021267E-2</v>
      </c>
      <c r="D61" s="4">
        <f t="shared" si="2"/>
        <v>2.0659340659340657</v>
      </c>
      <c r="E61" s="4">
        <f t="shared" si="3"/>
        <v>1.9381443298969072</v>
      </c>
      <c r="G61" s="4">
        <f t="shared" si="1"/>
        <v>1.0319148936170213</v>
      </c>
    </row>
    <row r="62" spans="1:7" x14ac:dyDescent="0.2">
      <c r="A62" s="4">
        <f>IF('True_Odds_Calculator_2-way'!A63="","",'True_Odds_Calculator_2-way'!A63)</f>
        <v>1.82</v>
      </c>
      <c r="B62" s="4">
        <f>IF('True_Odds_Calculator_2-way'!B63="","",'True_Odds_Calculator_2-way'!B63)</f>
        <v>2.0299999999999998</v>
      </c>
      <c r="C62" s="4">
        <f t="shared" si="0"/>
        <v>4.2061386888973207E-2</v>
      </c>
      <c r="D62" s="4">
        <f t="shared" si="2"/>
        <v>1.8924345643599858</v>
      </c>
      <c r="E62" s="4">
        <f t="shared" si="3"/>
        <v>2.1205303334672561</v>
      </c>
      <c r="G62" s="4">
        <f t="shared" si="1"/>
        <v>1.0420613868889732</v>
      </c>
    </row>
    <row r="63" spans="1:7" x14ac:dyDescent="0.2">
      <c r="A63" s="4">
        <f>IF('True_Odds_Calculator_2-way'!A64="","",'True_Odds_Calculator_2-way'!A64)</f>
        <v>1.85</v>
      </c>
      <c r="B63" s="4">
        <f>IF('True_Odds_Calculator_2-way'!B64="","",'True_Odds_Calculator_2-way'!B64)</f>
        <v>1.99</v>
      </c>
      <c r="C63" s="4">
        <f t="shared" si="0"/>
        <v>4.3053103354610656E-2</v>
      </c>
      <c r="D63" s="4">
        <f t="shared" si="2"/>
        <v>1.9267303414889438</v>
      </c>
      <c r="E63" s="4">
        <f t="shared" si="3"/>
        <v>2.0790625441197226</v>
      </c>
      <c r="G63" s="4">
        <f t="shared" si="1"/>
        <v>1.0430531033546107</v>
      </c>
    </row>
    <row r="64" spans="1:7" x14ac:dyDescent="0.2">
      <c r="A64" s="4">
        <f>IF('True_Odds_Calculator_2-way'!A65="","",'True_Odds_Calculator_2-way'!A65)</f>
        <v>1.97</v>
      </c>
      <c r="B64" s="4">
        <f>IF('True_Odds_Calculator_2-way'!B65="","",'True_Odds_Calculator_2-way'!B65)</f>
        <v>1.86</v>
      </c>
      <c r="C64" s="4">
        <f t="shared" si="0"/>
        <v>4.5248621800120015E-2</v>
      </c>
      <c r="D64" s="4">
        <f t="shared" si="2"/>
        <v>2.0618985988408078</v>
      </c>
      <c r="E64" s="4">
        <f t="shared" si="3"/>
        <v>1.9417095013512797</v>
      </c>
      <c r="G64" s="4">
        <f t="shared" si="1"/>
        <v>1.04524862180012</v>
      </c>
    </row>
    <row r="65" spans="1:7" x14ac:dyDescent="0.2">
      <c r="A65" s="4">
        <f>IF('True_Odds_Calculator_2-way'!A66="","",'True_Odds_Calculator_2-way'!A66)</f>
        <v>1.85</v>
      </c>
      <c r="B65" s="4">
        <f>IF('True_Odds_Calculator_2-way'!B66="","",'True_Odds_Calculator_2-way'!B66)</f>
        <v>1.99</v>
      </c>
      <c r="C65" s="4">
        <f t="shared" si="0"/>
        <v>4.3053103354610656E-2</v>
      </c>
      <c r="D65" s="4">
        <f t="shared" si="2"/>
        <v>1.9267303414889438</v>
      </c>
      <c r="E65" s="4">
        <f t="shared" si="3"/>
        <v>2.0790625441197226</v>
      </c>
      <c r="G65" s="4">
        <f t="shared" si="1"/>
        <v>1.0430531033546107</v>
      </c>
    </row>
    <row r="66" spans="1:7" x14ac:dyDescent="0.2">
      <c r="A66" s="4">
        <f>IF('True_Odds_Calculator_2-way'!A67="","",'True_Odds_Calculator_2-way'!A67)</f>
        <v>1.94</v>
      </c>
      <c r="B66" s="4">
        <f>IF('True_Odds_Calculator_2-way'!B67="","",'True_Odds_Calculator_2-way'!B67)</f>
        <v>1.89</v>
      </c>
      <c r="C66" s="4">
        <f t="shared" ref="C66:C129" si="4">IF(A66="","",((1/A66)+(1/B66))-1)</f>
        <v>4.4564446626302434E-2</v>
      </c>
      <c r="D66" s="4">
        <f t="shared" si="2"/>
        <v>2.0276502792678208</v>
      </c>
      <c r="E66" s="4">
        <f t="shared" si="3"/>
        <v>1.9730936877791532</v>
      </c>
      <c r="G66" s="4">
        <f t="shared" ref="G66:G129" si="5">IF(A66="","",C66+1)</f>
        <v>1.0445644466263024</v>
      </c>
    </row>
    <row r="67" spans="1:7" x14ac:dyDescent="0.2">
      <c r="A67" s="4">
        <f>IF('True_Odds_Calculator_2-way'!A68="","",'True_Odds_Calculator_2-way'!A68)</f>
        <v>1.4</v>
      </c>
      <c r="B67" s="4">
        <f>IF('True_Odds_Calculator_2-way'!B68="","",'True_Odds_Calculator_2-way'!B68)</f>
        <v>2.92</v>
      </c>
      <c r="C67" s="4">
        <f t="shared" si="4"/>
        <v>5.6751467710371761E-2</v>
      </c>
      <c r="D67" s="4">
        <f t="shared" ref="D67:D130" si="6">IF(A67="","",(2*A67)/(2-($C67*A67)))</f>
        <v>1.4579172610556348</v>
      </c>
      <c r="E67" s="4">
        <f t="shared" ref="E67:E130" si="7">IF(B67="","",(2*B67)/(2-($C67*B67)))</f>
        <v>3.1838006230529592</v>
      </c>
      <c r="G67" s="4">
        <f t="shared" si="5"/>
        <v>1.0567514677103718</v>
      </c>
    </row>
    <row r="68" spans="1:7" x14ac:dyDescent="0.2">
      <c r="A68" s="4">
        <f>IF('True_Odds_Calculator_2-way'!A69="","",'True_Odds_Calculator_2-way'!A69)</f>
        <v>2.14</v>
      </c>
      <c r="B68" s="4">
        <f>IF('True_Odds_Calculator_2-way'!B69="","",'True_Odds_Calculator_2-way'!B69)</f>
        <v>1.72</v>
      </c>
      <c r="C68" s="4">
        <f t="shared" si="4"/>
        <v>4.8685068463377501E-2</v>
      </c>
      <c r="D68" s="4">
        <f t="shared" si="6"/>
        <v>2.2576054955839058</v>
      </c>
      <c r="E68" s="4">
        <f t="shared" si="7"/>
        <v>1.7951619196254389</v>
      </c>
      <c r="G68" s="4">
        <f t="shared" si="5"/>
        <v>1.0486850684633775</v>
      </c>
    </row>
    <row r="69" spans="1:7" x14ac:dyDescent="0.2">
      <c r="A69" s="4">
        <f>IF('True_Odds_Calculator_2-way'!A70="","",'True_Odds_Calculator_2-way'!A70)</f>
        <v>1.65</v>
      </c>
      <c r="B69" s="4">
        <f>IF('True_Odds_Calculator_2-way'!B70="","",'True_Odds_Calculator_2-way'!B70)</f>
        <v>2.2599999999999998</v>
      </c>
      <c r="C69" s="4">
        <f t="shared" si="4"/>
        <v>4.85384821668009E-2</v>
      </c>
      <c r="D69" s="4">
        <f t="shared" si="6"/>
        <v>1.7188292233233464</v>
      </c>
      <c r="E69" s="4">
        <f t="shared" si="7"/>
        <v>2.3911510099390831</v>
      </c>
      <c r="G69" s="4">
        <f t="shared" si="5"/>
        <v>1.0485384821668009</v>
      </c>
    </row>
    <row r="70" spans="1:7" x14ac:dyDescent="0.2">
      <c r="A70" s="4">
        <f>IF('True_Odds_Calculator_2-way'!A71="","",'True_Odds_Calculator_2-way'!A71)</f>
        <v>1.85</v>
      </c>
      <c r="B70" s="4">
        <f>IF('True_Odds_Calculator_2-way'!B71="","",'True_Odds_Calculator_2-way'!B71)</f>
        <v>1.98</v>
      </c>
      <c r="C70" s="4">
        <f t="shared" si="4"/>
        <v>4.5591045591045543E-2</v>
      </c>
      <c r="D70" s="4">
        <f t="shared" si="6"/>
        <v>1.931452675982072</v>
      </c>
      <c r="E70" s="4">
        <f t="shared" si="7"/>
        <v>2.0735918482875744</v>
      </c>
      <c r="G70" s="4">
        <f t="shared" si="5"/>
        <v>1.0455910455910455</v>
      </c>
    </row>
    <row r="71" spans="1:7" x14ac:dyDescent="0.2">
      <c r="A71" s="4">
        <f>IF('True_Odds_Calculator_2-way'!A72="","",'True_Odds_Calculator_2-way'!A72)</f>
        <v>2.14</v>
      </c>
      <c r="B71" s="4">
        <f>IF('True_Odds_Calculator_2-way'!B72="","",'True_Odds_Calculator_2-way'!B72)</f>
        <v>1.72</v>
      </c>
      <c r="C71" s="4">
        <f t="shared" si="4"/>
        <v>4.8685068463377501E-2</v>
      </c>
      <c r="D71" s="4">
        <f t="shared" si="6"/>
        <v>2.2576054955839058</v>
      </c>
      <c r="E71" s="4">
        <f t="shared" si="7"/>
        <v>1.7951619196254389</v>
      </c>
      <c r="G71" s="4">
        <f t="shared" si="5"/>
        <v>1.0486850684633775</v>
      </c>
    </row>
    <row r="72" spans="1:7" x14ac:dyDescent="0.2">
      <c r="A72" s="4">
        <f>IF('True_Odds_Calculator_2-way'!A73="","",'True_Odds_Calculator_2-way'!A73)</f>
        <v>2</v>
      </c>
      <c r="B72" s="4">
        <f>IF('True_Odds_Calculator_2-way'!B73="","",'True_Odds_Calculator_2-way'!B73)</f>
        <v>1.84</v>
      </c>
      <c r="C72" s="4">
        <f t="shared" si="4"/>
        <v>4.3478260869565188E-2</v>
      </c>
      <c r="D72" s="4">
        <f t="shared" si="6"/>
        <v>2.0909090909090908</v>
      </c>
      <c r="E72" s="4">
        <f t="shared" si="7"/>
        <v>1.9166666666666665</v>
      </c>
      <c r="G72" s="4">
        <f t="shared" si="5"/>
        <v>1.0434782608695652</v>
      </c>
    </row>
    <row r="73" spans="1:7" x14ac:dyDescent="0.2">
      <c r="A73" s="4">
        <f>IF('True_Odds_Calculator_2-way'!A74="","",'True_Odds_Calculator_2-way'!A74)</f>
        <v>1.89</v>
      </c>
      <c r="B73" s="4">
        <f>IF('True_Odds_Calculator_2-way'!B74="","",'True_Odds_Calculator_2-way'!B74)</f>
        <v>1.94</v>
      </c>
      <c r="C73" s="4">
        <f t="shared" si="4"/>
        <v>4.4564446626302434E-2</v>
      </c>
      <c r="D73" s="4">
        <f t="shared" si="6"/>
        <v>1.9730936877791532</v>
      </c>
      <c r="E73" s="4">
        <f t="shared" si="7"/>
        <v>2.0276502792678208</v>
      </c>
      <c r="G73" s="4">
        <f t="shared" si="5"/>
        <v>1.0445644466263024</v>
      </c>
    </row>
    <row r="74" spans="1:7" x14ac:dyDescent="0.2">
      <c r="A74" s="4">
        <f>IF('True_Odds_Calculator_2-way'!A75="","",'True_Odds_Calculator_2-way'!A75)</f>
        <v>1.94</v>
      </c>
      <c r="B74" s="4">
        <f>IF('True_Odds_Calculator_2-way'!B75="","",'True_Odds_Calculator_2-way'!B75)</f>
        <v>1.94</v>
      </c>
      <c r="C74" s="4">
        <f t="shared" si="4"/>
        <v>3.0927835051546504E-2</v>
      </c>
      <c r="D74" s="4">
        <f t="shared" si="6"/>
        <v>2.0000000000000004</v>
      </c>
      <c r="E74" s="4">
        <f t="shared" si="7"/>
        <v>2.0000000000000004</v>
      </c>
      <c r="G74" s="4">
        <f t="shared" si="5"/>
        <v>1.0309278350515465</v>
      </c>
    </row>
    <row r="75" spans="1:7" x14ac:dyDescent="0.2">
      <c r="A75" s="4">
        <f>IF('True_Odds_Calculator_2-way'!A76="","",'True_Odds_Calculator_2-way'!A76)</f>
        <v>1.82</v>
      </c>
      <c r="B75" s="4">
        <f>IF('True_Odds_Calculator_2-way'!B76="","",'True_Odds_Calculator_2-way'!B76)</f>
        <v>2.06</v>
      </c>
      <c r="C75" s="4">
        <f t="shared" si="4"/>
        <v>3.4887442654432999E-2</v>
      </c>
      <c r="D75" s="4">
        <f t="shared" si="6"/>
        <v>1.8796751228316457</v>
      </c>
      <c r="E75" s="4">
        <f t="shared" si="7"/>
        <v>2.1367833124358828</v>
      </c>
      <c r="G75" s="4">
        <f t="shared" si="5"/>
        <v>1.034887442654433</v>
      </c>
    </row>
    <row r="76" spans="1:7" x14ac:dyDescent="0.2">
      <c r="A76" s="4">
        <f>IF('True_Odds_Calculator_2-way'!A77="","",'True_Odds_Calculator_2-way'!A77)</f>
        <v>1.95</v>
      </c>
      <c r="B76" s="4">
        <f>IF('True_Odds_Calculator_2-way'!B77="","",'True_Odds_Calculator_2-way'!B77)</f>
        <v>1.92</v>
      </c>
      <c r="C76" s="4">
        <f t="shared" si="4"/>
        <v>3.3653846153846256E-2</v>
      </c>
      <c r="D76" s="4">
        <f t="shared" si="6"/>
        <v>2.0161550888529889</v>
      </c>
      <c r="E76" s="4">
        <f t="shared" si="7"/>
        <v>1.9841017488076311</v>
      </c>
      <c r="G76" s="4">
        <f t="shared" si="5"/>
        <v>1.0336538461538463</v>
      </c>
    </row>
    <row r="77" spans="1:7" x14ac:dyDescent="0.2">
      <c r="A77" s="4">
        <f>IF('True_Odds_Calculator_2-way'!A78="","",'True_Odds_Calculator_2-way'!A78)</f>
        <v>2</v>
      </c>
      <c r="B77" s="4">
        <f>IF('True_Odds_Calculator_2-way'!B78="","",'True_Odds_Calculator_2-way'!B78)</f>
        <v>1.88</v>
      </c>
      <c r="C77" s="4">
        <f t="shared" si="4"/>
        <v>3.1914893617021267E-2</v>
      </c>
      <c r="D77" s="4">
        <f t="shared" si="6"/>
        <v>2.0659340659340657</v>
      </c>
      <c r="E77" s="4">
        <f t="shared" si="7"/>
        <v>1.9381443298969072</v>
      </c>
      <c r="G77" s="4">
        <f t="shared" si="5"/>
        <v>1.0319148936170213</v>
      </c>
    </row>
    <row r="78" spans="1:7" x14ac:dyDescent="0.2">
      <c r="A78" s="4">
        <f>IF('True_Odds_Calculator_2-way'!A79="","",'True_Odds_Calculator_2-way'!A79)</f>
        <v>2.1800000000000002</v>
      </c>
      <c r="B78" s="4">
        <f>IF('True_Odds_Calculator_2-way'!B79="","",'True_Odds_Calculator_2-way'!B79)</f>
        <v>1.73</v>
      </c>
      <c r="C78" s="4">
        <f t="shared" si="4"/>
        <v>3.6750278411200155E-2</v>
      </c>
      <c r="D78" s="4">
        <f t="shared" si="6"/>
        <v>2.2709700728608424</v>
      </c>
      <c r="E78" s="4">
        <f t="shared" si="7"/>
        <v>1.7868005874828257</v>
      </c>
      <c r="G78" s="4">
        <f t="shared" si="5"/>
        <v>1.0367502784112002</v>
      </c>
    </row>
    <row r="79" spans="1:7" x14ac:dyDescent="0.2">
      <c r="A79" s="4">
        <f>IF('True_Odds_Calculator_2-way'!A80="","",'True_Odds_Calculator_2-way'!A80)</f>
        <v>2.54</v>
      </c>
      <c r="B79" s="4">
        <f>IF('True_Odds_Calculator_2-way'!B80="","",'True_Odds_Calculator_2-way'!B80)</f>
        <v>1.55</v>
      </c>
      <c r="C79" s="4">
        <f t="shared" si="4"/>
        <v>3.8862077724155508E-2</v>
      </c>
      <c r="D79" s="4">
        <f t="shared" si="6"/>
        <v>2.6718696979979644</v>
      </c>
      <c r="E79" s="4">
        <f t="shared" si="7"/>
        <v>1.5981327379744266</v>
      </c>
      <c r="G79" s="4">
        <f t="shared" si="5"/>
        <v>1.0388620777241555</v>
      </c>
    </row>
    <row r="80" spans="1:7" x14ac:dyDescent="0.2">
      <c r="A80" s="4">
        <f>IF('True_Odds_Calculator_2-way'!A81="","",'True_Odds_Calculator_2-way'!A81)</f>
        <v>2.2599999999999998</v>
      </c>
      <c r="B80" s="4">
        <f>IF('True_Odds_Calculator_2-way'!B81="","",'True_Odds_Calculator_2-way'!B81)</f>
        <v>1.68</v>
      </c>
      <c r="C80" s="4">
        <f t="shared" si="4"/>
        <v>3.7715971344289834E-2</v>
      </c>
      <c r="D80" s="4">
        <f t="shared" si="6"/>
        <v>2.3606068142253167</v>
      </c>
      <c r="E80" s="4">
        <f t="shared" si="7"/>
        <v>1.7349661853408882</v>
      </c>
      <c r="G80" s="4">
        <f t="shared" si="5"/>
        <v>1.0377159713442898</v>
      </c>
    </row>
    <row r="81" spans="1:7" x14ac:dyDescent="0.2">
      <c r="A81" s="4">
        <f>IF('True_Odds_Calculator_2-way'!A82="","",'True_Odds_Calculator_2-way'!A82)</f>
        <v>2.76</v>
      </c>
      <c r="B81" s="4">
        <f>IF('True_Odds_Calculator_2-way'!B82="","",'True_Odds_Calculator_2-way'!B82)</f>
        <v>1.48</v>
      </c>
      <c r="C81" s="4">
        <f t="shared" si="4"/>
        <v>3.7994516255385857E-2</v>
      </c>
      <c r="D81" s="4">
        <f t="shared" si="6"/>
        <v>2.9127210496292069</v>
      </c>
      <c r="E81" s="4">
        <f t="shared" si="7"/>
        <v>1.5228153892036982</v>
      </c>
      <c r="G81" s="4">
        <f t="shared" si="5"/>
        <v>1.0379945162553859</v>
      </c>
    </row>
    <row r="82" spans="1:7" x14ac:dyDescent="0.2">
      <c r="A82" s="4">
        <f>IF('True_Odds_Calculator_2-way'!A83="","",'True_Odds_Calculator_2-way'!A83)</f>
        <v>2.13</v>
      </c>
      <c r="B82" s="4">
        <f>IF('True_Odds_Calculator_2-way'!B83="","",'True_Odds_Calculator_2-way'!B83)</f>
        <v>1.76</v>
      </c>
      <c r="C82" s="4">
        <f t="shared" si="4"/>
        <v>3.7665386256935607E-2</v>
      </c>
      <c r="D82" s="4">
        <f t="shared" si="6"/>
        <v>2.2190126672191313</v>
      </c>
      <c r="E82" s="4">
        <f t="shared" si="7"/>
        <v>1.8203360202000585</v>
      </c>
      <c r="G82" s="4">
        <f t="shared" si="5"/>
        <v>1.0376653862569356</v>
      </c>
    </row>
    <row r="83" spans="1:7" x14ac:dyDescent="0.2">
      <c r="A83" s="4">
        <f>IF('True_Odds_Calculator_2-way'!A84="","",'True_Odds_Calculator_2-way'!A84)</f>
        <v>2</v>
      </c>
      <c r="B83" s="4">
        <f>IF('True_Odds_Calculator_2-way'!B84="","",'True_Odds_Calculator_2-way'!B84)</f>
        <v>1.87</v>
      </c>
      <c r="C83" s="4">
        <f t="shared" si="4"/>
        <v>3.475935828876997E-2</v>
      </c>
      <c r="D83" s="4">
        <f t="shared" si="6"/>
        <v>2.0720221606648197</v>
      </c>
      <c r="E83" s="4">
        <f t="shared" si="7"/>
        <v>1.9328165374677002</v>
      </c>
      <c r="G83" s="4">
        <f t="shared" si="5"/>
        <v>1.03475935828877</v>
      </c>
    </row>
    <row r="84" spans="1:7" x14ac:dyDescent="0.2">
      <c r="A84" s="4">
        <f>IF('True_Odds_Calculator_2-way'!A85="","",'True_Odds_Calculator_2-way'!A85)</f>
        <v>2.44</v>
      </c>
      <c r="B84" s="4">
        <f>IF('True_Odds_Calculator_2-way'!B85="","",'True_Odds_Calculator_2-way'!B85)</f>
        <v>1.59</v>
      </c>
      <c r="C84" s="4">
        <f t="shared" si="4"/>
        <v>3.8766883183833478E-2</v>
      </c>
      <c r="D84" s="4">
        <f t="shared" si="6"/>
        <v>2.561130182202271</v>
      </c>
      <c r="E84" s="4">
        <f t="shared" si="7"/>
        <v>1.640561569688769</v>
      </c>
      <c r="G84" s="4">
        <f t="shared" si="5"/>
        <v>1.0387668831838335</v>
      </c>
    </row>
    <row r="85" spans="1:7" x14ac:dyDescent="0.2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4"/>
        <v>4.5883940620782715E-2</v>
      </c>
      <c r="D85" s="4">
        <f t="shared" si="6"/>
        <v>2.6183745583038869</v>
      </c>
      <c r="E85" s="4">
        <f t="shared" si="7"/>
        <v>1.6179039301310043</v>
      </c>
      <c r="G85" s="4">
        <f t="shared" si="5"/>
        <v>1.0458839406207827</v>
      </c>
    </row>
    <row r="86" spans="1:7" x14ac:dyDescent="0.2">
      <c r="A86" s="4">
        <f>IF('True_Odds_Calculator_2-way'!A87="","",'True_Odds_Calculator_2-way'!A87)</f>
        <v>2.41</v>
      </c>
      <c r="B86" s="4">
        <f>IF('True_Odds_Calculator_2-way'!B87="","",'True_Odds_Calculator_2-way'!B87)</f>
        <v>1.58</v>
      </c>
      <c r="C86" s="4">
        <f t="shared" si="4"/>
        <v>4.7849151741162776E-2</v>
      </c>
      <c r="D86" s="4">
        <f t="shared" si="6"/>
        <v>2.5574585264289071</v>
      </c>
      <c r="E86" s="4">
        <f t="shared" si="7"/>
        <v>1.6420716719134072</v>
      </c>
      <c r="G86" s="4">
        <f t="shared" si="5"/>
        <v>1.0478491517411628</v>
      </c>
    </row>
    <row r="87" spans="1:7" x14ac:dyDescent="0.2">
      <c r="A87" s="4">
        <f>IF('True_Odds_Calculator_2-way'!A88="","",'True_Odds_Calculator_2-way'!A88)</f>
        <v>2.4300000000000002</v>
      </c>
      <c r="B87" s="4">
        <f>IF('True_Odds_Calculator_2-way'!B88="","",'True_Odds_Calculator_2-way'!B88)</f>
        <v>1.57</v>
      </c>
      <c r="C87" s="4">
        <f t="shared" si="4"/>
        <v>4.846530890409162E-2</v>
      </c>
      <c r="D87" s="4">
        <f t="shared" si="6"/>
        <v>2.5820446008595312</v>
      </c>
      <c r="E87" s="4">
        <f t="shared" si="7"/>
        <v>1.6320934311565529</v>
      </c>
      <c r="G87" s="4">
        <f t="shared" si="5"/>
        <v>1.0484653089040916</v>
      </c>
    </row>
    <row r="88" spans="1:7" x14ac:dyDescent="0.2">
      <c r="A88" s="4">
        <f>IF('True_Odds_Calculator_2-way'!A89="","",'True_Odds_Calculator_2-way'!A89)</f>
        <v>2.4500000000000002</v>
      </c>
      <c r="B88" s="4">
        <f>IF('True_Odds_Calculator_2-way'!B89="","",'True_Odds_Calculator_2-way'!B89)</f>
        <v>1.56</v>
      </c>
      <c r="C88" s="4">
        <f t="shared" si="4"/>
        <v>4.9188906331763427E-2</v>
      </c>
      <c r="D88" s="4">
        <f t="shared" si="6"/>
        <v>2.6070941336971352</v>
      </c>
      <c r="E88" s="4">
        <f t="shared" si="7"/>
        <v>1.6222410865874364</v>
      </c>
      <c r="G88" s="4">
        <f t="shared" si="5"/>
        <v>1.0491889063317634</v>
      </c>
    </row>
    <row r="89" spans="1:7" x14ac:dyDescent="0.2">
      <c r="A89" s="4">
        <f>IF('True_Odds_Calculator_2-way'!A90="","",'True_Odds_Calculator_2-way'!A90)</f>
        <v>1.87</v>
      </c>
      <c r="B89" s="4">
        <f>IF('True_Odds_Calculator_2-way'!B90="","",'True_Odds_Calculator_2-way'!B90)</f>
        <v>2.0299999999999998</v>
      </c>
      <c r="C89" s="4">
        <f t="shared" si="4"/>
        <v>2.737019572719368E-2</v>
      </c>
      <c r="D89" s="4">
        <f t="shared" si="6"/>
        <v>1.9191122570208035</v>
      </c>
      <c r="E89" s="4">
        <f t="shared" si="7"/>
        <v>2.0880063804625832</v>
      </c>
      <c r="G89" s="4">
        <f t="shared" si="5"/>
        <v>1.0273701957271937</v>
      </c>
    </row>
    <row r="90" spans="1:7" x14ac:dyDescent="0.2">
      <c r="A90" s="4">
        <f>IF('True_Odds_Calculator_2-way'!A91="","",'True_Odds_Calculator_2-way'!A91)</f>
        <v>2.59</v>
      </c>
      <c r="B90" s="4">
        <f>IF('True_Odds_Calculator_2-way'!B91="","",'True_Odds_Calculator_2-way'!B91)</f>
        <v>1.54</v>
      </c>
      <c r="C90" s="4">
        <f t="shared" si="4"/>
        <v>3.5451035451035562E-2</v>
      </c>
      <c r="D90" s="4">
        <f t="shared" si="6"/>
        <v>2.7146260123868511</v>
      </c>
      <c r="E90" s="4">
        <f t="shared" si="7"/>
        <v>1.583217560433454</v>
      </c>
      <c r="G90" s="4">
        <f t="shared" si="5"/>
        <v>1.0354510354510356</v>
      </c>
    </row>
    <row r="91" spans="1:7" x14ac:dyDescent="0.2">
      <c r="A91" s="4">
        <f>IF('True_Odds_Calculator_2-way'!A92="","",'True_Odds_Calculator_2-way'!A92)</f>
        <v>2.12</v>
      </c>
      <c r="B91" s="4">
        <f>IF('True_Odds_Calculator_2-way'!B92="","",'True_Odds_Calculator_2-way'!B92)</f>
        <v>1.78</v>
      </c>
      <c r="C91" s="4">
        <f t="shared" si="4"/>
        <v>3.3495866016535869E-2</v>
      </c>
      <c r="D91" s="4">
        <f t="shared" si="6"/>
        <v>2.1980428704566637</v>
      </c>
      <c r="E91" s="4">
        <f t="shared" si="7"/>
        <v>1.8346946713341112</v>
      </c>
      <c r="G91" s="4">
        <f t="shared" si="5"/>
        <v>1.0334958660165359</v>
      </c>
    </row>
    <row r="92" spans="1:7" x14ac:dyDescent="0.2">
      <c r="A92" s="4">
        <f>IF('True_Odds_Calculator_2-way'!A93="","",'True_Odds_Calculator_2-way'!A93)</f>
        <v>2.59</v>
      </c>
      <c r="B92" s="4">
        <f>IF('True_Odds_Calculator_2-way'!B93="","",'True_Odds_Calculator_2-way'!B93)</f>
        <v>1.54</v>
      </c>
      <c r="C92" s="4">
        <f t="shared" si="4"/>
        <v>3.5451035451035562E-2</v>
      </c>
      <c r="D92" s="4">
        <f t="shared" si="6"/>
        <v>2.7146260123868511</v>
      </c>
      <c r="E92" s="4">
        <f t="shared" si="7"/>
        <v>1.583217560433454</v>
      </c>
      <c r="G92" s="4">
        <f t="shared" si="5"/>
        <v>1.0354510354510356</v>
      </c>
    </row>
    <row r="93" spans="1:7" x14ac:dyDescent="0.2">
      <c r="A93" s="4">
        <f>IF('True_Odds_Calculator_2-way'!A94="","",'True_Odds_Calculator_2-way'!A94)</f>
        <v>2.2799999999999998</v>
      </c>
      <c r="B93" s="4">
        <f>IF('True_Odds_Calculator_2-way'!B94="","",'True_Odds_Calculator_2-way'!B94)</f>
        <v>1.68</v>
      </c>
      <c r="C93" s="4">
        <f t="shared" si="4"/>
        <v>3.383458646616555E-2</v>
      </c>
      <c r="D93" s="4">
        <f t="shared" si="6"/>
        <v>2.3714710252600297</v>
      </c>
      <c r="E93" s="4">
        <f t="shared" si="7"/>
        <v>1.7291440953412784</v>
      </c>
      <c r="G93" s="4">
        <f t="shared" si="5"/>
        <v>1.0338345864661656</v>
      </c>
    </row>
    <row r="94" spans="1:7" x14ac:dyDescent="0.2">
      <c r="A94" s="4">
        <f>IF('True_Odds_Calculator_2-way'!A95="","",'True_Odds_Calculator_2-way'!A95)</f>
        <v>2.4300000000000002</v>
      </c>
      <c r="B94" s="4">
        <f>IF('True_Odds_Calculator_2-way'!B95="","",'True_Odds_Calculator_2-way'!B95)</f>
        <v>1.61</v>
      </c>
      <c r="C94" s="4">
        <f t="shared" si="4"/>
        <v>3.2640646167216181E-2</v>
      </c>
      <c r="D94" s="4">
        <f t="shared" si="6"/>
        <v>2.5303495779840248</v>
      </c>
      <c r="E94" s="4">
        <f t="shared" si="7"/>
        <v>1.6534454704900365</v>
      </c>
      <c r="G94" s="4">
        <f t="shared" si="5"/>
        <v>1.0326406461672162</v>
      </c>
    </row>
    <row r="95" spans="1:7" x14ac:dyDescent="0.2">
      <c r="A95" s="4">
        <f>IF('True_Odds_Calculator_2-way'!A96="","",'True_Odds_Calculator_2-way'!A96)</f>
        <v>2.08</v>
      </c>
      <c r="B95" s="4">
        <f>IF('True_Odds_Calculator_2-way'!B96="","",'True_Odds_Calculator_2-way'!B96)</f>
        <v>1.83</v>
      </c>
      <c r="C95" s="4">
        <f t="shared" si="4"/>
        <v>2.7217318200924545E-2</v>
      </c>
      <c r="D95" s="4">
        <f t="shared" si="6"/>
        <v>2.1405916094927453</v>
      </c>
      <c r="E95" s="4">
        <f t="shared" si="7"/>
        <v>1.8767379942806428</v>
      </c>
      <c r="G95" s="4">
        <f t="shared" si="5"/>
        <v>1.0272173182009245</v>
      </c>
    </row>
    <row r="96" spans="1:7" x14ac:dyDescent="0.2">
      <c r="A96" s="4">
        <f>IF('True_Odds_Calculator_2-way'!A97="","",'True_Odds_Calculator_2-way'!A97)</f>
        <v>2.39</v>
      </c>
      <c r="B96" s="4">
        <f>IF('True_Odds_Calculator_2-way'!B97="","",'True_Odds_Calculator_2-way'!B97)</f>
        <v>1.63</v>
      </c>
      <c r="C96" s="4">
        <f t="shared" si="4"/>
        <v>3.19069743563416E-2</v>
      </c>
      <c r="D96" s="4">
        <f t="shared" si="6"/>
        <v>2.4847402493861024</v>
      </c>
      <c r="E96" s="4">
        <f t="shared" si="7"/>
        <v>1.6735184827201064</v>
      </c>
      <c r="G96" s="4">
        <f t="shared" si="5"/>
        <v>1.0319069743563416</v>
      </c>
    </row>
    <row r="97" spans="1:7" x14ac:dyDescent="0.2">
      <c r="A97" s="4">
        <f>IF('True_Odds_Calculator_2-way'!A98="","",'True_Odds_Calculator_2-way'!A98)</f>
        <v>2.33</v>
      </c>
      <c r="B97" s="4">
        <f>IF('True_Odds_Calculator_2-way'!B98="","",'True_Odds_Calculator_2-way'!B98)</f>
        <v>1.65</v>
      </c>
      <c r="C97" s="4">
        <f t="shared" si="4"/>
        <v>3.5245155416829377E-2</v>
      </c>
      <c r="D97" s="4">
        <f t="shared" si="6"/>
        <v>2.4297677358192451</v>
      </c>
      <c r="E97" s="4">
        <f t="shared" si="7"/>
        <v>1.6994142999226434</v>
      </c>
      <c r="G97" s="4">
        <f t="shared" si="5"/>
        <v>1.0352451554168294</v>
      </c>
    </row>
    <row r="98" spans="1:7" x14ac:dyDescent="0.2">
      <c r="A98" s="4">
        <f>IF('True_Odds_Calculator_2-way'!A99="","",'True_Odds_Calculator_2-way'!A99)</f>
        <v>2.19</v>
      </c>
      <c r="B98" s="4">
        <f>IF('True_Odds_Calculator_2-way'!B99="","",'True_Odds_Calculator_2-way'!B99)</f>
        <v>1.73</v>
      </c>
      <c r="C98" s="4">
        <f t="shared" si="4"/>
        <v>3.4655686647135031E-2</v>
      </c>
      <c r="D98" s="4">
        <f t="shared" si="6"/>
        <v>2.2763841740018629</v>
      </c>
      <c r="E98" s="4">
        <f t="shared" si="7"/>
        <v>1.7834631769717797</v>
      </c>
      <c r="G98" s="4">
        <f t="shared" si="5"/>
        <v>1.034655686647135</v>
      </c>
    </row>
    <row r="99" spans="1:7" x14ac:dyDescent="0.2">
      <c r="A99" s="4">
        <f>IF('True_Odds_Calculator_2-way'!A100="","",'True_Odds_Calculator_2-way'!A100)</f>
        <v>1.95</v>
      </c>
      <c r="B99" s="4">
        <f>IF('True_Odds_Calculator_2-way'!B100="","",'True_Odds_Calculator_2-way'!B100)</f>
        <v>1.93</v>
      </c>
      <c r="C99" s="4">
        <f t="shared" si="4"/>
        <v>3.0955227846419575E-2</v>
      </c>
      <c r="D99" s="4">
        <f t="shared" si="6"/>
        <v>2.0106851876586083</v>
      </c>
      <c r="E99" s="4">
        <f t="shared" si="7"/>
        <v>1.9894277785119598</v>
      </c>
      <c r="G99" s="4">
        <f t="shared" si="5"/>
        <v>1.0309552278464196</v>
      </c>
    </row>
    <row r="100" spans="1:7" x14ac:dyDescent="0.2">
      <c r="A100" s="4">
        <f>IF('True_Odds_Calculator_2-way'!A101="","",'True_Odds_Calculator_2-way'!A101)</f>
        <v>1.94</v>
      </c>
      <c r="B100" s="4">
        <f>IF('True_Odds_Calculator_2-way'!B101="","",'True_Odds_Calculator_2-way'!B101)</f>
        <v>1.94</v>
      </c>
      <c r="C100" s="4">
        <f t="shared" si="4"/>
        <v>3.0927835051546504E-2</v>
      </c>
      <c r="D100" s="4">
        <f t="shared" si="6"/>
        <v>2.0000000000000004</v>
      </c>
      <c r="E100" s="4">
        <f t="shared" si="7"/>
        <v>2.0000000000000004</v>
      </c>
      <c r="G100" s="4">
        <f t="shared" si="5"/>
        <v>1.0309278350515465</v>
      </c>
    </row>
    <row r="101" spans="1:7" x14ac:dyDescent="0.2">
      <c r="A101" s="4">
        <f>IF('True_Odds_Calculator_2-way'!A102="","",'True_Odds_Calculator_2-way'!A102)</f>
        <v>1.6</v>
      </c>
      <c r="B101" s="4">
        <f>IF('True_Odds_Calculator_2-way'!B102="","",'True_Odds_Calculator_2-way'!B102)</f>
        <v>2.4500000000000002</v>
      </c>
      <c r="C101" s="4">
        <f t="shared" si="4"/>
        <v>3.3163265306122458E-2</v>
      </c>
      <c r="D101" s="4">
        <f t="shared" si="6"/>
        <v>1.6436058700209644</v>
      </c>
      <c r="E101" s="4">
        <f t="shared" si="7"/>
        <v>2.5537459283387625</v>
      </c>
      <c r="G101" s="4">
        <f t="shared" si="5"/>
        <v>1.0331632653061225</v>
      </c>
    </row>
    <row r="102" spans="1:7" x14ac:dyDescent="0.2">
      <c r="A102" s="4">
        <f>IF('True_Odds_Calculator_2-way'!A103="","",'True_Odds_Calculator_2-way'!A103)</f>
        <v>2.2000000000000002</v>
      </c>
      <c r="B102" s="4">
        <f>IF('True_Odds_Calculator_2-way'!B103="","",'True_Odds_Calculator_2-way'!B103)</f>
        <v>1.72</v>
      </c>
      <c r="C102" s="4">
        <f t="shared" si="4"/>
        <v>3.5940803382663811E-2</v>
      </c>
      <c r="D102" s="4">
        <f t="shared" si="6"/>
        <v>2.2905569007263922</v>
      </c>
      <c r="E102" s="4">
        <f t="shared" si="7"/>
        <v>1.7748592870544089</v>
      </c>
      <c r="G102" s="4">
        <f t="shared" si="5"/>
        <v>1.0359408033826638</v>
      </c>
    </row>
    <row r="103" spans="1:7" x14ac:dyDescent="0.2">
      <c r="A103" s="4">
        <f>IF('True_Odds_Calculator_2-way'!A104="","",'True_Odds_Calculator_2-way'!A104)</f>
        <v>2.4900000000000002</v>
      </c>
      <c r="B103" s="4">
        <f>IF('True_Odds_Calculator_2-way'!B104="","",'True_Odds_Calculator_2-way'!B104)</f>
        <v>1.58</v>
      </c>
      <c r="C103" s="4">
        <f t="shared" si="4"/>
        <v>3.4517818107874465E-2</v>
      </c>
      <c r="D103" s="4">
        <f t="shared" si="6"/>
        <v>2.6018120494676276</v>
      </c>
      <c r="E103" s="4">
        <f t="shared" si="7"/>
        <v>1.6242929689112753</v>
      </c>
      <c r="G103" s="4">
        <f t="shared" si="5"/>
        <v>1.0345178181078745</v>
      </c>
    </row>
    <row r="104" spans="1:7" x14ac:dyDescent="0.2">
      <c r="A104" s="4">
        <f>IF('True_Odds_Calculator_2-way'!A105="","",'True_Odds_Calculator_2-way'!A105)</f>
        <v>1.79</v>
      </c>
      <c r="B104" s="4">
        <f>IF('True_Odds_Calculator_2-way'!B105="","",'True_Odds_Calculator_2-way'!B105)</f>
        <v>2.1</v>
      </c>
      <c r="C104" s="4">
        <f t="shared" si="4"/>
        <v>3.4849694067571102E-2</v>
      </c>
      <c r="D104" s="4">
        <f t="shared" si="6"/>
        <v>1.8476284099287292</v>
      </c>
      <c r="E104" s="4">
        <f t="shared" si="7"/>
        <v>2.1797622499275153</v>
      </c>
      <c r="G104" s="4">
        <f t="shared" si="5"/>
        <v>1.0348496940675711</v>
      </c>
    </row>
    <row r="105" spans="1:7" x14ac:dyDescent="0.2">
      <c r="A105" s="4">
        <f>IF('True_Odds_Calculator_2-way'!A106="","",'True_Odds_Calculator_2-way'!A106)</f>
        <v>1.85</v>
      </c>
      <c r="B105" s="4">
        <f>IF('True_Odds_Calculator_2-way'!B106="","",'True_Odds_Calculator_2-way'!B106)</f>
        <v>2.0499999999999998</v>
      </c>
      <c r="C105" s="4">
        <f t="shared" si="4"/>
        <v>2.8345418589321048E-2</v>
      </c>
      <c r="D105" s="4">
        <f t="shared" si="6"/>
        <v>1.8998121477770822</v>
      </c>
      <c r="E105" s="4">
        <f t="shared" si="7"/>
        <v>2.1113430758524703</v>
      </c>
      <c r="G105" s="4">
        <f t="shared" si="5"/>
        <v>1.028345418589321</v>
      </c>
    </row>
    <row r="106" spans="1:7" x14ac:dyDescent="0.2">
      <c r="A106" s="4">
        <f>IF('True_Odds_Calculator_2-way'!A107="","",'True_Odds_Calculator_2-way'!A107)</f>
        <v>1.29</v>
      </c>
      <c r="B106" s="4">
        <f>IF('True_Odds_Calculator_2-way'!B107="","",'True_Odds_Calculator_2-way'!B107)</f>
        <v>3.74</v>
      </c>
      <c r="C106" s="4">
        <f t="shared" si="4"/>
        <v>4.2573477593997211E-2</v>
      </c>
      <c r="D106" s="4">
        <f t="shared" si="6"/>
        <v>1.3264234459626645</v>
      </c>
      <c r="E106" s="4">
        <f t="shared" si="7"/>
        <v>4.0635054324938924</v>
      </c>
      <c r="G106" s="4">
        <f t="shared" si="5"/>
        <v>1.0425734775939972</v>
      </c>
    </row>
    <row r="107" spans="1:7" x14ac:dyDescent="0.2">
      <c r="A107" s="4">
        <f>IF('True_Odds_Calculator_2-way'!A108="","",'True_Odds_Calculator_2-way'!A108)</f>
        <v>2.14</v>
      </c>
      <c r="B107" s="4">
        <f>IF('True_Odds_Calculator_2-way'!B108="","",'True_Odds_Calculator_2-way'!B108)</f>
        <v>1.77</v>
      </c>
      <c r="C107" s="4">
        <f t="shared" si="4"/>
        <v>3.2261471038597556E-2</v>
      </c>
      <c r="D107" s="4">
        <f t="shared" si="6"/>
        <v>2.216513546725964</v>
      </c>
      <c r="E107" s="4">
        <f t="shared" si="7"/>
        <v>1.822021261243927</v>
      </c>
      <c r="G107" s="4">
        <f t="shared" si="5"/>
        <v>1.0322614710385976</v>
      </c>
    </row>
    <row r="108" spans="1:7" x14ac:dyDescent="0.2">
      <c r="A108" s="4">
        <f>IF('True_Odds_Calculator_2-way'!A109="","",'True_Odds_Calculator_2-way'!A109)</f>
        <v>2.14</v>
      </c>
      <c r="B108" s="4">
        <f>IF('True_Odds_Calculator_2-way'!B109="","",'True_Odds_Calculator_2-way'!B109)</f>
        <v>1.77</v>
      </c>
      <c r="C108" s="4">
        <f t="shared" si="4"/>
        <v>3.2261471038597556E-2</v>
      </c>
      <c r="D108" s="4">
        <f t="shared" si="6"/>
        <v>2.216513546725964</v>
      </c>
      <c r="E108" s="4">
        <f t="shared" si="7"/>
        <v>1.822021261243927</v>
      </c>
      <c r="G108" s="4">
        <f t="shared" si="5"/>
        <v>1.0322614710385976</v>
      </c>
    </row>
    <row r="109" spans="1:7" x14ac:dyDescent="0.2">
      <c r="A109" s="4">
        <f>IF('True_Odds_Calculator_2-way'!A110="","",'True_Odds_Calculator_2-way'!A110)</f>
        <v>2.19</v>
      </c>
      <c r="B109" s="4">
        <f>IF('True_Odds_Calculator_2-way'!B110="","",'True_Odds_Calculator_2-way'!B110)</f>
        <v>1.73</v>
      </c>
      <c r="C109" s="4">
        <f t="shared" si="4"/>
        <v>3.4655686647135031E-2</v>
      </c>
      <c r="D109" s="4">
        <f t="shared" si="6"/>
        <v>2.2763841740018629</v>
      </c>
      <c r="E109" s="4">
        <f t="shared" si="7"/>
        <v>1.7834631769717797</v>
      </c>
      <c r="G109" s="4">
        <f t="shared" si="5"/>
        <v>1.034655686647135</v>
      </c>
    </row>
    <row r="110" spans="1:7" x14ac:dyDescent="0.2">
      <c r="A110" s="4">
        <f>IF('True_Odds_Calculator_2-way'!A111="","",'True_Odds_Calculator_2-way'!A111)</f>
        <v>2.02</v>
      </c>
      <c r="B110" s="4">
        <f>IF('True_Odds_Calculator_2-way'!B111="","",'True_Odds_Calculator_2-way'!B111)</f>
        <v>1.83</v>
      </c>
      <c r="C110" s="4">
        <f t="shared" si="4"/>
        <v>4.1497592382188975E-2</v>
      </c>
      <c r="D110" s="4">
        <f t="shared" si="6"/>
        <v>2.1083670792220381</v>
      </c>
      <c r="E110" s="4">
        <f t="shared" si="7"/>
        <v>1.9022281685792208</v>
      </c>
      <c r="G110" s="4">
        <f t="shared" si="5"/>
        <v>1.041497592382189</v>
      </c>
    </row>
    <row r="111" spans="1:7" x14ac:dyDescent="0.2">
      <c r="A111" s="4">
        <f>IF('True_Odds_Calculator_2-way'!A112="","",'True_Odds_Calculator_2-way'!A112)</f>
        <v>1.92</v>
      </c>
      <c r="B111" s="4">
        <f>IF('True_Odds_Calculator_2-way'!B112="","",'True_Odds_Calculator_2-way'!B112)</f>
        <v>1.92</v>
      </c>
      <c r="C111" s="4">
        <f t="shared" si="4"/>
        <v>4.1666666666666741E-2</v>
      </c>
      <c r="D111" s="4">
        <f t="shared" si="6"/>
        <v>2</v>
      </c>
      <c r="E111" s="4">
        <f t="shared" si="7"/>
        <v>2</v>
      </c>
      <c r="G111" s="4">
        <f t="shared" si="5"/>
        <v>1.0416666666666667</v>
      </c>
    </row>
    <row r="112" spans="1:7" x14ac:dyDescent="0.2">
      <c r="A112" s="4">
        <f>IF('True_Odds_Calculator_2-way'!A113="","",'True_Odds_Calculator_2-way'!A113)</f>
        <v>1.93</v>
      </c>
      <c r="B112" s="4">
        <f>IF('True_Odds_Calculator_2-way'!B113="","",'True_Odds_Calculator_2-way'!B113)</f>
        <v>1.9</v>
      </c>
      <c r="C112" s="4">
        <f t="shared" si="4"/>
        <v>4.445050449959087E-2</v>
      </c>
      <c r="D112" s="4">
        <f t="shared" si="6"/>
        <v>2.0164971130052241</v>
      </c>
      <c r="E112" s="4">
        <f t="shared" si="7"/>
        <v>1.9837706248309437</v>
      </c>
      <c r="G112" s="4">
        <f t="shared" si="5"/>
        <v>1.0444505044995909</v>
      </c>
    </row>
    <row r="113" spans="1:7" x14ac:dyDescent="0.2">
      <c r="A113" s="4">
        <f>IF('True_Odds_Calculator_2-way'!A114="","",'True_Odds_Calculator_2-way'!A114)</f>
        <v>2.25</v>
      </c>
      <c r="B113" s="4">
        <f>IF('True_Odds_Calculator_2-way'!B114="","",'True_Odds_Calculator_2-way'!B114)</f>
        <v>1.66</v>
      </c>
      <c r="C113" s="4">
        <f t="shared" si="4"/>
        <v>4.685408299866145E-2</v>
      </c>
      <c r="D113" s="4">
        <f t="shared" si="6"/>
        <v>2.375198728139905</v>
      </c>
      <c r="E113" s="4">
        <f t="shared" si="7"/>
        <v>1.7271676300578036</v>
      </c>
      <c r="G113" s="4">
        <f t="shared" si="5"/>
        <v>1.0468540829986615</v>
      </c>
    </row>
    <row r="114" spans="1:7" x14ac:dyDescent="0.2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1.98</v>
      </c>
      <c r="C114" s="4">
        <f t="shared" si="4"/>
        <v>4.5591045591045543E-2</v>
      </c>
      <c r="D114" s="4">
        <f t="shared" si="6"/>
        <v>1.931452675982072</v>
      </c>
      <c r="E114" s="4">
        <f t="shared" si="7"/>
        <v>2.0735918482875744</v>
      </c>
      <c r="G114" s="4">
        <f t="shared" si="5"/>
        <v>1.0455910455910455</v>
      </c>
    </row>
    <row r="115" spans="1:7" x14ac:dyDescent="0.2">
      <c r="A115" s="4">
        <f>IF('True_Odds_Calculator_2-way'!A116="","",'True_Odds_Calculator_2-way'!A116)</f>
        <v>2.1</v>
      </c>
      <c r="B115" s="4">
        <f>IF('True_Odds_Calculator_2-way'!B116="","",'True_Odds_Calculator_2-way'!B116)</f>
        <v>1.72</v>
      </c>
      <c r="C115" s="4">
        <f t="shared" si="4"/>
        <v>5.75858250276855E-2</v>
      </c>
      <c r="D115" s="4">
        <f t="shared" si="6"/>
        <v>2.2351485148514851</v>
      </c>
      <c r="E115" s="4">
        <f t="shared" si="7"/>
        <v>1.8096192384769538</v>
      </c>
      <c r="G115" s="4">
        <f t="shared" si="5"/>
        <v>1.0575858250276855</v>
      </c>
    </row>
    <row r="116" spans="1:7" x14ac:dyDescent="0.2">
      <c r="A116" s="4">
        <f>IF('True_Odds_Calculator_2-way'!A117="","",'True_Odds_Calculator_2-way'!A117)</f>
        <v>1.94</v>
      </c>
      <c r="B116" s="4">
        <f>IF('True_Odds_Calculator_2-way'!B117="","",'True_Odds_Calculator_2-way'!B117)</f>
        <v>1.88</v>
      </c>
      <c r="C116" s="4">
        <f t="shared" si="4"/>
        <v>4.7378811142794408E-2</v>
      </c>
      <c r="D116" s="4">
        <f t="shared" si="6"/>
        <v>2.033452274754683</v>
      </c>
      <c r="E116" s="4">
        <f t="shared" si="7"/>
        <v>1.9676305567544234</v>
      </c>
      <c r="G116" s="4">
        <f t="shared" si="5"/>
        <v>1.0473788111427944</v>
      </c>
    </row>
    <row r="117" spans="1:7" x14ac:dyDescent="0.2">
      <c r="A117" s="4">
        <f>IF('True_Odds_Calculator_2-way'!A118="","",'True_Odds_Calculator_2-way'!A118)</f>
        <v>1.9</v>
      </c>
      <c r="B117" s="4">
        <f>IF('True_Odds_Calculator_2-way'!B118="","",'True_Odds_Calculator_2-way'!B118)</f>
        <v>1.92</v>
      </c>
      <c r="C117" s="4">
        <f t="shared" si="4"/>
        <v>4.7149122807017552E-2</v>
      </c>
      <c r="D117" s="4">
        <f t="shared" si="6"/>
        <v>1.9890948745910577</v>
      </c>
      <c r="E117" s="4">
        <f t="shared" si="7"/>
        <v>2.0110253583241455</v>
      </c>
      <c r="G117" s="4">
        <f t="shared" si="5"/>
        <v>1.0471491228070176</v>
      </c>
    </row>
    <row r="118" spans="1:7" x14ac:dyDescent="0.2">
      <c r="A118" s="4">
        <f>IF('True_Odds_Calculator_2-way'!A119="","",'True_Odds_Calculator_2-way'!A119)</f>
        <v>1.58</v>
      </c>
      <c r="B118" s="4">
        <f>IF('True_Odds_Calculator_2-way'!B119="","",'True_Odds_Calculator_2-way'!B119)</f>
        <v>2.2999999999999998</v>
      </c>
      <c r="C118" s="4">
        <f t="shared" si="4"/>
        <v>6.769400110071544E-2</v>
      </c>
      <c r="D118" s="4">
        <f t="shared" si="6"/>
        <v>1.6692696371152964</v>
      </c>
      <c r="E118" s="4">
        <f t="shared" si="7"/>
        <v>2.494166094715168</v>
      </c>
      <c r="G118" s="4">
        <f t="shared" si="5"/>
        <v>1.0676940011007154</v>
      </c>
    </row>
    <row r="119" spans="1:7" x14ac:dyDescent="0.2">
      <c r="A119" s="4">
        <f>IF('True_Odds_Calculator_2-way'!A120="","",'True_Odds_Calculator_2-way'!A120)</f>
        <v>1.74</v>
      </c>
      <c r="B119" s="4">
        <f>IF('True_Odds_Calculator_2-way'!B120="","",'True_Odds_Calculator_2-way'!B120)</f>
        <v>2.0699999999999998</v>
      </c>
      <c r="C119" s="4">
        <f t="shared" si="4"/>
        <v>5.7804431117774335E-2</v>
      </c>
      <c r="D119" s="4">
        <f t="shared" si="6"/>
        <v>1.8321379520830152</v>
      </c>
      <c r="E119" s="4">
        <f t="shared" si="7"/>
        <v>2.2017238217494954</v>
      </c>
      <c r="G119" s="4">
        <f t="shared" si="5"/>
        <v>1.0578044311177743</v>
      </c>
    </row>
    <row r="120" spans="1:7" x14ac:dyDescent="0.2">
      <c r="A120" s="4">
        <f>IF('True_Odds_Calculator_2-way'!A121="","",'True_Odds_Calculator_2-way'!A121)</f>
        <v>1.84</v>
      </c>
      <c r="B120" s="4">
        <f>IF('True_Odds_Calculator_2-way'!B121="","",'True_Odds_Calculator_2-way'!B121)</f>
        <v>1.99</v>
      </c>
      <c r="C120" s="4">
        <f t="shared" si="4"/>
        <v>4.5990823683635496E-2</v>
      </c>
      <c r="D120" s="4">
        <f t="shared" si="6"/>
        <v>1.9212928953720223</v>
      </c>
      <c r="E120" s="4">
        <f t="shared" si="7"/>
        <v>2.0854311424991456</v>
      </c>
      <c r="G120" s="4">
        <f t="shared" si="5"/>
        <v>1.0459908236836355</v>
      </c>
    </row>
    <row r="121" spans="1:7" x14ac:dyDescent="0.2">
      <c r="A121" s="4">
        <f>IF('True_Odds_Calculator_2-way'!A122="","",'True_Odds_Calculator_2-way'!A122)</f>
        <v>2.0099999999999998</v>
      </c>
      <c r="B121" s="4">
        <f>IF('True_Odds_Calculator_2-way'!B122="","",'True_Odds_Calculator_2-way'!B122)</f>
        <v>1.82</v>
      </c>
      <c r="C121" s="4">
        <f t="shared" si="4"/>
        <v>4.6962987261494726E-2</v>
      </c>
      <c r="D121" s="4">
        <f t="shared" si="6"/>
        <v>2.1095669223228186</v>
      </c>
      <c r="E121" s="4">
        <f t="shared" si="7"/>
        <v>1.9012525336520971</v>
      </c>
      <c r="G121" s="4">
        <f t="shared" si="5"/>
        <v>1.0469629872614947</v>
      </c>
    </row>
    <row r="122" spans="1:7" x14ac:dyDescent="0.2">
      <c r="A122" s="4">
        <f>IF('True_Odds_Calculator_2-way'!A123="","",'True_Odds_Calculator_2-way'!A123)</f>
        <v>1.73</v>
      </c>
      <c r="B122" s="4">
        <f>IF('True_Odds_Calculator_2-way'!B123="","",'True_Odds_Calculator_2-way'!B123)</f>
        <v>2.09</v>
      </c>
      <c r="C122" s="4">
        <f t="shared" si="4"/>
        <v>5.6503581602456165E-2</v>
      </c>
      <c r="D122" s="4">
        <f t="shared" si="6"/>
        <v>1.8188998163845365</v>
      </c>
      <c r="E122" s="4">
        <f t="shared" si="7"/>
        <v>2.2211505974137671</v>
      </c>
      <c r="G122" s="4">
        <f t="shared" si="5"/>
        <v>1.0565035816024562</v>
      </c>
    </row>
    <row r="123" spans="1:7" x14ac:dyDescent="0.2">
      <c r="A123" s="4">
        <f>IF('True_Odds_Calculator_2-way'!A124="","",'True_Odds_Calculator_2-way'!A124)</f>
        <v>1.88</v>
      </c>
      <c r="B123" s="4">
        <f>IF('True_Odds_Calculator_2-way'!B124="","",'True_Odds_Calculator_2-way'!B124)</f>
        <v>1.93</v>
      </c>
      <c r="C123" s="4">
        <f t="shared" si="4"/>
        <v>5.0049608642928067E-2</v>
      </c>
      <c r="D123" s="4">
        <f t="shared" si="6"/>
        <v>1.9728142670726401</v>
      </c>
      <c r="E123" s="4">
        <f t="shared" si="7"/>
        <v>2.027945450480662</v>
      </c>
      <c r="G123" s="4">
        <f t="shared" si="5"/>
        <v>1.0500496086429281</v>
      </c>
    </row>
    <row r="124" spans="1:7" x14ac:dyDescent="0.2">
      <c r="A124" s="4">
        <f>IF('True_Odds_Calculator_2-way'!A125="","",'True_Odds_Calculator_2-way'!A125)</f>
        <v>2.48</v>
      </c>
      <c r="B124" s="4">
        <f>IF('True_Odds_Calculator_2-way'!B125="","",'True_Odds_Calculator_2-way'!B125)</f>
        <v>1.58</v>
      </c>
      <c r="C124" s="4">
        <f t="shared" si="4"/>
        <v>3.61371988566761E-2</v>
      </c>
      <c r="D124" s="4">
        <f t="shared" si="6"/>
        <v>2.5963424330771265</v>
      </c>
      <c r="E124" s="4">
        <f t="shared" si="7"/>
        <v>1.6264320106259338</v>
      </c>
      <c r="G124" s="4">
        <f t="shared" si="5"/>
        <v>1.0361371988566761</v>
      </c>
    </row>
    <row r="125" spans="1:7" x14ac:dyDescent="0.2">
      <c r="A125" s="4">
        <f>IF('True_Odds_Calculator_2-way'!A126="","",'True_Odds_Calculator_2-way'!A126)</f>
        <v>1.91</v>
      </c>
      <c r="B125" s="4">
        <f>IF('True_Odds_Calculator_2-way'!B126="","",'True_Odds_Calculator_2-way'!B126)</f>
        <v>1.98</v>
      </c>
      <c r="C125" s="4">
        <f t="shared" si="4"/>
        <v>2.861071447458885E-2</v>
      </c>
      <c r="D125" s="4">
        <f t="shared" si="6"/>
        <v>1.9636533568721115</v>
      </c>
      <c r="E125" s="4">
        <f t="shared" si="7"/>
        <v>2.0377175494369308</v>
      </c>
      <c r="G125" s="4">
        <f t="shared" si="5"/>
        <v>1.0286107144745888</v>
      </c>
    </row>
    <row r="126" spans="1:7" x14ac:dyDescent="0.2">
      <c r="A126" s="4">
        <f>IF('True_Odds_Calculator_2-way'!A127="","",'True_Odds_Calculator_2-way'!A127)</f>
        <v>2.38</v>
      </c>
      <c r="B126" s="4">
        <f>IF('True_Odds_Calculator_2-way'!B127="","",'True_Odds_Calculator_2-way'!B127)</f>
        <v>1.63</v>
      </c>
      <c r="C126" s="4">
        <f t="shared" si="4"/>
        <v>3.3664999742228252E-2</v>
      </c>
      <c r="D126" s="4">
        <f t="shared" si="6"/>
        <v>2.4793251102447753</v>
      </c>
      <c r="E126" s="4">
        <f t="shared" si="7"/>
        <v>1.6759839288028686</v>
      </c>
      <c r="G126" s="4">
        <f t="shared" si="5"/>
        <v>1.0336649997422283</v>
      </c>
    </row>
    <row r="127" spans="1:7" x14ac:dyDescent="0.2">
      <c r="A127" s="4">
        <f>IF('True_Odds_Calculator_2-way'!A128="","",'True_Odds_Calculator_2-way'!A128)</f>
        <v>1.94</v>
      </c>
      <c r="B127" s="4">
        <f>IF('True_Odds_Calculator_2-way'!B128="","",'True_Odds_Calculator_2-way'!B128)</f>
        <v>1.94</v>
      </c>
      <c r="C127" s="4">
        <f t="shared" si="4"/>
        <v>3.0927835051546504E-2</v>
      </c>
      <c r="D127" s="4">
        <f t="shared" si="6"/>
        <v>2.0000000000000004</v>
      </c>
      <c r="E127" s="4">
        <f t="shared" si="7"/>
        <v>2.0000000000000004</v>
      </c>
      <c r="G127" s="4">
        <f t="shared" si="5"/>
        <v>1.0309278350515465</v>
      </c>
    </row>
    <row r="128" spans="1:7" x14ac:dyDescent="0.2">
      <c r="A128" s="4">
        <f>IF('True_Odds_Calculator_2-way'!A129="","",'True_Odds_Calculator_2-way'!A129)</f>
        <v>1.58</v>
      </c>
      <c r="B128" s="4">
        <f>IF('True_Odds_Calculator_2-way'!B129="","",'True_Odds_Calculator_2-way'!B129)</f>
        <v>2.48</v>
      </c>
      <c r="C128" s="4">
        <f t="shared" si="4"/>
        <v>3.61371988566761E-2</v>
      </c>
      <c r="D128" s="4">
        <f t="shared" si="6"/>
        <v>1.6264320106259338</v>
      </c>
      <c r="E128" s="4">
        <f t="shared" si="7"/>
        <v>2.5963424330771265</v>
      </c>
      <c r="G128" s="4">
        <f t="shared" si="5"/>
        <v>1.0361371988566761</v>
      </c>
    </row>
    <row r="129" spans="1:7" x14ac:dyDescent="0.2">
      <c r="A129" s="4">
        <f>IF('True_Odds_Calculator_2-way'!A130="","",'True_Odds_Calculator_2-way'!A130)</f>
        <v>2.3199999999999998</v>
      </c>
      <c r="B129" s="4">
        <f>IF('True_Odds_Calculator_2-way'!B130="","",'True_Odds_Calculator_2-way'!B130)</f>
        <v>1.65</v>
      </c>
      <c r="C129" s="4">
        <f t="shared" si="4"/>
        <v>3.709508881922674E-2</v>
      </c>
      <c r="D129" s="4">
        <f t="shared" si="6"/>
        <v>2.4243191893603542</v>
      </c>
      <c r="E129" s="4">
        <f t="shared" si="7"/>
        <v>1.702089817696754</v>
      </c>
      <c r="G129" s="4">
        <f t="shared" si="5"/>
        <v>1.0370950888192267</v>
      </c>
    </row>
    <row r="130" spans="1:7" x14ac:dyDescent="0.2">
      <c r="A130" s="4">
        <f>IF('True_Odds_Calculator_2-way'!A131="","",'True_Odds_Calculator_2-way'!A131)</f>
        <v>2.42</v>
      </c>
      <c r="B130" s="4">
        <f>IF('True_Odds_Calculator_2-way'!B131="","",'True_Odds_Calculator_2-way'!B131)</f>
        <v>1.6</v>
      </c>
      <c r="C130" s="4">
        <f t="shared" ref="C130:C193" si="8">IF(A130="","",((1/A130)+(1/B130))-1)</f>
        <v>3.8223140495867725E-2</v>
      </c>
      <c r="D130" s="4">
        <f t="shared" si="6"/>
        <v>2.5373525557011791</v>
      </c>
      <c r="E130" s="4">
        <f t="shared" si="7"/>
        <v>1.6504688832054561</v>
      </c>
      <c r="G130" s="4">
        <f t="shared" ref="G130:G193" si="9">IF(A130="","",C130+1)</f>
        <v>1.0382231404958677</v>
      </c>
    </row>
    <row r="131" spans="1:7" x14ac:dyDescent="0.2">
      <c r="A131" s="4">
        <f>IF('True_Odds_Calculator_2-way'!A132="","",'True_Odds_Calculator_2-way'!A132)</f>
        <v>2.58</v>
      </c>
      <c r="B131" s="4">
        <f>IF('True_Odds_Calculator_2-way'!B132="","",'True_Odds_Calculator_2-way'!B132)</f>
        <v>1.54</v>
      </c>
      <c r="C131" s="4">
        <f t="shared" si="8"/>
        <v>3.6947548575455569E-2</v>
      </c>
      <c r="D131" s="4">
        <f t="shared" ref="D131:D194" si="10">IF(A131="","",(2*A131)/(2-($C131*A131)))</f>
        <v>2.7091231419609985</v>
      </c>
      <c r="E131" s="4">
        <f t="shared" ref="E131:E194" si="11">IF(B131="","",(2*B131)/(2-($C131*B131)))</f>
        <v>1.5850953482805394</v>
      </c>
      <c r="G131" s="4">
        <f t="shared" si="9"/>
        <v>1.0369475485754556</v>
      </c>
    </row>
    <row r="132" spans="1:7" x14ac:dyDescent="0.2">
      <c r="A132" s="4">
        <f>IF('True_Odds_Calculator_2-way'!A133="","",'True_Odds_Calculator_2-way'!A133)</f>
        <v>2.4900000000000002</v>
      </c>
      <c r="B132" s="4">
        <f>IF('True_Odds_Calculator_2-way'!B133="","",'True_Odds_Calculator_2-way'!B133)</f>
        <v>1.57</v>
      </c>
      <c r="C132" s="4">
        <f t="shared" si="8"/>
        <v>3.8549100862046881E-2</v>
      </c>
      <c r="D132" s="4">
        <f t="shared" si="10"/>
        <v>2.6155287190981165</v>
      </c>
      <c r="E132" s="4">
        <f t="shared" si="11"/>
        <v>1.6189924005549459</v>
      </c>
      <c r="G132" s="4">
        <f t="shared" si="9"/>
        <v>1.0385491008620469</v>
      </c>
    </row>
    <row r="133" spans="1:7" x14ac:dyDescent="0.2">
      <c r="A133" s="4">
        <f>IF('True_Odds_Calculator_2-way'!A134="","",'True_Odds_Calculator_2-way'!A134)</f>
        <v>3.13</v>
      </c>
      <c r="B133" s="4">
        <f>IF('True_Odds_Calculator_2-way'!B134="","",'True_Odds_Calculator_2-way'!B134)</f>
        <v>1.38</v>
      </c>
      <c r="C133" s="4">
        <f t="shared" si="8"/>
        <v>4.4126499050794132E-2</v>
      </c>
      <c r="D133" s="4">
        <f t="shared" si="10"/>
        <v>3.3621857242936097</v>
      </c>
      <c r="E133" s="4">
        <f t="shared" si="11"/>
        <v>1.4233367383925923</v>
      </c>
      <c r="G133" s="4">
        <f t="shared" si="9"/>
        <v>1.0441264990507941</v>
      </c>
    </row>
    <row r="134" spans="1:7" x14ac:dyDescent="0.2">
      <c r="A134" s="4">
        <f>IF('True_Odds_Calculator_2-way'!A135="","",'True_Odds_Calculator_2-way'!A135)</f>
        <v>1.6</v>
      </c>
      <c r="B134" s="4">
        <f>IF('True_Odds_Calculator_2-way'!B135="","",'True_Odds_Calculator_2-way'!B135)</f>
        <v>2.4500000000000002</v>
      </c>
      <c r="C134" s="4">
        <f t="shared" si="8"/>
        <v>3.3163265306122458E-2</v>
      </c>
      <c r="D134" s="4">
        <f t="shared" si="10"/>
        <v>1.6436058700209644</v>
      </c>
      <c r="E134" s="4">
        <f t="shared" si="11"/>
        <v>2.5537459283387625</v>
      </c>
      <c r="G134" s="4">
        <f t="shared" si="9"/>
        <v>1.0331632653061225</v>
      </c>
    </row>
    <row r="135" spans="1:7" x14ac:dyDescent="0.2">
      <c r="A135" s="4">
        <f>IF('True_Odds_Calculator_2-way'!A136="","",'True_Odds_Calculator_2-way'!A136)</f>
        <v>1.96</v>
      </c>
      <c r="B135" s="4">
        <f>IF('True_Odds_Calculator_2-way'!B136="","",'True_Odds_Calculator_2-way'!B136)</f>
        <v>1.91</v>
      </c>
      <c r="C135" s="4">
        <f t="shared" si="8"/>
        <v>3.3764291056736839E-2</v>
      </c>
      <c r="D135" s="4">
        <f t="shared" si="10"/>
        <v>2.0270738574832143</v>
      </c>
      <c r="E135" s="4">
        <f t="shared" si="11"/>
        <v>1.9736398144242935</v>
      </c>
      <c r="G135" s="4">
        <f t="shared" si="9"/>
        <v>1.0337642910567368</v>
      </c>
    </row>
    <row r="136" spans="1:7" x14ac:dyDescent="0.2">
      <c r="A136" s="4">
        <f>IF('True_Odds_Calculator_2-way'!A137="","",'True_Odds_Calculator_2-way'!A137)</f>
        <v>1.51</v>
      </c>
      <c r="B136" s="4">
        <f>IF('True_Odds_Calculator_2-way'!B137="","",'True_Odds_Calculator_2-way'!B137)</f>
        <v>2.58</v>
      </c>
      <c r="C136" s="4">
        <f t="shared" si="8"/>
        <v>4.9848554853945348E-2</v>
      </c>
      <c r="D136" s="4">
        <f t="shared" si="10"/>
        <v>1.5690523178541222</v>
      </c>
      <c r="E136" s="4">
        <f t="shared" si="11"/>
        <v>2.7573076650859938</v>
      </c>
      <c r="G136" s="4">
        <f t="shared" si="9"/>
        <v>1.0498485548539453</v>
      </c>
    </row>
    <row r="137" spans="1:7" x14ac:dyDescent="0.2">
      <c r="A137" s="4">
        <f>IF('True_Odds_Calculator_2-way'!A138="","",'True_Odds_Calculator_2-way'!A138)</f>
        <v>1.6</v>
      </c>
      <c r="B137" s="4">
        <f>IF('True_Odds_Calculator_2-way'!B138="","",'True_Odds_Calculator_2-way'!B138)</f>
        <v>2.38</v>
      </c>
      <c r="C137" s="4">
        <f t="shared" si="8"/>
        <v>4.5168067226890818E-2</v>
      </c>
      <c r="D137" s="4">
        <f t="shared" si="10"/>
        <v>1.65998256320837</v>
      </c>
      <c r="E137" s="4">
        <f t="shared" si="11"/>
        <v>2.5151915455746368</v>
      </c>
      <c r="G137" s="4">
        <f t="shared" si="9"/>
        <v>1.0451680672268908</v>
      </c>
    </row>
    <row r="138" spans="1:7" x14ac:dyDescent="0.2">
      <c r="A138" s="4">
        <f>IF('True_Odds_Calculator_2-way'!A139="","",'True_Odds_Calculator_2-way'!A139)</f>
        <v>1.51</v>
      </c>
      <c r="B138" s="4">
        <f>IF('True_Odds_Calculator_2-way'!B139="","",'True_Odds_Calculator_2-way'!B139)</f>
        <v>2.5499999999999998</v>
      </c>
      <c r="C138" s="4">
        <f t="shared" si="8"/>
        <v>5.4408518374237325E-2</v>
      </c>
      <c r="D138" s="4">
        <f t="shared" si="10"/>
        <v>1.574685614967795</v>
      </c>
      <c r="E138" s="4">
        <f t="shared" si="11"/>
        <v>2.7400818359722474</v>
      </c>
      <c r="G138" s="4">
        <f t="shared" si="9"/>
        <v>1.0544085183742373</v>
      </c>
    </row>
    <row r="139" spans="1:7" x14ac:dyDescent="0.2">
      <c r="A139" s="4">
        <f>IF('True_Odds_Calculator_2-way'!A140="","",'True_Odds_Calculator_2-way'!A140)</f>
        <v>1.36</v>
      </c>
      <c r="B139" s="4">
        <f>IF('True_Odds_Calculator_2-way'!B140="","",'True_Odds_Calculator_2-way'!B140)</f>
        <v>3.1</v>
      </c>
      <c r="C139" s="4">
        <f t="shared" si="8"/>
        <v>5.7874762808349134E-2</v>
      </c>
      <c r="D139" s="4">
        <f t="shared" si="10"/>
        <v>1.4157152451309605</v>
      </c>
      <c r="E139" s="4">
        <f t="shared" si="11"/>
        <v>3.4054927302100162</v>
      </c>
      <c r="G139" s="4">
        <f t="shared" si="9"/>
        <v>1.0578747628083491</v>
      </c>
    </row>
    <row r="140" spans="1:7" x14ac:dyDescent="0.2">
      <c r="A140" s="4">
        <f>IF('True_Odds_Calculator_2-way'!A141="","",'True_Odds_Calculator_2-way'!A141)</f>
        <v>1.6</v>
      </c>
      <c r="B140" s="4">
        <f>IF('True_Odds_Calculator_2-way'!B141="","",'True_Odds_Calculator_2-way'!B141)</f>
        <v>2.37</v>
      </c>
      <c r="C140" s="4">
        <f t="shared" si="8"/>
        <v>4.6940928270042148E-2</v>
      </c>
      <c r="D140" s="4">
        <f t="shared" si="10"/>
        <v>1.6624287593160894</v>
      </c>
      <c r="E140" s="4">
        <f t="shared" si="11"/>
        <v>2.5095962938451355</v>
      </c>
      <c r="G140" s="4">
        <f t="shared" si="9"/>
        <v>1.0469409282700421</v>
      </c>
    </row>
    <row r="141" spans="1:7" x14ac:dyDescent="0.2">
      <c r="A141" s="4">
        <f>IF('True_Odds_Calculator_2-way'!A142="","",'True_Odds_Calculator_2-way'!A142)</f>
        <v>1.63</v>
      </c>
      <c r="B141" s="4">
        <f>IF('True_Odds_Calculator_2-way'!B142="","",'True_Odds_Calculator_2-way'!B142)</f>
        <v>2.31</v>
      </c>
      <c r="C141" s="4">
        <f t="shared" si="8"/>
        <v>4.6397365415770331E-2</v>
      </c>
      <c r="D141" s="4">
        <f t="shared" si="10"/>
        <v>1.6940588936629699</v>
      </c>
      <c r="E141" s="4">
        <f t="shared" si="11"/>
        <v>2.4407999222117787</v>
      </c>
      <c r="G141" s="4">
        <f t="shared" si="9"/>
        <v>1.0463973654157703</v>
      </c>
    </row>
    <row r="142" spans="1:7" x14ac:dyDescent="0.2">
      <c r="A142" s="4">
        <f>IF('True_Odds_Calculator_2-way'!A143="","",'True_Odds_Calculator_2-way'!A143)</f>
        <v>1.56</v>
      </c>
      <c r="B142" s="4">
        <f>IF('True_Odds_Calculator_2-way'!B143="","",'True_Odds_Calculator_2-way'!B143)</f>
        <v>2.4700000000000002</v>
      </c>
      <c r="C142" s="4">
        <f t="shared" si="8"/>
        <v>4.5883940620782715E-2</v>
      </c>
      <c r="D142" s="4">
        <f t="shared" si="10"/>
        <v>1.6179039301310043</v>
      </c>
      <c r="E142" s="4">
        <f t="shared" si="11"/>
        <v>2.6183745583038869</v>
      </c>
      <c r="G142" s="4">
        <f t="shared" si="9"/>
        <v>1.0458839406207827</v>
      </c>
    </row>
    <row r="143" spans="1:7" x14ac:dyDescent="0.2">
      <c r="A143" s="4">
        <f>IF('True_Odds_Calculator_2-way'!A144="","",'True_Odds_Calculator_2-way'!A144)</f>
        <v>2.11</v>
      </c>
      <c r="B143" s="4">
        <f>IF('True_Odds_Calculator_2-way'!B144="","",'True_Odds_Calculator_2-way'!B144)</f>
        <v>1.79</v>
      </c>
      <c r="C143" s="4">
        <f t="shared" si="8"/>
        <v>3.2592867166194583E-2</v>
      </c>
      <c r="D143" s="4">
        <f t="shared" si="10"/>
        <v>2.1851369724319478</v>
      </c>
      <c r="E143" s="4">
        <f t="shared" si="11"/>
        <v>1.8437843247333352</v>
      </c>
      <c r="G143" s="4">
        <f t="shared" si="9"/>
        <v>1.0325928671661946</v>
      </c>
    </row>
    <row r="144" spans="1:7" x14ac:dyDescent="0.2">
      <c r="A144" s="4">
        <f>IF('True_Odds_Calculator_2-way'!A145="","",'True_Odds_Calculator_2-way'!A145)</f>
        <v>1.79</v>
      </c>
      <c r="B144" s="4">
        <f>IF('True_Odds_Calculator_2-way'!B145="","",'True_Odds_Calculator_2-way'!B145)</f>
        <v>2.11</v>
      </c>
      <c r="C144" s="4">
        <f t="shared" si="8"/>
        <v>3.2592867166194583E-2</v>
      </c>
      <c r="D144" s="4">
        <f t="shared" si="10"/>
        <v>1.8437843247333352</v>
      </c>
      <c r="E144" s="4">
        <f t="shared" si="11"/>
        <v>2.1851369724319478</v>
      </c>
      <c r="G144" s="4">
        <f t="shared" si="9"/>
        <v>1.0325928671661946</v>
      </c>
    </row>
    <row r="145" spans="1:7" x14ac:dyDescent="0.2">
      <c r="A145" s="4">
        <f>IF('True_Odds_Calculator_2-way'!A146="","",'True_Odds_Calculator_2-way'!A146)</f>
        <v>2.14</v>
      </c>
      <c r="B145" s="4">
        <f>IF('True_Odds_Calculator_2-way'!B146="","",'True_Odds_Calculator_2-way'!B146)</f>
        <v>1.76</v>
      </c>
      <c r="C145" s="4">
        <f t="shared" si="8"/>
        <v>3.5471537807986397E-2</v>
      </c>
      <c r="D145" s="4">
        <f t="shared" si="10"/>
        <v>2.2244271202456889</v>
      </c>
      <c r="E145" s="4">
        <f t="shared" si="11"/>
        <v>1.8167084699980707</v>
      </c>
      <c r="G145" s="4">
        <f t="shared" si="9"/>
        <v>1.0354715378079864</v>
      </c>
    </row>
    <row r="146" spans="1:7" x14ac:dyDescent="0.2">
      <c r="A146" s="4">
        <f>IF('True_Odds_Calculator_2-way'!A147="","",'True_Odds_Calculator_2-way'!A147)</f>
        <v>1.81</v>
      </c>
      <c r="B146" s="4">
        <f>IF('True_Odds_Calculator_2-way'!B147="","",'True_Odds_Calculator_2-way'!B147)</f>
        <v>2.08</v>
      </c>
      <c r="C146" s="4">
        <f t="shared" si="8"/>
        <v>3.3255418614534626E-2</v>
      </c>
      <c r="D146" s="4">
        <f t="shared" si="10"/>
        <v>1.8661643699811639</v>
      </c>
      <c r="E146" s="4">
        <f t="shared" si="11"/>
        <v>2.1545152798443401</v>
      </c>
      <c r="G146" s="4">
        <f t="shared" si="9"/>
        <v>1.0332554186145346</v>
      </c>
    </row>
    <row r="147" spans="1:7" x14ac:dyDescent="0.2">
      <c r="A147" s="4">
        <f>IF('True_Odds_Calculator_2-way'!A148="","",'True_Odds_Calculator_2-way'!A148)</f>
        <v>2.11</v>
      </c>
      <c r="B147" s="4">
        <f>IF('True_Odds_Calculator_2-way'!B148="","",'True_Odds_Calculator_2-way'!B148)</f>
        <v>1.79</v>
      </c>
      <c r="C147" s="4">
        <f t="shared" si="8"/>
        <v>3.2592867166194583E-2</v>
      </c>
      <c r="D147" s="4">
        <f t="shared" si="10"/>
        <v>2.1851369724319478</v>
      </c>
      <c r="E147" s="4">
        <f t="shared" si="11"/>
        <v>1.8437843247333352</v>
      </c>
      <c r="G147" s="4">
        <f t="shared" si="9"/>
        <v>1.0325928671661946</v>
      </c>
    </row>
    <row r="148" spans="1:7" x14ac:dyDescent="0.2">
      <c r="A148" s="4">
        <f>IF('True_Odds_Calculator_2-way'!A149="","",'True_Odds_Calculator_2-way'!A149)</f>
        <v>1.81</v>
      </c>
      <c r="B148" s="4">
        <f>IF('True_Odds_Calculator_2-way'!B149="","",'True_Odds_Calculator_2-way'!B149)</f>
        <v>2.0699999999999998</v>
      </c>
      <c r="C148" s="4">
        <f t="shared" si="8"/>
        <v>3.5577975284917462E-2</v>
      </c>
      <c r="D148" s="4">
        <f t="shared" si="10"/>
        <v>1.8702173858786533</v>
      </c>
      <c r="E148" s="4">
        <f t="shared" si="11"/>
        <v>2.1491381535549374</v>
      </c>
      <c r="G148" s="4">
        <f t="shared" si="9"/>
        <v>1.0355779752849175</v>
      </c>
    </row>
    <row r="149" spans="1:7" x14ac:dyDescent="0.2">
      <c r="A149" s="4">
        <f>IF('True_Odds_Calculator_2-way'!A150="","",'True_Odds_Calculator_2-way'!A150)</f>
        <v>2.15</v>
      </c>
      <c r="B149" s="4">
        <f>IF('True_Odds_Calculator_2-way'!B150="","",'True_Odds_Calculator_2-way'!B150)</f>
        <v>1.76</v>
      </c>
      <c r="C149" s="4">
        <f t="shared" si="8"/>
        <v>3.3298097251585723E-2</v>
      </c>
      <c r="D149" s="4">
        <f t="shared" si="10"/>
        <v>2.2298173246906305</v>
      </c>
      <c r="E149" s="4">
        <f t="shared" si="11"/>
        <v>1.8131288931480596</v>
      </c>
      <c r="G149" s="4">
        <f t="shared" si="9"/>
        <v>1.0332980972515857</v>
      </c>
    </row>
    <row r="150" spans="1:7" x14ac:dyDescent="0.2">
      <c r="A150" s="4">
        <f>IF('True_Odds_Calculator_2-way'!A151="","",'True_Odds_Calculator_2-way'!A151)</f>
        <v>1.85</v>
      </c>
      <c r="B150" s="4">
        <f>IF('True_Odds_Calculator_2-way'!B151="","",'True_Odds_Calculator_2-way'!B151)</f>
        <v>2.0499999999999998</v>
      </c>
      <c r="C150" s="4">
        <f t="shared" si="8"/>
        <v>2.8345418589321048E-2</v>
      </c>
      <c r="D150" s="4">
        <f t="shared" si="10"/>
        <v>1.8998121477770822</v>
      </c>
      <c r="E150" s="4">
        <f t="shared" si="11"/>
        <v>2.1113430758524703</v>
      </c>
      <c r="G150" s="4">
        <f t="shared" si="9"/>
        <v>1.028345418589321</v>
      </c>
    </row>
    <row r="151" spans="1:7" x14ac:dyDescent="0.2">
      <c r="A151" s="4">
        <f>IF('True_Odds_Calculator_2-way'!A152="","",'True_Odds_Calculator_2-way'!A152)</f>
        <v>2.02</v>
      </c>
      <c r="B151" s="4">
        <f>IF('True_Odds_Calculator_2-way'!B152="","",'True_Odds_Calculator_2-way'!B152)</f>
        <v>1.87</v>
      </c>
      <c r="C151" s="4">
        <f t="shared" si="8"/>
        <v>2.9808863239265015E-2</v>
      </c>
      <c r="D151" s="4">
        <f t="shared" si="10"/>
        <v>2.082703865027292</v>
      </c>
      <c r="E151" s="4">
        <f t="shared" si="11"/>
        <v>1.9236135865967305</v>
      </c>
      <c r="G151" s="4">
        <f t="shared" si="9"/>
        <v>1.029808863239265</v>
      </c>
    </row>
    <row r="152" spans="1:7" x14ac:dyDescent="0.2">
      <c r="A152" s="4">
        <f>IF('True_Odds_Calculator_2-way'!A153="","",'True_Odds_Calculator_2-way'!A153)</f>
        <v>1.93</v>
      </c>
      <c r="B152" s="4">
        <f>IF('True_Odds_Calculator_2-way'!B153="","",'True_Odds_Calculator_2-way'!B153)</f>
        <v>1.95</v>
      </c>
      <c r="C152" s="4">
        <f t="shared" si="8"/>
        <v>3.0955227846419575E-2</v>
      </c>
      <c r="D152" s="4">
        <f t="shared" si="10"/>
        <v>1.9894277785119598</v>
      </c>
      <c r="E152" s="4">
        <f t="shared" si="11"/>
        <v>2.0106851876586083</v>
      </c>
      <c r="G152" s="4">
        <f t="shared" si="9"/>
        <v>1.0309552278464196</v>
      </c>
    </row>
    <row r="153" spans="1:7" x14ac:dyDescent="0.2">
      <c r="A153" s="4">
        <f>IF('True_Odds_Calculator_2-way'!A154="","",'True_Odds_Calculator_2-way'!A154)</f>
        <v>2.62</v>
      </c>
      <c r="B153" s="4">
        <f>IF('True_Odds_Calculator_2-way'!B154="","",'True_Odds_Calculator_2-way'!B154)</f>
        <v>1.53</v>
      </c>
      <c r="C153" s="4">
        <f t="shared" si="8"/>
        <v>3.5274160554807032E-2</v>
      </c>
      <c r="D153" s="4">
        <f t="shared" si="10"/>
        <v>2.7469334612485432</v>
      </c>
      <c r="E153" s="4">
        <f t="shared" si="11"/>
        <v>1.5724316479033458</v>
      </c>
      <c r="G153" s="4">
        <f t="shared" si="9"/>
        <v>1.035274160554807</v>
      </c>
    </row>
    <row r="154" spans="1:7" x14ac:dyDescent="0.2">
      <c r="A154" s="4">
        <f>IF('True_Odds_Calculator_2-way'!A155="","",'True_Odds_Calculator_2-way'!A155)</f>
        <v>1.77</v>
      </c>
      <c r="B154" s="4">
        <f>IF('True_Odds_Calculator_2-way'!B155="","",'True_Odds_Calculator_2-way'!B155)</f>
        <v>2.14</v>
      </c>
      <c r="C154" s="4">
        <f t="shared" si="8"/>
        <v>3.2261471038597556E-2</v>
      </c>
      <c r="D154" s="4">
        <f t="shared" si="10"/>
        <v>1.822021261243927</v>
      </c>
      <c r="E154" s="4">
        <f t="shared" si="11"/>
        <v>2.216513546725964</v>
      </c>
      <c r="G154" s="4">
        <f t="shared" si="9"/>
        <v>1.0322614710385976</v>
      </c>
    </row>
    <row r="155" spans="1:7" x14ac:dyDescent="0.2">
      <c r="A155" s="4">
        <f>IF('True_Odds_Calculator_2-way'!A156="","",'True_Odds_Calculator_2-way'!A156)</f>
        <v>1.91</v>
      </c>
      <c r="B155" s="4">
        <f>IF('True_Odds_Calculator_2-way'!B156="","",'True_Odds_Calculator_2-way'!B156)</f>
        <v>1.98</v>
      </c>
      <c r="C155" s="4">
        <f t="shared" si="8"/>
        <v>2.861071447458885E-2</v>
      </c>
      <c r="D155" s="4">
        <f t="shared" si="10"/>
        <v>1.9636533568721115</v>
      </c>
      <c r="E155" s="4">
        <f t="shared" si="11"/>
        <v>2.0377175494369308</v>
      </c>
      <c r="G155" s="4">
        <f t="shared" si="9"/>
        <v>1.0286107144745888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1.76</v>
      </c>
      <c r="C156" s="4">
        <f t="shared" si="8"/>
        <v>3.3298097251585723E-2</v>
      </c>
      <c r="D156" s="4">
        <f t="shared" si="10"/>
        <v>2.2298173246906305</v>
      </c>
      <c r="E156" s="4">
        <f t="shared" si="11"/>
        <v>1.8131288931480596</v>
      </c>
      <c r="G156" s="4">
        <f t="shared" si="9"/>
        <v>1.0332980972515857</v>
      </c>
    </row>
    <row r="157" spans="1:7" x14ac:dyDescent="0.2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1.94</v>
      </c>
      <c r="C157" s="4">
        <f t="shared" si="8"/>
        <v>3.0927835051546504E-2</v>
      </c>
      <c r="D157" s="4">
        <f t="shared" si="10"/>
        <v>2.0000000000000004</v>
      </c>
      <c r="E157" s="4">
        <f t="shared" si="11"/>
        <v>2.0000000000000004</v>
      </c>
      <c r="G157" s="4">
        <f t="shared" si="9"/>
        <v>1.0309278350515465</v>
      </c>
    </row>
    <row r="158" spans="1:7" x14ac:dyDescent="0.2">
      <c r="A158" s="4">
        <f>IF('True_Odds_Calculator_2-way'!A159="","",'True_Odds_Calculator_2-way'!A159)</f>
        <v>1.71</v>
      </c>
      <c r="B158" s="4">
        <f>IF('True_Odds_Calculator_2-way'!B159="","",'True_Odds_Calculator_2-way'!B159)</f>
        <v>2.2200000000000002</v>
      </c>
      <c r="C158" s="4">
        <f t="shared" si="8"/>
        <v>3.5245772087877381E-2</v>
      </c>
      <c r="D158" s="4">
        <f t="shared" si="10"/>
        <v>1.7631322279503969</v>
      </c>
      <c r="E158" s="4">
        <f t="shared" si="11"/>
        <v>2.3103888990323171</v>
      </c>
      <c r="G158" s="4">
        <f t="shared" si="9"/>
        <v>1.0352457720878774</v>
      </c>
    </row>
    <row r="159" spans="1:7" x14ac:dyDescent="0.2">
      <c r="A159" s="4">
        <f>IF('True_Odds_Calculator_2-way'!A160="","",'True_Odds_Calculator_2-way'!A160)</f>
        <v>2.0699999999999998</v>
      </c>
      <c r="B159" s="4">
        <f>IF('True_Odds_Calculator_2-way'!B160="","",'True_Odds_Calculator_2-way'!B160)</f>
        <v>1.75</v>
      </c>
      <c r="C159" s="4">
        <f t="shared" si="8"/>
        <v>5.452035886818507E-2</v>
      </c>
      <c r="D159" s="4">
        <f t="shared" si="10"/>
        <v>2.1937925813777439</v>
      </c>
      <c r="E159" s="4">
        <f t="shared" si="11"/>
        <v>1.8376664552948638</v>
      </c>
      <c r="G159" s="4">
        <f t="shared" si="9"/>
        <v>1.0545203588681851</v>
      </c>
    </row>
    <row r="160" spans="1:7" x14ac:dyDescent="0.2">
      <c r="A160" s="4">
        <f>IF('True_Odds_Calculator_2-way'!A161="","",'True_Odds_Calculator_2-way'!A161)</f>
        <v>2.7</v>
      </c>
      <c r="B160" s="4">
        <f>IF('True_Odds_Calculator_2-way'!B161="","",'True_Odds_Calculator_2-way'!B161)</f>
        <v>1.46</v>
      </c>
      <c r="C160" s="4">
        <f t="shared" si="8"/>
        <v>5.530187721968538E-2</v>
      </c>
      <c r="D160" s="4">
        <f t="shared" si="10"/>
        <v>2.9178386380458918</v>
      </c>
      <c r="E160" s="4">
        <f t="shared" si="11"/>
        <v>1.5214203010420686</v>
      </c>
      <c r="G160" s="4">
        <f t="shared" si="9"/>
        <v>1.0553018772196854</v>
      </c>
    </row>
    <row r="161" spans="1:7" x14ac:dyDescent="0.2">
      <c r="A161" s="4">
        <f>IF('True_Odds_Calculator_2-way'!A162="","",'True_Odds_Calculator_2-way'!A162)</f>
        <v>2.0699999999999998</v>
      </c>
      <c r="B161" s="4">
        <f>IF('True_Odds_Calculator_2-way'!B162="","",'True_Odds_Calculator_2-way'!B162)</f>
        <v>1.75</v>
      </c>
      <c r="C161" s="4">
        <f t="shared" si="8"/>
        <v>5.452035886818507E-2</v>
      </c>
      <c r="D161" s="4">
        <f t="shared" si="10"/>
        <v>2.1937925813777439</v>
      </c>
      <c r="E161" s="4">
        <f t="shared" si="11"/>
        <v>1.8376664552948638</v>
      </c>
      <c r="G161" s="4">
        <f t="shared" si="9"/>
        <v>1.0545203588681851</v>
      </c>
    </row>
    <row r="162" spans="1:7" x14ac:dyDescent="0.2">
      <c r="A162" s="4">
        <f>IF('True_Odds_Calculator_2-way'!A163="","",'True_Odds_Calculator_2-way'!A163)</f>
        <v>1.82</v>
      </c>
      <c r="B162" s="4">
        <f>IF('True_Odds_Calculator_2-way'!B163="","",'True_Odds_Calculator_2-way'!B163)</f>
        <v>2.06</v>
      </c>
      <c r="C162" s="4">
        <f t="shared" si="8"/>
        <v>3.4887442654432999E-2</v>
      </c>
      <c r="D162" s="4">
        <f t="shared" si="10"/>
        <v>1.8796751228316457</v>
      </c>
      <c r="E162" s="4">
        <f t="shared" si="11"/>
        <v>2.1367833124358828</v>
      </c>
      <c r="G162" s="4">
        <f t="shared" si="9"/>
        <v>1.034887442654433</v>
      </c>
    </row>
    <row r="163" spans="1:7" x14ac:dyDescent="0.2">
      <c r="A163" s="4">
        <f>IF('True_Odds_Calculator_2-way'!A164="","",'True_Odds_Calculator_2-way'!A164)</f>
        <v>2.08</v>
      </c>
      <c r="B163" s="4">
        <f>IF('True_Odds_Calculator_2-way'!B164="","",'True_Odds_Calculator_2-way'!B164)</f>
        <v>1.81</v>
      </c>
      <c r="C163" s="4">
        <f t="shared" si="8"/>
        <v>3.3255418614534626E-2</v>
      </c>
      <c r="D163" s="4">
        <f t="shared" si="10"/>
        <v>2.1545152798443401</v>
      </c>
      <c r="E163" s="4">
        <f t="shared" si="11"/>
        <v>1.8661643699811639</v>
      </c>
      <c r="G163" s="4">
        <f t="shared" si="9"/>
        <v>1.0332554186145346</v>
      </c>
    </row>
    <row r="164" spans="1:7" x14ac:dyDescent="0.2">
      <c r="A164" s="4">
        <f>IF('True_Odds_Calculator_2-way'!A165="","",'True_Odds_Calculator_2-way'!A165)</f>
        <v>1.89</v>
      </c>
      <c r="B164" s="4">
        <f>IF('True_Odds_Calculator_2-way'!B165="","",'True_Odds_Calculator_2-way'!B165)</f>
        <v>2</v>
      </c>
      <c r="C164" s="4">
        <f t="shared" si="8"/>
        <v>2.9100529100529293E-2</v>
      </c>
      <c r="D164" s="4">
        <f t="shared" si="10"/>
        <v>1.9434447300771212</v>
      </c>
      <c r="E164" s="4">
        <f t="shared" si="11"/>
        <v>2.0599455040871937</v>
      </c>
      <c r="G164" s="4">
        <f t="shared" si="9"/>
        <v>1.0291005291005293</v>
      </c>
    </row>
    <row r="165" spans="1:7" x14ac:dyDescent="0.2">
      <c r="A165" s="4">
        <f>IF('True_Odds_Calculator_2-way'!A166="","",'True_Odds_Calculator_2-way'!A166)</f>
        <v>2.16</v>
      </c>
      <c r="B165" s="4">
        <f>IF('True_Odds_Calculator_2-way'!B166="","",'True_Odds_Calculator_2-way'!B166)</f>
        <v>1.75</v>
      </c>
      <c r="C165" s="4">
        <f t="shared" si="8"/>
        <v>3.4391534391534417E-2</v>
      </c>
      <c r="D165" s="4">
        <f t="shared" si="10"/>
        <v>2.2433234421364987</v>
      </c>
      <c r="E165" s="4">
        <f t="shared" si="11"/>
        <v>1.8042959427207637</v>
      </c>
      <c r="G165" s="4">
        <f t="shared" si="9"/>
        <v>1.0343915343915344</v>
      </c>
    </row>
    <row r="166" spans="1:7" x14ac:dyDescent="0.2">
      <c r="A166" s="4">
        <f>IF('True_Odds_Calculator_2-way'!A167="","",'True_Odds_Calculator_2-way'!A167)</f>
        <v>2.23</v>
      </c>
      <c r="B166" s="4">
        <f>IF('True_Odds_Calculator_2-way'!B167="","",'True_Odds_Calculator_2-way'!B167)</f>
        <v>1.71</v>
      </c>
      <c r="C166" s="4">
        <f t="shared" si="8"/>
        <v>3.3225814910969431E-2</v>
      </c>
      <c r="D166" s="4">
        <f t="shared" si="10"/>
        <v>2.315792669966295</v>
      </c>
      <c r="E166" s="4">
        <f t="shared" si="11"/>
        <v>1.7599981538319522</v>
      </c>
      <c r="G166" s="4">
        <f t="shared" si="9"/>
        <v>1.0332258149109694</v>
      </c>
    </row>
    <row r="167" spans="1:7" x14ac:dyDescent="0.2">
      <c r="A167" s="4">
        <f>IF('True_Odds_Calculator_2-way'!A168="","",'True_Odds_Calculator_2-way'!A168)</f>
        <v>2.5499999999999998</v>
      </c>
      <c r="B167" s="4">
        <f>IF('True_Odds_Calculator_2-way'!B168="","",'True_Odds_Calculator_2-way'!B168)</f>
        <v>1.56</v>
      </c>
      <c r="C167" s="4">
        <f t="shared" si="8"/>
        <v>3.3182503770738947E-2</v>
      </c>
      <c r="D167" s="4">
        <f t="shared" si="10"/>
        <v>2.6626506024096379</v>
      </c>
      <c r="E167" s="4">
        <f t="shared" si="11"/>
        <v>1.6014492753623186</v>
      </c>
      <c r="G167" s="4">
        <f t="shared" si="9"/>
        <v>1.0331825037707389</v>
      </c>
    </row>
    <row r="168" spans="1:7" x14ac:dyDescent="0.2">
      <c r="A168" s="4">
        <f>IF('True_Odds_Calculator_2-way'!A169="","",'True_Odds_Calculator_2-way'!A169)</f>
        <v>2.16</v>
      </c>
      <c r="B168" s="4">
        <f>IF('True_Odds_Calculator_2-way'!B169="","",'True_Odds_Calculator_2-way'!B169)</f>
        <v>1.74</v>
      </c>
      <c r="C168" s="4">
        <f t="shared" si="8"/>
        <v>3.7675606641123682E-2</v>
      </c>
      <c r="D168" s="4">
        <f t="shared" si="10"/>
        <v>2.2516175413371671</v>
      </c>
      <c r="E168" s="4">
        <f t="shared" si="11"/>
        <v>1.7989661114302122</v>
      </c>
      <c r="G168" s="4">
        <f t="shared" si="9"/>
        <v>1.0376756066411237</v>
      </c>
    </row>
    <row r="169" spans="1:7" x14ac:dyDescent="0.2">
      <c r="A169" s="4">
        <f>IF('True_Odds_Calculator_2-way'!A170="","",'True_Odds_Calculator_2-way'!A170)</f>
        <v>1.79</v>
      </c>
      <c r="B169" s="4">
        <f>IF('True_Odds_Calculator_2-way'!B170="","",'True_Odds_Calculator_2-way'!B170)</f>
        <v>2.1</v>
      </c>
      <c r="C169" s="4">
        <f t="shared" si="8"/>
        <v>3.4849694067571102E-2</v>
      </c>
      <c r="D169" s="4">
        <f t="shared" si="10"/>
        <v>1.8476284099287292</v>
      </c>
      <c r="E169" s="4">
        <f t="shared" si="11"/>
        <v>2.1797622499275153</v>
      </c>
      <c r="G169" s="4">
        <f t="shared" si="9"/>
        <v>1.0348496940675711</v>
      </c>
    </row>
    <row r="170" spans="1:7" x14ac:dyDescent="0.2">
      <c r="A170" s="4">
        <f>IF('True_Odds_Calculator_2-way'!A171="","",'True_Odds_Calculator_2-way'!A171)</f>
        <v>1.79</v>
      </c>
      <c r="B170" s="4">
        <f>IF('True_Odds_Calculator_2-way'!B171="","",'True_Odds_Calculator_2-way'!B171)</f>
        <v>2.11</v>
      </c>
      <c r="C170" s="4">
        <f t="shared" si="8"/>
        <v>3.2592867166194583E-2</v>
      </c>
      <c r="D170" s="4">
        <f t="shared" si="10"/>
        <v>1.8437843247333352</v>
      </c>
      <c r="E170" s="4">
        <f t="shared" si="11"/>
        <v>2.1851369724319478</v>
      </c>
      <c r="G170" s="4">
        <f t="shared" si="9"/>
        <v>1.0325928671661946</v>
      </c>
    </row>
    <row r="171" spans="1:7" x14ac:dyDescent="0.2">
      <c r="A171" s="4">
        <f>IF('True_Odds_Calculator_2-way'!A172="","",'True_Odds_Calculator_2-way'!A172)</f>
        <v>1.61</v>
      </c>
      <c r="B171" s="4">
        <f>IF('True_Odds_Calculator_2-way'!B172="","",'True_Odds_Calculator_2-way'!B172)</f>
        <v>2.42</v>
      </c>
      <c r="C171" s="4">
        <f t="shared" si="8"/>
        <v>3.4341152918228035E-2</v>
      </c>
      <c r="D171" s="4">
        <f t="shared" si="10"/>
        <v>1.655773235306617</v>
      </c>
      <c r="E171" s="4">
        <f t="shared" si="11"/>
        <v>2.5249173741170372</v>
      </c>
      <c r="G171" s="4">
        <f t="shared" si="9"/>
        <v>1.034341152918228</v>
      </c>
    </row>
    <row r="172" spans="1:7" x14ac:dyDescent="0.2">
      <c r="A172" s="4">
        <f>IF('True_Odds_Calculator_2-way'!A173="","",'True_Odds_Calculator_2-way'!A173)</f>
        <v>1.52</v>
      </c>
      <c r="B172" s="4">
        <f>IF('True_Odds_Calculator_2-way'!B173="","",'True_Odds_Calculator_2-way'!B173)</f>
        <v>2.64</v>
      </c>
      <c r="C172" s="4">
        <f t="shared" si="8"/>
        <v>3.6682615629984205E-2</v>
      </c>
      <c r="D172" s="4">
        <f t="shared" si="10"/>
        <v>1.5635910224438905</v>
      </c>
      <c r="E172" s="4">
        <f t="shared" si="11"/>
        <v>2.7743362831858414</v>
      </c>
      <c r="G172" s="4">
        <f t="shared" si="9"/>
        <v>1.0366826156299842</v>
      </c>
    </row>
    <row r="173" spans="1:7" x14ac:dyDescent="0.2">
      <c r="A173" s="4">
        <f>IF('True_Odds_Calculator_2-way'!A174="","",'True_Odds_Calculator_2-way'!A174)</f>
        <v>1.54</v>
      </c>
      <c r="B173" s="4">
        <f>IF('True_Odds_Calculator_2-way'!B174="","",'True_Odds_Calculator_2-way'!B174)</f>
        <v>2.6</v>
      </c>
      <c r="C173" s="4">
        <f t="shared" si="8"/>
        <v>3.3966033966033926E-2</v>
      </c>
      <c r="D173" s="4">
        <f t="shared" si="10"/>
        <v>1.5813586097946286</v>
      </c>
      <c r="E173" s="4">
        <f t="shared" si="11"/>
        <v>2.7201086956521738</v>
      </c>
      <c r="G173" s="4">
        <f t="shared" si="9"/>
        <v>1.0339660339660339</v>
      </c>
    </row>
    <row r="174" spans="1:7" x14ac:dyDescent="0.2">
      <c r="A174" s="4">
        <f>IF('True_Odds_Calculator_2-way'!A175="","",'True_Odds_Calculator_2-way'!A175)</f>
        <v>2.19</v>
      </c>
      <c r="B174" s="4">
        <f>IF('True_Odds_Calculator_2-way'!B175="","",'True_Odds_Calculator_2-way'!B175)</f>
        <v>1.73</v>
      </c>
      <c r="C174" s="4">
        <f t="shared" si="8"/>
        <v>3.4655686647135031E-2</v>
      </c>
      <c r="D174" s="4">
        <f t="shared" si="10"/>
        <v>2.2763841740018629</v>
      </c>
      <c r="E174" s="4">
        <f t="shared" si="11"/>
        <v>1.7834631769717797</v>
      </c>
      <c r="G174" s="4">
        <f t="shared" si="9"/>
        <v>1.034655686647135</v>
      </c>
    </row>
    <row r="175" spans="1:7" x14ac:dyDescent="0.2">
      <c r="A175" s="4">
        <f>IF('True_Odds_Calculator_2-way'!A176="","",'True_Odds_Calculator_2-way'!A176)</f>
        <v>1.42</v>
      </c>
      <c r="B175" s="4">
        <f>IF('True_Odds_Calculator_2-way'!B176="","",'True_Odds_Calculator_2-way'!B176)</f>
        <v>2.94</v>
      </c>
      <c r="C175" s="4">
        <f t="shared" si="8"/>
        <v>4.4361406534444869E-2</v>
      </c>
      <c r="D175" s="4">
        <f t="shared" si="10"/>
        <v>1.4661796726838521</v>
      </c>
      <c r="E175" s="4">
        <f t="shared" si="11"/>
        <v>3.14509567575712</v>
      </c>
      <c r="G175" s="4">
        <f t="shared" si="9"/>
        <v>1.0443614065344449</v>
      </c>
    </row>
    <row r="176" spans="1:7" x14ac:dyDescent="0.2">
      <c r="A176" s="4">
        <f>IF('True_Odds_Calculator_2-way'!A177="","",'True_Odds_Calculator_2-way'!A177)</f>
        <v>2.34</v>
      </c>
      <c r="B176" s="4">
        <f>IF('True_Odds_Calculator_2-way'!B177="","",'True_Odds_Calculator_2-way'!B177)</f>
        <v>1.65</v>
      </c>
      <c r="C176" s="4">
        <f t="shared" si="8"/>
        <v>3.3411033411033575E-2</v>
      </c>
      <c r="D176" s="4">
        <f t="shared" si="10"/>
        <v>2.4351939451277205</v>
      </c>
      <c r="E176" s="4">
        <f t="shared" si="11"/>
        <v>1.6967699406723797</v>
      </c>
      <c r="G176" s="4">
        <f t="shared" si="9"/>
        <v>1.0334110334110336</v>
      </c>
    </row>
    <row r="177" spans="1:7" x14ac:dyDescent="0.2">
      <c r="A177" s="4">
        <f>IF('True_Odds_Calculator_2-way'!A178="","",'True_Odds_Calculator_2-way'!A178)</f>
        <v>2.34</v>
      </c>
      <c r="B177" s="4">
        <f>IF('True_Odds_Calculator_2-way'!B178="","",'True_Odds_Calculator_2-way'!B178)</f>
        <v>1.65</v>
      </c>
      <c r="C177" s="4">
        <f t="shared" si="8"/>
        <v>3.3411033411033575E-2</v>
      </c>
      <c r="D177" s="4">
        <f t="shared" si="10"/>
        <v>2.4351939451277205</v>
      </c>
      <c r="E177" s="4">
        <f t="shared" si="11"/>
        <v>1.6967699406723797</v>
      </c>
      <c r="G177" s="4">
        <f t="shared" si="9"/>
        <v>1.0334110334110336</v>
      </c>
    </row>
    <row r="178" spans="1:7" x14ac:dyDescent="0.2">
      <c r="A178" s="4">
        <f>IF('True_Odds_Calculator_2-way'!A179="","",'True_Odds_Calculator_2-way'!A179)</f>
        <v>1.61</v>
      </c>
      <c r="B178" s="4">
        <f>IF('True_Odds_Calculator_2-way'!B179="","",'True_Odds_Calculator_2-way'!B179)</f>
        <v>2.42</v>
      </c>
      <c r="C178" s="4">
        <f t="shared" si="8"/>
        <v>3.4341152918228035E-2</v>
      </c>
      <c r="D178" s="4">
        <f t="shared" si="10"/>
        <v>1.655773235306617</v>
      </c>
      <c r="E178" s="4">
        <f t="shared" si="11"/>
        <v>2.5249173741170372</v>
      </c>
      <c r="G178" s="4">
        <f t="shared" si="9"/>
        <v>1.034341152918228</v>
      </c>
    </row>
    <row r="179" spans="1:7" x14ac:dyDescent="0.2">
      <c r="A179" s="4">
        <f>IF('True_Odds_Calculator_2-way'!A180="","",'True_Odds_Calculator_2-way'!A180)</f>
        <v>2.2599999999999998</v>
      </c>
      <c r="B179" s="4">
        <f>IF('True_Odds_Calculator_2-way'!B180="","",'True_Odds_Calculator_2-way'!B180)</f>
        <v>1.69</v>
      </c>
      <c r="C179" s="4">
        <f t="shared" si="8"/>
        <v>3.4193852437555794E-2</v>
      </c>
      <c r="D179" s="4">
        <f t="shared" si="10"/>
        <v>2.3508340001231001</v>
      </c>
      <c r="E179" s="4">
        <f t="shared" si="11"/>
        <v>1.740283410033262</v>
      </c>
      <c r="G179" s="4">
        <f t="shared" si="9"/>
        <v>1.0341938524375558</v>
      </c>
    </row>
    <row r="180" spans="1:7" x14ac:dyDescent="0.2">
      <c r="A180" s="4">
        <f>IF('True_Odds_Calculator_2-way'!A181="","",'True_Odds_Calculator_2-way'!A181)</f>
        <v>2.19</v>
      </c>
      <c r="B180" s="4">
        <f>IF('True_Odds_Calculator_2-way'!B181="","",'True_Odds_Calculator_2-way'!B181)</f>
        <v>1.73</v>
      </c>
      <c r="C180" s="4">
        <f t="shared" si="8"/>
        <v>3.4655686647135031E-2</v>
      </c>
      <c r="D180" s="4">
        <f t="shared" si="10"/>
        <v>2.2763841740018629</v>
      </c>
      <c r="E180" s="4">
        <f t="shared" si="11"/>
        <v>1.7834631769717797</v>
      </c>
      <c r="G180" s="4">
        <f t="shared" si="9"/>
        <v>1.034655686647135</v>
      </c>
    </row>
    <row r="181" spans="1:7" x14ac:dyDescent="0.2">
      <c r="A181" s="4">
        <f>IF('True_Odds_Calculator_2-way'!A182="","",'True_Odds_Calculator_2-way'!A182)</f>
        <v>3.37</v>
      </c>
      <c r="B181" s="4">
        <f>IF('True_Odds_Calculator_2-way'!B182="","",'True_Odds_Calculator_2-way'!B182)</f>
        <v>1.35</v>
      </c>
      <c r="C181" s="4">
        <f t="shared" si="8"/>
        <v>3.7476645785251117E-2</v>
      </c>
      <c r="D181" s="4">
        <f t="shared" si="10"/>
        <v>3.5971535876655469</v>
      </c>
      <c r="E181" s="4">
        <f t="shared" si="11"/>
        <v>1.3850369130070783</v>
      </c>
      <c r="G181" s="4">
        <f t="shared" si="9"/>
        <v>1.0374766457852511</v>
      </c>
    </row>
    <row r="182" spans="1:7" x14ac:dyDescent="0.2">
      <c r="A182" s="4">
        <f>IF('True_Odds_Calculator_2-way'!A183="","",'True_Odds_Calculator_2-way'!A183)</f>
        <v>2</v>
      </c>
      <c r="B182" s="4">
        <f>IF('True_Odds_Calculator_2-way'!B183="","",'True_Odds_Calculator_2-way'!B183)</f>
        <v>1.89</v>
      </c>
      <c r="C182" s="4">
        <f t="shared" si="8"/>
        <v>2.9100529100529293E-2</v>
      </c>
      <c r="D182" s="4">
        <f t="shared" si="10"/>
        <v>2.0599455040871937</v>
      </c>
      <c r="E182" s="4">
        <f t="shared" si="11"/>
        <v>1.9434447300771212</v>
      </c>
      <c r="G182" s="4">
        <f t="shared" si="9"/>
        <v>1.0291005291005293</v>
      </c>
    </row>
    <row r="183" spans="1:7" x14ac:dyDescent="0.2">
      <c r="A183" s="4">
        <f>IF('True_Odds_Calculator_2-way'!A184="","",'True_Odds_Calculator_2-way'!A184)</f>
        <v>2.74</v>
      </c>
      <c r="B183" s="4">
        <f>IF('True_Odds_Calculator_2-way'!B184="","",'True_Odds_Calculator_2-way'!B184)</f>
        <v>1.49</v>
      </c>
      <c r="C183" s="4">
        <f t="shared" si="8"/>
        <v>3.6104443246950613E-2</v>
      </c>
      <c r="D183" s="4">
        <f t="shared" si="10"/>
        <v>2.882581374002684</v>
      </c>
      <c r="E183" s="4">
        <f t="shared" si="11"/>
        <v>1.5311855380114767</v>
      </c>
      <c r="G183" s="4">
        <f t="shared" si="9"/>
        <v>1.0361044432469506</v>
      </c>
    </row>
    <row r="184" spans="1:7" x14ac:dyDescent="0.2">
      <c r="A184" s="4">
        <f>IF('True_Odds_Calculator_2-way'!A185="","",'True_Odds_Calculator_2-way'!A185)</f>
        <v>2.71</v>
      </c>
      <c r="B184" s="4">
        <f>IF('True_Odds_Calculator_2-way'!B185="","",'True_Odds_Calculator_2-way'!B185)</f>
        <v>1.47</v>
      </c>
      <c r="C184" s="4">
        <f t="shared" si="8"/>
        <v>4.927579888043776E-2</v>
      </c>
      <c r="D184" s="4">
        <f t="shared" si="10"/>
        <v>2.9038889091372959</v>
      </c>
      <c r="E184" s="4">
        <f t="shared" si="11"/>
        <v>1.5252407297509427</v>
      </c>
      <c r="G184" s="4">
        <f t="shared" si="9"/>
        <v>1.0492757988804378</v>
      </c>
    </row>
    <row r="185" spans="1:7" x14ac:dyDescent="0.2">
      <c r="A185" s="4">
        <f>IF('True_Odds_Calculator_2-way'!A186="","",'True_Odds_Calculator_2-way'!A186)</f>
        <v>2.46</v>
      </c>
      <c r="B185" s="4">
        <f>IF('True_Odds_Calculator_2-way'!B186="","",'True_Odds_Calculator_2-way'!B186)</f>
        <v>1.56</v>
      </c>
      <c r="C185" s="4">
        <f t="shared" si="8"/>
        <v>4.7529706066291366E-2</v>
      </c>
      <c r="D185" s="4">
        <f t="shared" si="10"/>
        <v>2.6127450980392153</v>
      </c>
      <c r="E185" s="4">
        <f t="shared" si="11"/>
        <v>1.6200607902735562</v>
      </c>
      <c r="G185" s="4">
        <f t="shared" si="9"/>
        <v>1.0475297060662914</v>
      </c>
    </row>
    <row r="186" spans="1:7" x14ac:dyDescent="0.2">
      <c r="A186" s="4">
        <f>IF('True_Odds_Calculator_2-way'!A187="","",'True_Odds_Calculator_2-way'!A187)</f>
        <v>2.72</v>
      </c>
      <c r="B186" s="4">
        <f>IF('True_Odds_Calculator_2-way'!B187="","",'True_Odds_Calculator_2-way'!B187)</f>
        <v>1.47</v>
      </c>
      <c r="C186" s="4">
        <f t="shared" si="8"/>
        <v>4.791916766706672E-2</v>
      </c>
      <c r="D186" s="4">
        <f t="shared" si="10"/>
        <v>2.9096201426284378</v>
      </c>
      <c r="E186" s="4">
        <f t="shared" si="11"/>
        <v>1.523664354851002</v>
      </c>
      <c r="G186" s="4">
        <f t="shared" si="9"/>
        <v>1.0479191676670667</v>
      </c>
    </row>
    <row r="187" spans="1:7" x14ac:dyDescent="0.2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</v>
      </c>
      <c r="C187" s="4">
        <f t="shared" si="8"/>
        <v>3.4849694067571102E-2</v>
      </c>
      <c r="D187" s="4">
        <f t="shared" si="10"/>
        <v>1.8476284099287292</v>
      </c>
      <c r="E187" s="4">
        <f t="shared" si="11"/>
        <v>2.1797622499275153</v>
      </c>
      <c r="G187" s="4">
        <f t="shared" si="9"/>
        <v>1.0348496940675711</v>
      </c>
    </row>
    <row r="188" spans="1:7" x14ac:dyDescent="0.2">
      <c r="A188" s="4">
        <f>IF('True_Odds_Calculator_2-way'!A189="","",'True_Odds_Calculator_2-way'!A189)</f>
        <v>1.46</v>
      </c>
      <c r="B188" s="4">
        <f>IF('True_Odds_Calculator_2-way'!B189="","",'True_Odds_Calculator_2-way'!B189)</f>
        <v>2.83</v>
      </c>
      <c r="C188" s="4">
        <f t="shared" si="8"/>
        <v>3.8288397308678945E-2</v>
      </c>
      <c r="D188" s="4">
        <f t="shared" si="10"/>
        <v>1.5019811697989749</v>
      </c>
      <c r="E188" s="4">
        <f t="shared" si="11"/>
        <v>2.9921065971467877</v>
      </c>
      <c r="G188" s="4">
        <f t="shared" si="9"/>
        <v>1.0382883973086789</v>
      </c>
    </row>
    <row r="189" spans="1:7" x14ac:dyDescent="0.2">
      <c r="A189" s="4">
        <f>IF('True_Odds_Calculator_2-way'!A190="","",'True_Odds_Calculator_2-way'!A190)</f>
        <v>1.33</v>
      </c>
      <c r="B189" s="4">
        <f>IF('True_Odds_Calculator_2-way'!B190="","",'True_Odds_Calculator_2-way'!B190)</f>
        <v>3.45</v>
      </c>
      <c r="C189" s="4">
        <f t="shared" si="8"/>
        <v>4.173477171188833E-2</v>
      </c>
      <c r="D189" s="4">
        <f t="shared" si="10"/>
        <v>1.367966013266751</v>
      </c>
      <c r="E189" s="4">
        <f t="shared" si="11"/>
        <v>3.7176422928904191</v>
      </c>
      <c r="G189" s="4">
        <f t="shared" si="9"/>
        <v>1.0417347717118883</v>
      </c>
    </row>
    <row r="190" spans="1:7" x14ac:dyDescent="0.2">
      <c r="A190" s="4">
        <f>IF('True_Odds_Calculator_2-way'!A191="","",'True_Odds_Calculator_2-way'!A191)</f>
        <v>2.08</v>
      </c>
      <c r="B190" s="4">
        <f>IF('True_Odds_Calculator_2-way'!B191="","",'True_Odds_Calculator_2-way'!B191)</f>
        <v>1.79</v>
      </c>
      <c r="C190" s="4">
        <f t="shared" si="8"/>
        <v>3.9428448646325664E-2</v>
      </c>
      <c r="D190" s="4">
        <f t="shared" si="10"/>
        <v>2.1689385995572641</v>
      </c>
      <c r="E190" s="4">
        <f t="shared" si="11"/>
        <v>1.8554769261437256</v>
      </c>
      <c r="G190" s="4">
        <f t="shared" si="9"/>
        <v>1.0394284486463257</v>
      </c>
    </row>
    <row r="191" spans="1:7" x14ac:dyDescent="0.2">
      <c r="A191" s="4">
        <f>IF('True_Odds_Calculator_2-way'!A192="","",'True_Odds_Calculator_2-way'!A192)</f>
        <v>2.11</v>
      </c>
      <c r="B191" s="4">
        <f>IF('True_Odds_Calculator_2-way'!B192="","",'True_Odds_Calculator_2-way'!B192)</f>
        <v>1.74</v>
      </c>
      <c r="C191" s="4">
        <f t="shared" si="8"/>
        <v>4.8646292967260418E-2</v>
      </c>
      <c r="D191" s="4">
        <f t="shared" si="10"/>
        <v>2.2241473314351485</v>
      </c>
      <c r="E191" s="4">
        <f t="shared" si="11"/>
        <v>1.8168951353491363</v>
      </c>
      <c r="G191" s="4">
        <f t="shared" si="9"/>
        <v>1.0486462929672604</v>
      </c>
    </row>
    <row r="192" spans="1:7" x14ac:dyDescent="0.2">
      <c r="A192" s="4">
        <f>IF('True_Odds_Calculator_2-way'!A193="","",'True_Odds_Calculator_2-way'!A193)</f>
        <v>2.25</v>
      </c>
      <c r="B192" s="4">
        <f>IF('True_Odds_Calculator_2-way'!B193="","",'True_Odds_Calculator_2-way'!B193)</f>
        <v>1.69</v>
      </c>
      <c r="C192" s="4">
        <f t="shared" si="8"/>
        <v>3.6160420775805502E-2</v>
      </c>
      <c r="D192" s="4">
        <f t="shared" si="10"/>
        <v>2.3454124903623752</v>
      </c>
      <c r="E192" s="4">
        <f t="shared" si="11"/>
        <v>1.7432664756446994</v>
      </c>
      <c r="G192" s="4">
        <f t="shared" si="9"/>
        <v>1.0361604207758055</v>
      </c>
    </row>
    <row r="193" spans="1:7" x14ac:dyDescent="0.2">
      <c r="A193" s="4">
        <f>IF('True_Odds_Calculator_2-way'!A194="","",'True_Odds_Calculator_2-way'!A194)</f>
        <v>1.67</v>
      </c>
      <c r="B193" s="4">
        <f>IF('True_Odds_Calculator_2-way'!B194="","",'True_Odds_Calculator_2-way'!B194)</f>
        <v>2.2799999999999998</v>
      </c>
      <c r="C193" s="4">
        <f t="shared" si="8"/>
        <v>3.7398886437651102E-2</v>
      </c>
      <c r="D193" s="4">
        <f t="shared" si="10"/>
        <v>1.723831944947483</v>
      </c>
      <c r="E193" s="4">
        <f t="shared" si="11"/>
        <v>2.3815361521140859</v>
      </c>
      <c r="G193" s="4">
        <f t="shared" si="9"/>
        <v>1.0373988864376511</v>
      </c>
    </row>
    <row r="194" spans="1:7" x14ac:dyDescent="0.2">
      <c r="A194" s="4">
        <f>IF('True_Odds_Calculator_2-way'!A195="","",'True_Odds_Calculator_2-way'!A195)</f>
        <v>2.56</v>
      </c>
      <c r="B194" s="4">
        <f>IF('True_Odds_Calculator_2-way'!B195="","",'True_Odds_Calculator_2-way'!B195)</f>
        <v>1.52</v>
      </c>
      <c r="C194" s="4">
        <f t="shared" ref="C194:C257" si="12">IF(A194="","",((1/A194)+(1/B194))-1)</f>
        <v>4.851973684210531E-2</v>
      </c>
      <c r="D194" s="4">
        <f t="shared" si="10"/>
        <v>2.7295173961840629</v>
      </c>
      <c r="E194" s="4">
        <f t="shared" si="11"/>
        <v>1.5781959766385465</v>
      </c>
      <c r="G194" s="4">
        <f t="shared" ref="G194:G257" si="13">IF(A194="","",C194+1)</f>
        <v>1.0485197368421053</v>
      </c>
    </row>
    <row r="195" spans="1:7" x14ac:dyDescent="0.2">
      <c r="A195" s="4">
        <f>IF('True_Odds_Calculator_2-way'!A196="","",'True_Odds_Calculator_2-way'!A196)</f>
        <v>1.95</v>
      </c>
      <c r="B195" s="4">
        <f>IF('True_Odds_Calculator_2-way'!B196="","",'True_Odds_Calculator_2-way'!B196)</f>
        <v>1.92</v>
      </c>
      <c r="C195" s="4">
        <f t="shared" si="12"/>
        <v>3.3653846153846256E-2</v>
      </c>
      <c r="D195" s="4">
        <f t="shared" ref="D195:D258" si="14">IF(A195="","",(2*A195)/(2-($C195*A195)))</f>
        <v>2.0161550888529889</v>
      </c>
      <c r="E195" s="4">
        <f t="shared" ref="E195:E258" si="15">IF(B195="","",(2*B195)/(2-($C195*B195)))</f>
        <v>1.9841017488076311</v>
      </c>
      <c r="G195" s="4">
        <f t="shared" si="13"/>
        <v>1.0336538461538463</v>
      </c>
    </row>
    <row r="196" spans="1:7" x14ac:dyDescent="0.2">
      <c r="A196" s="4">
        <f>IF('True_Odds_Calculator_2-way'!A197="","",'True_Odds_Calculator_2-way'!A197)</f>
        <v>2.0299999999999998</v>
      </c>
      <c r="B196" s="4">
        <f>IF('True_Odds_Calculator_2-way'!B197="","",'True_Odds_Calculator_2-way'!B197)</f>
        <v>1.85</v>
      </c>
      <c r="C196" s="4">
        <f t="shared" si="12"/>
        <v>3.315137797896428E-2</v>
      </c>
      <c r="D196" s="4">
        <f t="shared" si="14"/>
        <v>2.1006852188505105</v>
      </c>
      <c r="E196" s="4">
        <f t="shared" si="15"/>
        <v>1.9085249650616189</v>
      </c>
      <c r="G196" s="4">
        <f t="shared" si="13"/>
        <v>1.0331513779789643</v>
      </c>
    </row>
    <row r="197" spans="1:7" x14ac:dyDescent="0.2">
      <c r="A197" s="4">
        <f>IF('True_Odds_Calculator_2-way'!A198="","",'True_Odds_Calculator_2-way'!A198)</f>
        <v>1.4</v>
      </c>
      <c r="B197" s="4">
        <f>IF('True_Odds_Calculator_2-way'!B198="","",'True_Odds_Calculator_2-way'!B198)</f>
        <v>2.98</v>
      </c>
      <c r="C197" s="4">
        <f t="shared" si="12"/>
        <v>4.985618408437209E-2</v>
      </c>
      <c r="D197" s="4">
        <f t="shared" si="14"/>
        <v>1.4506258692628651</v>
      </c>
      <c r="E197" s="4">
        <f t="shared" si="15"/>
        <v>3.2191358024691361</v>
      </c>
      <c r="G197" s="4">
        <f t="shared" si="13"/>
        <v>1.0498561840843721</v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3.39</v>
      </c>
      <c r="B2" s="4">
        <f>IF('True_Odds_Calculator_3-way'!B3="","",'True_Odds_Calculator_3-way'!B3)</f>
        <v>3.76</v>
      </c>
      <c r="C2" s="4">
        <f>IF('True_Odds_Calculator_3-way'!C3="","",'True_Odds_Calculator_3-way'!C3)</f>
        <v>2.17</v>
      </c>
      <c r="D2" s="4">
        <f>IF(A2="","",((1/A2)+(1/B2)+(1/C2))-1)</f>
        <v>2.1772190633531308E-2</v>
      </c>
      <c r="E2" s="4">
        <f>IF(A2="","",(3*A2)/(3-($D2*A2)))</f>
        <v>3.4755064085241254</v>
      </c>
      <c r="F2" s="4">
        <f>IF(B2="","",(3*B2)/(3-($D2*B2)))</f>
        <v>3.8654805063547761</v>
      </c>
      <c r="G2" s="4">
        <f>IF(C2="","",(3*C2)/(3-($D2*C2)))</f>
        <v>2.2047211641909281</v>
      </c>
      <c r="I2" s="4">
        <f>IF(A2="","",D2+1)</f>
        <v>1.0217721906335313</v>
      </c>
    </row>
    <row r="3" spans="1:9" x14ac:dyDescent="0.2">
      <c r="A3" s="4">
        <f>IF('True_Odds_Calculator_3-way'!A4="","",'True_Odds_Calculator_3-way'!A4)</f>
        <v>1.7</v>
      </c>
      <c r="B3" s="4">
        <f>IF('True_Odds_Calculator_3-way'!B4="","",'True_Odds_Calculator_3-way'!B4)</f>
        <v>4.13</v>
      </c>
      <c r="C3" s="4">
        <f>IF('True_Odds_Calculator_3-way'!C4="","",'True_Odds_Calculator_3-way'!C4)</f>
        <v>4.95</v>
      </c>
      <c r="D3" s="4">
        <f t="shared" ref="D3:D66" si="0">IF(A3="","",((1/A3)+(1/B3)+(1/C3))-1)</f>
        <v>3.2386246743175917E-2</v>
      </c>
      <c r="E3" s="4">
        <f t="shared" ref="E3:E66" si="1">IF(A3="","",(3*A3)/(3-($D3*A3)))</f>
        <v>1.7317820212457613</v>
      </c>
      <c r="F3" s="4">
        <f t="shared" ref="F3:F66" si="2">IF(B3="","",(3*B3)/(3-($D3*B3)))</f>
        <v>4.3227291667098546</v>
      </c>
      <c r="G3" s="4">
        <f t="shared" ref="G3:G66" si="3">IF(C3="","",(3*C3)/(3-($D3*C3)))</f>
        <v>5.2294475973607462</v>
      </c>
      <c r="I3" s="4">
        <f t="shared" ref="I3:I66" si="4">IF(A3="","",D3+1)</f>
        <v>1.0323862467431759</v>
      </c>
    </row>
    <row r="4" spans="1:9" x14ac:dyDescent="0.2">
      <c r="A4" s="4">
        <f>IF('True_Odds_Calculator_3-way'!A5="","",'True_Odds_Calculator_3-way'!A5)</f>
        <v>2.2200000000000002</v>
      </c>
      <c r="B4" s="4">
        <f>IF('True_Odds_Calculator_3-way'!B5="","",'True_Odds_Calculator_3-way'!B5)</f>
        <v>3.69</v>
      </c>
      <c r="C4" s="4">
        <f>IF('True_Odds_Calculator_3-way'!C5="","",'True_Odds_Calculator_3-way'!C5)</f>
        <v>3.27</v>
      </c>
      <c r="D4" s="4">
        <f t="shared" si="0"/>
        <v>2.7263558031067614E-2</v>
      </c>
      <c r="E4" s="4">
        <f t="shared" si="1"/>
        <v>2.265710789823987</v>
      </c>
      <c r="F4" s="4">
        <f t="shared" si="2"/>
        <v>3.8180346472800171</v>
      </c>
      <c r="G4" s="4">
        <f t="shared" si="3"/>
        <v>3.3701517369239102</v>
      </c>
      <c r="I4" s="4">
        <f t="shared" si="4"/>
        <v>1.0272635580310676</v>
      </c>
    </row>
    <row r="5" spans="1:9" x14ac:dyDescent="0.2">
      <c r="A5" s="4">
        <f>IF('True_Odds_Calculator_3-way'!A6="","",'True_Odds_Calculator_3-way'!A6)</f>
        <v>1.21</v>
      </c>
      <c r="B5" s="4">
        <f>IF('True_Odds_Calculator_3-way'!B6="","",'True_Odds_Calculator_3-way'!B6)</f>
        <v>7.62</v>
      </c>
      <c r="C5" s="4">
        <f>IF('True_Odds_Calculator_3-way'!C6="","",'True_Odds_Calculator_3-way'!C6)</f>
        <v>14.32</v>
      </c>
      <c r="D5" s="4">
        <f t="shared" si="0"/>
        <v>2.7512279026897346E-2</v>
      </c>
      <c r="E5" s="4">
        <f t="shared" si="1"/>
        <v>1.2235775744141286</v>
      </c>
      <c r="F5" s="4">
        <f t="shared" si="2"/>
        <v>8.1925017617714371</v>
      </c>
      <c r="G5" s="4">
        <f t="shared" si="3"/>
        <v>16.484881678357443</v>
      </c>
      <c r="I5" s="4">
        <f t="shared" si="4"/>
        <v>1.0275122790268973</v>
      </c>
    </row>
    <row r="6" spans="1:9" x14ac:dyDescent="0.2">
      <c r="A6" s="4">
        <f>IF('True_Odds_Calculator_3-way'!A7="","",'True_Odds_Calculator_3-way'!A7)</f>
        <v>14.53</v>
      </c>
      <c r="B6" s="4">
        <f>IF('True_Odds_Calculator_3-way'!B7="","",'True_Odds_Calculator_3-way'!B7)</f>
        <v>7.93</v>
      </c>
      <c r="C6" s="4">
        <f>IF('True_Odds_Calculator_3-way'!C7="","",'True_Odds_Calculator_3-way'!C7)</f>
        <v>1.2</v>
      </c>
      <c r="D6" s="4">
        <f t="shared" si="0"/>
        <v>2.8259862695118265E-2</v>
      </c>
      <c r="E6" s="4">
        <f t="shared" si="1"/>
        <v>16.834118352733586</v>
      </c>
      <c r="F6" s="4">
        <f t="shared" si="2"/>
        <v>8.570195646415808</v>
      </c>
      <c r="G6" s="4">
        <f t="shared" si="3"/>
        <v>1.2137198222104038</v>
      </c>
      <c r="I6" s="4">
        <f t="shared" si="4"/>
        <v>1.0282598626951183</v>
      </c>
    </row>
    <row r="7" spans="1:9" x14ac:dyDescent="0.2">
      <c r="A7" s="4">
        <f>IF('True_Odds_Calculator_3-way'!A8="","",'True_Odds_Calculator_3-way'!A8)</f>
        <v>2.82</v>
      </c>
      <c r="B7" s="4">
        <f>IF('True_Odds_Calculator_3-way'!B8="","",'True_Odds_Calculator_3-way'!B8)</f>
        <v>3.08</v>
      </c>
      <c r="C7" s="4">
        <f>IF('True_Odds_Calculator_3-way'!C8="","",'True_Odds_Calculator_3-way'!C8)</f>
        <v>2.92</v>
      </c>
      <c r="D7" s="4">
        <f t="shared" si="0"/>
        <v>2.1751007177996495E-2</v>
      </c>
      <c r="E7" s="4">
        <f t="shared" si="1"/>
        <v>2.878861039506678</v>
      </c>
      <c r="F7" s="4">
        <f t="shared" si="2"/>
        <v>3.1503505861652288</v>
      </c>
      <c r="G7" s="4">
        <f t="shared" si="3"/>
        <v>2.9831563442554669</v>
      </c>
      <c r="I7" s="4">
        <f t="shared" si="4"/>
        <v>1.0217510071779965</v>
      </c>
    </row>
    <row r="8" spans="1:9" x14ac:dyDescent="0.2">
      <c r="A8" s="4">
        <f>IF('True_Odds_Calculator_3-way'!A9="","",'True_Odds_Calculator_3-way'!A9)</f>
        <v>2.02</v>
      </c>
      <c r="B8" s="4">
        <f>IF('True_Odds_Calculator_3-way'!B9="","",'True_Odds_Calculator_3-way'!B9)</f>
        <v>3.31</v>
      </c>
      <c r="C8" s="4">
        <f>IF('True_Odds_Calculator_3-way'!C9="","",'True_Odds_Calculator_3-way'!C9)</f>
        <v>4.3</v>
      </c>
      <c r="D8" s="4">
        <f t="shared" si="0"/>
        <v>2.9722448110756305E-2</v>
      </c>
      <c r="E8" s="4">
        <f t="shared" si="1"/>
        <v>2.0612520749461218</v>
      </c>
      <c r="F8" s="4">
        <f t="shared" si="2"/>
        <v>3.422227741746569</v>
      </c>
      <c r="G8" s="4">
        <f t="shared" si="3"/>
        <v>4.4913408935402188</v>
      </c>
      <c r="I8" s="4">
        <f t="shared" si="4"/>
        <v>1.0297224481107563</v>
      </c>
    </row>
    <row r="9" spans="1:9" x14ac:dyDescent="0.2">
      <c r="A9" s="4">
        <f>IF('True_Odds_Calculator_3-way'!A10="","",'True_Odds_Calculator_3-way'!A10)</f>
        <v>1.73</v>
      </c>
      <c r="B9" s="4">
        <f>IF('True_Odds_Calculator_3-way'!B10="","",'True_Odds_Calculator_3-way'!B10)</f>
        <v>4.18</v>
      </c>
      <c r="C9" s="4">
        <f>IF('True_Odds_Calculator_3-way'!C10="","",'True_Odds_Calculator_3-way'!C10)</f>
        <v>4.67</v>
      </c>
      <c r="D9" s="4">
        <f t="shared" si="0"/>
        <v>3.1401894154324372E-2</v>
      </c>
      <c r="E9" s="4">
        <f t="shared" si="1"/>
        <v>1.7619053316637607</v>
      </c>
      <c r="F9" s="4">
        <f t="shared" si="2"/>
        <v>4.3712569419521339</v>
      </c>
      <c r="G9" s="4">
        <f t="shared" si="3"/>
        <v>4.9100126210771906</v>
      </c>
      <c r="I9" s="4">
        <f t="shared" si="4"/>
        <v>1.0314018941543244</v>
      </c>
    </row>
    <row r="10" spans="1:9" x14ac:dyDescent="0.2">
      <c r="A10" s="4">
        <f>IF('True_Odds_Calculator_3-way'!A11="","",'True_Odds_Calculator_3-way'!A11)</f>
        <v>6.15</v>
      </c>
      <c r="B10" s="4">
        <f>IF('True_Odds_Calculator_3-way'!B11="","",'True_Odds_Calculator_3-way'!B11)</f>
        <v>3.83</v>
      </c>
      <c r="C10" s="4">
        <f>IF('True_Odds_Calculator_3-way'!C11="","",'True_Odds_Calculator_3-way'!C11)</f>
        <v>1.65</v>
      </c>
      <c r="D10" s="4">
        <f t="shared" si="0"/>
        <v>2.9758837820991424E-2</v>
      </c>
      <c r="E10" s="4">
        <f t="shared" si="1"/>
        <v>6.5495599492751477</v>
      </c>
      <c r="F10" s="4">
        <f t="shared" si="2"/>
        <v>3.9812563543750104</v>
      </c>
      <c r="G10" s="4">
        <f t="shared" si="3"/>
        <v>1.6774555197197973</v>
      </c>
      <c r="I10" s="4">
        <f t="shared" si="4"/>
        <v>1.0297588378209914</v>
      </c>
    </row>
    <row r="11" spans="1:9" x14ac:dyDescent="0.2">
      <c r="A11" s="4">
        <f>IF('True_Odds_Calculator_3-way'!A12="","",'True_Odds_Calculator_3-way'!A12)</f>
        <v>2.25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3.17</v>
      </c>
      <c r="D11" s="4">
        <f t="shared" si="0"/>
        <v>4.3992766784564985E-2</v>
      </c>
      <c r="E11" s="4">
        <f t="shared" si="1"/>
        <v>2.326770814347543</v>
      </c>
      <c r="F11" s="4">
        <f t="shared" si="2"/>
        <v>3.7115852757108372</v>
      </c>
      <c r="G11" s="4">
        <f t="shared" si="3"/>
        <v>3.3245437090331271</v>
      </c>
      <c r="I11" s="4">
        <f t="shared" si="4"/>
        <v>1.043992766784565</v>
      </c>
    </row>
    <row r="12" spans="1:9" x14ac:dyDescent="0.2">
      <c r="A12" s="4">
        <f>IF('True_Odds_Calculator_3-way'!A13="","",'True_Odds_Calculator_3-way'!A13)</f>
        <v>2.1</v>
      </c>
      <c r="B12" s="4">
        <f>IF('True_Odds_Calculator_3-way'!B13="","",'True_Odds_Calculator_3-way'!B13)</f>
        <v>3.37</v>
      </c>
      <c r="C12" s="4">
        <f>IF('True_Odds_Calculator_3-way'!C13="","",'True_Odds_Calculator_3-way'!C13)</f>
        <v>4</v>
      </c>
      <c r="D12" s="4">
        <f t="shared" si="0"/>
        <v>2.292638123498647E-2</v>
      </c>
      <c r="E12" s="4">
        <f t="shared" si="1"/>
        <v>2.1342514638988717</v>
      </c>
      <c r="F12" s="4">
        <f t="shared" si="2"/>
        <v>3.459085169646857</v>
      </c>
      <c r="G12" s="4">
        <f t="shared" si="3"/>
        <v>4.1261296278301423</v>
      </c>
      <c r="I12" s="4">
        <f t="shared" si="4"/>
        <v>1.0229263812349865</v>
      </c>
    </row>
    <row r="13" spans="1:9" x14ac:dyDescent="0.2">
      <c r="A13" s="4">
        <f>IF('True_Odds_Calculator_3-way'!A14="","",'True_Odds_Calculator_3-way'!A14)</f>
        <v>2.02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4.71</v>
      </c>
      <c r="D13" s="4">
        <f t="shared" si="0"/>
        <v>3.523258246259009E-2</v>
      </c>
      <c r="E13" s="4">
        <f t="shared" si="1"/>
        <v>2.0690854779815901</v>
      </c>
      <c r="F13" s="4">
        <f t="shared" si="2"/>
        <v>3.1633090735862841</v>
      </c>
      <c r="G13" s="4">
        <f t="shared" si="3"/>
        <v>4.985789728995722</v>
      </c>
      <c r="I13" s="4">
        <f t="shared" si="4"/>
        <v>1.0352325824625901</v>
      </c>
    </row>
    <row r="14" spans="1:9" x14ac:dyDescent="0.2">
      <c r="A14" s="4">
        <f>IF('True_Odds_Calculator_3-way'!A15="","",'True_Odds_Calculator_3-way'!A15)</f>
        <v>5.5</v>
      </c>
      <c r="B14" s="4">
        <f>IF('True_Odds_Calculator_3-way'!B15="","",'True_Odds_Calculator_3-way'!B15)</f>
        <v>4.3600000000000003</v>
      </c>
      <c r="C14" s="4">
        <f>IF('True_Odds_Calculator_3-way'!C15="","",'True_Odds_Calculator_3-way'!C15)</f>
        <v>1.6</v>
      </c>
      <c r="D14" s="4">
        <f t="shared" si="0"/>
        <v>3.6175979983319451E-2</v>
      </c>
      <c r="E14" s="4">
        <f t="shared" si="1"/>
        <v>5.8906857727737973</v>
      </c>
      <c r="F14" s="4">
        <f t="shared" si="2"/>
        <v>4.6019510634895253</v>
      </c>
      <c r="G14" s="4">
        <f t="shared" si="3"/>
        <v>1.6314774917791135</v>
      </c>
      <c r="I14" s="4">
        <f t="shared" si="4"/>
        <v>1.0361759799833195</v>
      </c>
    </row>
    <row r="15" spans="1:9" x14ac:dyDescent="0.2">
      <c r="A15" s="4">
        <f>IF('True_Odds_Calculator_3-way'!A16="","",'True_Odds_Calculator_3-way'!A16)</f>
        <v>3.07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2.34</v>
      </c>
      <c r="D15" s="4">
        <f t="shared" si="0"/>
        <v>2.7055929112954846E-2</v>
      </c>
      <c r="E15" s="4">
        <f t="shared" si="1"/>
        <v>3.1574202332303241</v>
      </c>
      <c r="F15" s="4">
        <f t="shared" si="2"/>
        <v>3.7742406308040941</v>
      </c>
      <c r="G15" s="4">
        <f t="shared" si="3"/>
        <v>2.3904470984502724</v>
      </c>
      <c r="I15" s="4">
        <f t="shared" si="4"/>
        <v>1.0270559291129548</v>
      </c>
    </row>
    <row r="16" spans="1:9" x14ac:dyDescent="0.2">
      <c r="A16" s="4">
        <f>IF('True_Odds_Calculator_3-way'!A17="","",'True_Odds_Calculator_3-way'!A17)</f>
        <v>2.31</v>
      </c>
      <c r="B16" s="4">
        <f>IF('True_Odds_Calculator_3-way'!B17="","",'True_Odds_Calculator_3-way'!B17)</f>
        <v>3.58</v>
      </c>
      <c r="C16" s="4">
        <f>IF('True_Odds_Calculator_3-way'!C17="","",'True_Odds_Calculator_3-way'!C17)</f>
        <v>3.16</v>
      </c>
      <c r="D16" s="4">
        <f t="shared" si="0"/>
        <v>2.8685738041511977E-2</v>
      </c>
      <c r="E16" s="4">
        <f t="shared" si="1"/>
        <v>2.3621757818789777</v>
      </c>
      <c r="F16" s="4">
        <f t="shared" si="2"/>
        <v>3.706893056029438</v>
      </c>
      <c r="G16" s="4">
        <f t="shared" si="3"/>
        <v>3.2584563575176619</v>
      </c>
      <c r="I16" s="4">
        <f t="shared" si="4"/>
        <v>1.028685738041512</v>
      </c>
    </row>
    <row r="17" spans="1:9" x14ac:dyDescent="0.2">
      <c r="A17" s="4">
        <f>IF('True_Odds_Calculator_3-way'!A18="","",'True_Odds_Calculator_3-way'!A18)</f>
        <v>2.21</v>
      </c>
      <c r="B17" s="4">
        <f>IF('True_Odds_Calculator_3-way'!B18="","",'True_Odds_Calculator_3-way'!B18)</f>
        <v>3.69</v>
      </c>
      <c r="C17" s="4">
        <f>IF('True_Odds_Calculator_3-way'!C18="","",'True_Odds_Calculator_3-way'!C18)</f>
        <v>3.28</v>
      </c>
      <c r="D17" s="4">
        <f t="shared" si="0"/>
        <v>2.8369446590393643E-2</v>
      </c>
      <c r="E17" s="4">
        <f t="shared" si="1"/>
        <v>2.2571722493114916</v>
      </c>
      <c r="F17" s="4">
        <f t="shared" si="2"/>
        <v>3.8234158767865103</v>
      </c>
      <c r="G17" s="4">
        <f t="shared" si="3"/>
        <v>3.3849932202451787</v>
      </c>
      <c r="I17" s="4">
        <f t="shared" si="4"/>
        <v>1.0283694465903936</v>
      </c>
    </row>
    <row r="18" spans="1:9" x14ac:dyDescent="0.2">
      <c r="A18" s="4">
        <f>IF('True_Odds_Calculator_3-way'!A19="","",'True_Odds_Calculator_3-way'!A19)</f>
        <v>5.23</v>
      </c>
      <c r="B18" s="4">
        <f>IF('True_Odds_Calculator_3-way'!B19="","",'True_Odds_Calculator_3-way'!B19)</f>
        <v>4.7</v>
      </c>
      <c r="C18" s="4">
        <f>IF('True_Odds_Calculator_3-way'!C19="","",'True_Odds_Calculator_3-way'!C19)</f>
        <v>1.6</v>
      </c>
      <c r="D18" s="4">
        <f t="shared" si="0"/>
        <v>2.8970546356942295E-2</v>
      </c>
      <c r="E18" s="4">
        <f t="shared" si="1"/>
        <v>5.508193047813787</v>
      </c>
      <c r="F18" s="4">
        <f t="shared" si="2"/>
        <v>4.9234621066072455</v>
      </c>
      <c r="G18" s="4">
        <f t="shared" si="3"/>
        <v>1.6251094987025438</v>
      </c>
      <c r="I18" s="4">
        <f t="shared" si="4"/>
        <v>1.0289705463569423</v>
      </c>
    </row>
    <row r="19" spans="1:9" x14ac:dyDescent="0.2">
      <c r="A19" s="4">
        <f>IF('True_Odds_Calculator_3-way'!A20="","",'True_Odds_Calculator_3-way'!A20)</f>
        <v>1.62</v>
      </c>
      <c r="B19" s="4">
        <f>IF('True_Odds_Calculator_3-way'!B20="","",'True_Odds_Calculator_3-way'!B20)</f>
        <v>4.67</v>
      </c>
      <c r="C19" s="4">
        <f>IF('True_Odds_Calculator_3-way'!C20="","",'True_Odds_Calculator_3-way'!C20)</f>
        <v>5.03</v>
      </c>
      <c r="D19" s="4">
        <f t="shared" si="0"/>
        <v>3.022386998757165E-2</v>
      </c>
      <c r="E19" s="4">
        <f t="shared" si="1"/>
        <v>1.6468785228747733</v>
      </c>
      <c r="F19" s="4">
        <f t="shared" si="2"/>
        <v>4.9005641479516644</v>
      </c>
      <c r="G19" s="4">
        <f t="shared" si="3"/>
        <v>5.2985035502079203</v>
      </c>
      <c r="I19" s="4">
        <f t="shared" si="4"/>
        <v>1.0302238699875716</v>
      </c>
    </row>
    <row r="20" spans="1:9" x14ac:dyDescent="0.2">
      <c r="A20" s="4">
        <f>IF('True_Odds_Calculator_3-way'!A21="","",'True_Odds_Calculator_3-way'!A21)</f>
        <v>1.86</v>
      </c>
      <c r="B20" s="4">
        <f>IF('True_Odds_Calculator_3-way'!B21="","",'True_Odds_Calculator_3-way'!B21)</f>
        <v>3.87</v>
      </c>
      <c r="C20" s="4">
        <f>IF('True_Odds_Calculator_3-way'!C21="","",'True_Odds_Calculator_3-way'!C21)</f>
        <v>4.26</v>
      </c>
      <c r="D20" s="4">
        <f t="shared" si="0"/>
        <v>3.0774125456246582E-2</v>
      </c>
      <c r="E20" s="4">
        <f t="shared" si="1"/>
        <v>1.8961790155657643</v>
      </c>
      <c r="F20" s="4">
        <f t="shared" si="2"/>
        <v>4.0299848443510111</v>
      </c>
      <c r="G20" s="4">
        <f t="shared" si="3"/>
        <v>4.4546655811950755</v>
      </c>
      <c r="I20" s="4">
        <f t="shared" si="4"/>
        <v>1.0307741254562466</v>
      </c>
    </row>
    <row r="21" spans="1:9" x14ac:dyDescent="0.2">
      <c r="A21" s="4">
        <f>IF('True_Odds_Calculator_3-way'!A22="","",'True_Odds_Calculator_3-way'!A22)</f>
        <v>3.42</v>
      </c>
      <c r="B21" s="4">
        <f>IF('True_Odds_Calculator_3-way'!B22="","",'True_Odds_Calculator_3-way'!B22)</f>
        <v>3.3</v>
      </c>
      <c r="C21" s="4">
        <f>IF('True_Odds_Calculator_3-way'!C22="","",'True_Odds_Calculator_3-way'!C22)</f>
        <v>2.31</v>
      </c>
      <c r="D21" s="4">
        <f t="shared" si="0"/>
        <v>2.8328396749449425E-2</v>
      </c>
      <c r="E21" s="4">
        <f t="shared" si="1"/>
        <v>3.5341325937192449</v>
      </c>
      <c r="F21" s="4">
        <f t="shared" si="2"/>
        <v>3.4061395188410795</v>
      </c>
      <c r="G21" s="4">
        <f t="shared" si="3"/>
        <v>2.3615113289890597</v>
      </c>
      <c r="I21" s="4">
        <f t="shared" si="4"/>
        <v>1.0283283967494494</v>
      </c>
    </row>
    <row r="22" spans="1:9" x14ac:dyDescent="0.2">
      <c r="A22" s="4">
        <f>IF('True_Odds_Calculator_3-way'!A23="","",'True_Odds_Calculator_3-way'!A23)</f>
        <v>3.33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2.2799999999999998</v>
      </c>
      <c r="D22" s="4">
        <f t="shared" si="0"/>
        <v>2.8751863992138693E-2</v>
      </c>
      <c r="E22" s="4">
        <f t="shared" si="1"/>
        <v>3.439779066469161</v>
      </c>
      <c r="F22" s="4">
        <f t="shared" si="2"/>
        <v>3.5679737814246959</v>
      </c>
      <c r="G22" s="4">
        <f t="shared" si="3"/>
        <v>2.330934214671287</v>
      </c>
      <c r="I22" s="4">
        <f t="shared" si="4"/>
        <v>1.0287518639921387</v>
      </c>
    </row>
    <row r="23" spans="1:9" x14ac:dyDescent="0.2">
      <c r="A23" s="4">
        <f>IF('True_Odds_Calculator_3-way'!A24="","",'True_Odds_Calculator_3-way'!A24)</f>
        <v>2.33</v>
      </c>
      <c r="B23" s="4">
        <f>IF('True_Odds_Calculator_3-way'!B24="","",'True_Odds_Calculator_3-way'!B24)</f>
        <v>3.66</v>
      </c>
      <c r="C23" s="4">
        <f>IF('True_Odds_Calculator_3-way'!C24="","",'True_Odds_Calculator_3-way'!C24)</f>
        <v>3.07</v>
      </c>
      <c r="D23" s="4">
        <f t="shared" si="0"/>
        <v>2.814149209487149E-2</v>
      </c>
      <c r="E23" s="4">
        <f t="shared" si="1"/>
        <v>2.3820637158137887</v>
      </c>
      <c r="F23" s="4">
        <f t="shared" si="2"/>
        <v>3.7901249199784623</v>
      </c>
      <c r="G23" s="4">
        <f t="shared" si="3"/>
        <v>3.1610317947943551</v>
      </c>
      <c r="I23" s="4">
        <f t="shared" si="4"/>
        <v>1.0281414920948715</v>
      </c>
    </row>
    <row r="24" spans="1:9" x14ac:dyDescent="0.2">
      <c r="A24" s="4">
        <f>IF('True_Odds_Calculator_3-way'!A25="","",'True_Odds_Calculator_3-way'!A25)</f>
        <v>2.44</v>
      </c>
      <c r="B24" s="4">
        <f>IF('True_Odds_Calculator_3-way'!B25="","",'True_Odds_Calculator_3-way'!B25)</f>
        <v>3.47</v>
      </c>
      <c r="C24" s="4">
        <f>IF('True_Odds_Calculator_3-way'!C25="","",'True_Odds_Calculator_3-way'!C25)</f>
        <v>3.03</v>
      </c>
      <c r="D24" s="4">
        <f t="shared" si="0"/>
        <v>2.8053506914446302E-2</v>
      </c>
      <c r="E24" s="4">
        <f t="shared" si="1"/>
        <v>2.4969730656111988</v>
      </c>
      <c r="F24" s="4">
        <f t="shared" si="2"/>
        <v>3.5863726137824288</v>
      </c>
      <c r="G24" s="4">
        <f t="shared" si="3"/>
        <v>3.1183556190293436</v>
      </c>
      <c r="I24" s="4">
        <f t="shared" si="4"/>
        <v>1.0280535069144463</v>
      </c>
    </row>
    <row r="25" spans="1:9" x14ac:dyDescent="0.2">
      <c r="A25" s="4">
        <f>IF('True_Odds_Calculator_3-way'!A26="","",'True_Odds_Calculator_3-way'!A26)</f>
        <v>2.5499999999999998</v>
      </c>
      <c r="B25" s="4">
        <f>IF('True_Odds_Calculator_3-way'!B26="","",'True_Odds_Calculator_3-way'!B26)</f>
        <v>3.51</v>
      </c>
      <c r="C25" s="4">
        <f>IF('True_Odds_Calculator_3-way'!C26="","",'True_Odds_Calculator_3-way'!C26)</f>
        <v>2.85</v>
      </c>
      <c r="D25" s="4">
        <f t="shared" si="0"/>
        <v>2.7934340627839171E-2</v>
      </c>
      <c r="E25" s="4">
        <f t="shared" si="1"/>
        <v>2.6120203051922619</v>
      </c>
      <c r="F25" s="4">
        <f t="shared" si="2"/>
        <v>3.6285939850426217</v>
      </c>
      <c r="G25" s="4">
        <f t="shared" si="3"/>
        <v>2.927694042505574</v>
      </c>
      <c r="I25" s="4">
        <f t="shared" si="4"/>
        <v>1.0279343406278392</v>
      </c>
    </row>
    <row r="26" spans="1:9" x14ac:dyDescent="0.2">
      <c r="A26" s="4">
        <f>IF('True_Odds_Calculator_3-way'!A27="","",'True_Odds_Calculator_3-way'!A27)</f>
        <v>2.15</v>
      </c>
      <c r="B26" s="4">
        <f>IF('True_Odds_Calculator_3-way'!B27="","",'True_Odds_Calculator_3-way'!B27)</f>
        <v>3.28</v>
      </c>
      <c r="C26" s="4">
        <f>IF('True_Odds_Calculator_3-way'!C27="","",'True_Odds_Calculator_3-way'!C27)</f>
        <v>3.87</v>
      </c>
      <c r="D26" s="4">
        <f t="shared" si="0"/>
        <v>2.839226066679279E-2</v>
      </c>
      <c r="E26" s="4">
        <f t="shared" si="1"/>
        <v>2.1946564005624842</v>
      </c>
      <c r="F26" s="4">
        <f t="shared" si="2"/>
        <v>3.3850803584127438</v>
      </c>
      <c r="G26" s="4">
        <f t="shared" si="3"/>
        <v>4.017131524536901</v>
      </c>
      <c r="I26" s="4">
        <f t="shared" si="4"/>
        <v>1.0283922606667928</v>
      </c>
    </row>
    <row r="27" spans="1:9" x14ac:dyDescent="0.2">
      <c r="A27" s="4">
        <f>IF('True_Odds_Calculator_3-way'!A28="","",'True_Odds_Calculator_3-way'!A28)</f>
        <v>2.46</v>
      </c>
      <c r="B27" s="4">
        <f>IF('True_Odds_Calculator_3-way'!B28="","",'True_Odds_Calculator_3-way'!B28)</f>
        <v>3.31</v>
      </c>
      <c r="C27" s="4">
        <f>IF('True_Odds_Calculator_3-way'!C28="","",'True_Odds_Calculator_3-way'!C28)</f>
        <v>3.14</v>
      </c>
      <c r="D27" s="4">
        <f t="shared" si="0"/>
        <v>2.7090206245645732E-2</v>
      </c>
      <c r="E27" s="4">
        <f t="shared" si="1"/>
        <v>2.5158878551267652</v>
      </c>
      <c r="F27" s="4">
        <f t="shared" si="2"/>
        <v>3.4119825463453668</v>
      </c>
      <c r="G27" s="4">
        <f t="shared" si="3"/>
        <v>3.2316310095856084</v>
      </c>
      <c r="I27" s="4">
        <f t="shared" si="4"/>
        <v>1.0270902062456457</v>
      </c>
    </row>
    <row r="28" spans="1:9" x14ac:dyDescent="0.2">
      <c r="A28" s="4">
        <f>IF('True_Odds_Calculator_3-way'!A29="","",'True_Odds_Calculator_3-way'!A29)</f>
        <v>1.19</v>
      </c>
      <c r="B28" s="4">
        <f>IF('True_Odds_Calculator_3-way'!B29="","",'True_Odds_Calculator_3-way'!B29)</f>
        <v>7.71</v>
      </c>
      <c r="C28" s="4">
        <f>IF('True_Odds_Calculator_3-way'!C29="","",'True_Odds_Calculator_3-way'!C29)</f>
        <v>15.51</v>
      </c>
      <c r="D28" s="4">
        <f t="shared" si="0"/>
        <v>3.4512353135339957E-2</v>
      </c>
      <c r="E28" s="4">
        <f t="shared" si="1"/>
        <v>1.206517098519952</v>
      </c>
      <c r="F28" s="4">
        <f t="shared" si="2"/>
        <v>8.4604109327363695</v>
      </c>
      <c r="G28" s="4">
        <f t="shared" si="3"/>
        <v>18.87846268284266</v>
      </c>
      <c r="I28" s="4">
        <f t="shared" si="4"/>
        <v>1.03451235313534</v>
      </c>
    </row>
    <row r="29" spans="1:9" x14ac:dyDescent="0.2">
      <c r="A29" s="4">
        <f>IF('True_Odds_Calculator_3-way'!A30="","",'True_Odds_Calculator_3-way'!A30)</f>
        <v>2.2400000000000002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3.53</v>
      </c>
      <c r="D29" s="4">
        <f t="shared" si="0"/>
        <v>2.7333738027789156E-2</v>
      </c>
      <c r="E29" s="4">
        <f t="shared" si="1"/>
        <v>2.2866690658577968</v>
      </c>
      <c r="F29" s="4">
        <f t="shared" si="2"/>
        <v>3.4661107755849527</v>
      </c>
      <c r="G29" s="4">
        <f t="shared" si="3"/>
        <v>3.6473072428709079</v>
      </c>
      <c r="I29" s="4">
        <f t="shared" si="4"/>
        <v>1.0273337380277892</v>
      </c>
    </row>
    <row r="30" spans="1:9" x14ac:dyDescent="0.2">
      <c r="A30" s="4">
        <f>IF('True_Odds_Calculator_3-way'!A31="","",'True_Odds_Calculator_3-way'!A31)</f>
        <v>2.0699999999999998</v>
      </c>
      <c r="B30" s="4">
        <f>IF('True_Odds_Calculator_3-way'!B31="","",'True_Odds_Calculator_3-way'!B31)</f>
        <v>3.62</v>
      </c>
      <c r="C30" s="4">
        <f>IF('True_Odds_Calculator_3-way'!C31="","",'True_Odds_Calculator_3-way'!C31)</f>
        <v>3.7</v>
      </c>
      <c r="D30" s="4">
        <f t="shared" si="0"/>
        <v>2.9605151632535742E-2</v>
      </c>
      <c r="E30" s="4">
        <f t="shared" si="1"/>
        <v>2.1131668308724483</v>
      </c>
      <c r="F30" s="4">
        <f t="shared" si="2"/>
        <v>3.7541101399248422</v>
      </c>
      <c r="G30" s="4">
        <f t="shared" si="3"/>
        <v>3.8402179563773302</v>
      </c>
      <c r="I30" s="4">
        <f t="shared" si="4"/>
        <v>1.0296051516325357</v>
      </c>
    </row>
    <row r="31" spans="1:9" x14ac:dyDescent="0.2">
      <c r="A31" s="4">
        <f>IF('True_Odds_Calculator_3-way'!A32="","",'True_Odds_Calculator_3-way'!A32)</f>
        <v>1.37</v>
      </c>
      <c r="B31" s="4">
        <f>IF('True_Odds_Calculator_3-way'!B32="","",'True_Odds_Calculator_3-way'!B32)</f>
        <v>5.24</v>
      </c>
      <c r="C31" s="4">
        <f>IF('True_Odds_Calculator_3-way'!C32="","",'True_Odds_Calculator_3-way'!C32)</f>
        <v>9.02</v>
      </c>
      <c r="D31" s="4">
        <f t="shared" si="0"/>
        <v>3.1631446966845056E-2</v>
      </c>
      <c r="E31" s="4">
        <f t="shared" si="1"/>
        <v>1.3900797399994689</v>
      </c>
      <c r="F31" s="4">
        <f t="shared" si="2"/>
        <v>5.546438474032759</v>
      </c>
      <c r="G31" s="4">
        <f t="shared" si="3"/>
        <v>9.9680097306181938</v>
      </c>
      <c r="I31" s="4">
        <f t="shared" si="4"/>
        <v>1.0316314469668451</v>
      </c>
    </row>
    <row r="32" spans="1:9" x14ac:dyDescent="0.2">
      <c r="A32" s="4">
        <f>IF('True_Odds_Calculator_3-way'!A33="","",'True_Odds_Calculator_3-way'!A33)</f>
        <v>2.5099999999999998</v>
      </c>
      <c r="B32" s="4">
        <f>IF('True_Odds_Calculator_3-way'!B33="","",'True_Odds_Calculator_3-way'!B33)</f>
        <v>3.44</v>
      </c>
      <c r="C32" s="4">
        <f>IF('True_Odds_Calculator_3-way'!C33="","",'True_Odds_Calculator_3-way'!C33)</f>
        <v>2.96</v>
      </c>
      <c r="D32" s="4">
        <f t="shared" si="0"/>
        <v>2.6941886758434563E-2</v>
      </c>
      <c r="E32" s="4">
        <f t="shared" si="1"/>
        <v>2.5678836372365987</v>
      </c>
      <c r="F32" s="4">
        <f t="shared" si="2"/>
        <v>3.5496609664788665</v>
      </c>
      <c r="G32" s="4">
        <f t="shared" si="3"/>
        <v>3.0408334464951765</v>
      </c>
      <c r="I32" s="4">
        <f t="shared" si="4"/>
        <v>1.0269418867584346</v>
      </c>
    </row>
    <row r="33" spans="1:9" x14ac:dyDescent="0.2">
      <c r="A33" s="4">
        <f>IF('True_Odds_Calculator_3-way'!A34="","",'True_Odds_Calculator_3-way'!A34)</f>
        <v>1.56</v>
      </c>
      <c r="B33" s="4">
        <f>IF('True_Odds_Calculator_3-way'!B34="","",'True_Odds_Calculator_3-way'!B34)</f>
        <v>4.0599999999999996</v>
      </c>
      <c r="C33" s="4">
        <f>IF('True_Odds_Calculator_3-way'!C34="","",'True_Odds_Calculator_3-way'!C34)</f>
        <v>6.98</v>
      </c>
      <c r="D33" s="4">
        <f t="shared" si="0"/>
        <v>3.0597535389552011E-2</v>
      </c>
      <c r="E33" s="4">
        <f t="shared" si="1"/>
        <v>1.5852220211846166</v>
      </c>
      <c r="F33" s="4">
        <f t="shared" si="2"/>
        <v>4.2353814914659793</v>
      </c>
      <c r="G33" s="4">
        <f t="shared" si="3"/>
        <v>7.5149944515361646</v>
      </c>
      <c r="I33" s="4">
        <f t="shared" si="4"/>
        <v>1.030597535389552</v>
      </c>
    </row>
    <row r="34" spans="1:9" x14ac:dyDescent="0.2">
      <c r="A34" s="4">
        <f>IF('True_Odds_Calculator_3-way'!A35="","",'True_Odds_Calculator_3-way'!A35)</f>
        <v>2.63</v>
      </c>
      <c r="B34" s="4">
        <f>IF('True_Odds_Calculator_3-way'!B35="","",'True_Odds_Calculator_3-way'!B35)</f>
        <v>3.4</v>
      </c>
      <c r="C34" s="4">
        <f>IF('True_Odds_Calculator_3-way'!C35="","",'True_Odds_Calculator_3-way'!C35)</f>
        <v>2.83</v>
      </c>
      <c r="D34" s="4">
        <f t="shared" si="0"/>
        <v>2.7702674400316818E-2</v>
      </c>
      <c r="E34" s="4">
        <f t="shared" si="1"/>
        <v>2.695462020894047</v>
      </c>
      <c r="F34" s="4">
        <f t="shared" si="2"/>
        <v>3.5102077617273437</v>
      </c>
      <c r="G34" s="4">
        <f t="shared" si="3"/>
        <v>2.9059405258419537</v>
      </c>
      <c r="I34" s="4">
        <f t="shared" si="4"/>
        <v>1.0277026744003168</v>
      </c>
    </row>
    <row r="35" spans="1:9" x14ac:dyDescent="0.2">
      <c r="A35" s="4">
        <f>IF('True_Odds_Calculator_3-way'!A36="","",'True_Odds_Calculator_3-way'!A36)</f>
        <v>2.08</v>
      </c>
      <c r="B35" s="4">
        <f>IF('True_Odds_Calculator_3-way'!B36="","",'True_Odds_Calculator_3-way'!B36)</f>
        <v>3.68</v>
      </c>
      <c r="C35" s="4">
        <f>IF('True_Odds_Calculator_3-way'!C36="","",'True_Odds_Calculator_3-way'!C36)</f>
        <v>3.63</v>
      </c>
      <c r="D35" s="4">
        <f t="shared" si="0"/>
        <v>2.7990454867925063E-2</v>
      </c>
      <c r="E35" s="4">
        <f t="shared" si="1"/>
        <v>2.1211648423593252</v>
      </c>
      <c r="F35" s="4">
        <f t="shared" si="2"/>
        <v>3.8108452101248482</v>
      </c>
      <c r="G35" s="4">
        <f t="shared" si="3"/>
        <v>3.7572523135861156</v>
      </c>
      <c r="I35" s="4">
        <f t="shared" si="4"/>
        <v>1.0279904548679251</v>
      </c>
    </row>
    <row r="36" spans="1:9" x14ac:dyDescent="0.2">
      <c r="A36" s="4">
        <f>IF('True_Odds_Calculator_3-way'!A37="","",'True_Odds_Calculator_3-way'!A37)</f>
        <v>4.03</v>
      </c>
      <c r="B36" s="4">
        <f>IF('True_Odds_Calculator_3-way'!B37="","",'True_Odds_Calculator_3-way'!B37)</f>
        <v>3.37</v>
      </c>
      <c r="C36" s="4">
        <f>IF('True_Odds_Calculator_3-way'!C37="","",'True_Odds_Calculator_3-way'!C37)</f>
        <v>2.0699999999999998</v>
      </c>
      <c r="D36" s="4">
        <f t="shared" si="0"/>
        <v>2.7966650300501161E-2</v>
      </c>
      <c r="E36" s="4">
        <f t="shared" si="1"/>
        <v>4.1873111390986875</v>
      </c>
      <c r="F36" s="4">
        <f t="shared" si="2"/>
        <v>3.4793054081470123</v>
      </c>
      <c r="G36" s="4">
        <f t="shared" si="3"/>
        <v>2.1107307473967625</v>
      </c>
      <c r="I36" s="4">
        <f t="shared" si="4"/>
        <v>1.0279666503005012</v>
      </c>
    </row>
    <row r="37" spans="1:9" x14ac:dyDescent="0.2">
      <c r="A37" s="4">
        <f>IF('True_Odds_Calculator_3-way'!A38="","",'True_Odds_Calculator_3-way'!A38)</f>
        <v>2.66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3.05</v>
      </c>
      <c r="D37" s="4">
        <f t="shared" si="0"/>
        <v>2.743329755233237E-2</v>
      </c>
      <c r="E37" s="4">
        <f t="shared" si="1"/>
        <v>2.7263154155203937</v>
      </c>
      <c r="F37" s="4">
        <f t="shared" si="2"/>
        <v>3.1798508071659581</v>
      </c>
      <c r="G37" s="4">
        <f t="shared" si="3"/>
        <v>3.1375066905237987</v>
      </c>
      <c r="I37" s="4">
        <f t="shared" si="4"/>
        <v>1.0274332975523324</v>
      </c>
    </row>
    <row r="38" spans="1:9" x14ac:dyDescent="0.2">
      <c r="A38" s="4">
        <f>IF('True_Odds_Calculator_3-way'!A39="","",'True_Odds_Calculator_3-way'!A39)</f>
        <v>1.66</v>
      </c>
      <c r="B38" s="4">
        <f>IF('True_Odds_Calculator_3-way'!B39="","",'True_Odds_Calculator_3-way'!B39)</f>
        <v>3.98</v>
      </c>
      <c r="C38" s="4">
        <f>IF('True_Odds_Calculator_3-way'!C39="","",'True_Odds_Calculator_3-way'!C39)</f>
        <v>5.45</v>
      </c>
      <c r="D38" s="4">
        <f t="shared" si="0"/>
        <v>3.7152158493362064E-2</v>
      </c>
      <c r="E38" s="4">
        <f t="shared" si="1"/>
        <v>1.6948417563527627</v>
      </c>
      <c r="F38" s="4">
        <f t="shared" si="2"/>
        <v>4.1863384704103277</v>
      </c>
      <c r="G38" s="4">
        <f t="shared" si="3"/>
        <v>5.8444606999208979</v>
      </c>
      <c r="I38" s="4">
        <f t="shared" si="4"/>
        <v>1.0371521584933621</v>
      </c>
    </row>
    <row r="39" spans="1:9" x14ac:dyDescent="0.2">
      <c r="A39" s="4">
        <f>IF('True_Odds_Calculator_3-way'!A40="","",'True_Odds_Calculator_3-way'!A40)</f>
        <v>1.57</v>
      </c>
      <c r="B39" s="4">
        <f>IF('True_Odds_Calculator_3-way'!B40="","",'True_Odds_Calculator_3-way'!B40)</f>
        <v>4.03</v>
      </c>
      <c r="C39" s="4">
        <f>IF('True_Odds_Calculator_3-way'!C40="","",'True_Odds_Calculator_3-way'!C40)</f>
        <v>6.53</v>
      </c>
      <c r="D39" s="4">
        <f t="shared" si="0"/>
        <v>3.8220989790314075E-2</v>
      </c>
      <c r="E39" s="4">
        <f t="shared" si="1"/>
        <v>1.6020446056365294</v>
      </c>
      <c r="F39" s="4">
        <f t="shared" si="2"/>
        <v>4.2481131218960515</v>
      </c>
      <c r="G39" s="4">
        <f t="shared" si="3"/>
        <v>7.1225564890985078</v>
      </c>
      <c r="I39" s="4">
        <f t="shared" si="4"/>
        <v>1.0382209897903141</v>
      </c>
    </row>
    <row r="40" spans="1:9" x14ac:dyDescent="0.2">
      <c r="A40" s="4">
        <f>IF('True_Odds_Calculator_3-way'!A41="","",'True_Odds_Calculator_3-way'!A41)</f>
        <v>1.74</v>
      </c>
      <c r="B40" s="4">
        <f>IF('True_Odds_Calculator_3-way'!B41="","",'True_Odds_Calculator_3-way'!B41)</f>
        <v>4.01</v>
      </c>
      <c r="C40" s="4">
        <f>IF('True_Odds_Calculator_3-way'!C41="","",'True_Odds_Calculator_3-way'!C41)</f>
        <v>4.76</v>
      </c>
      <c r="D40" s="4">
        <f t="shared" si="0"/>
        <v>3.4173235895097465E-2</v>
      </c>
      <c r="E40" s="4">
        <f t="shared" si="1"/>
        <v>1.7751850134079665</v>
      </c>
      <c r="F40" s="4">
        <f t="shared" si="2"/>
        <v>4.2019370262359184</v>
      </c>
      <c r="G40" s="4">
        <f t="shared" si="3"/>
        <v>5.0328910760417713</v>
      </c>
      <c r="I40" s="4">
        <f t="shared" si="4"/>
        <v>1.0341732358950975</v>
      </c>
    </row>
    <row r="41" spans="1:9" x14ac:dyDescent="0.2">
      <c r="A41" s="4">
        <f>IF('True_Odds_Calculator_3-way'!A42="","",'True_Odds_Calculator_3-way'!A42)</f>
        <v>1.78</v>
      </c>
      <c r="B41" s="4">
        <f>IF('True_Odds_Calculator_3-way'!B42="","",'True_Odds_Calculator_3-way'!B42)</f>
        <v>3.62</v>
      </c>
      <c r="C41" s="4">
        <f>IF('True_Odds_Calculator_3-way'!C42="","",'True_Odds_Calculator_3-way'!C42)</f>
        <v>5.09</v>
      </c>
      <c r="D41" s="4">
        <f t="shared" si="0"/>
        <v>3.4504500955609307E-2</v>
      </c>
      <c r="E41" s="4">
        <f t="shared" si="1"/>
        <v>1.817202998338336</v>
      </c>
      <c r="F41" s="4">
        <f t="shared" si="2"/>
        <v>3.7772681896572768</v>
      </c>
      <c r="G41" s="4">
        <f t="shared" si="3"/>
        <v>5.4065114342866174</v>
      </c>
      <c r="I41" s="4">
        <f t="shared" si="4"/>
        <v>1.0345045009556093</v>
      </c>
    </row>
    <row r="42" spans="1:9" x14ac:dyDescent="0.2">
      <c r="A42" s="4">
        <f>IF('True_Odds_Calculator_3-way'!A43="","",'True_Odds_Calculator_3-way'!A43)</f>
        <v>1.46</v>
      </c>
      <c r="B42" s="4">
        <f>IF('True_Odds_Calculator_3-way'!B43="","",'True_Odds_Calculator_3-way'!B43)</f>
        <v>4.63</v>
      </c>
      <c r="C42" s="4">
        <f>IF('True_Odds_Calculator_3-way'!C43="","",'True_Odds_Calculator_3-way'!C43)</f>
        <v>7.22</v>
      </c>
      <c r="D42" s="4">
        <f t="shared" si="0"/>
        <v>3.9418383356258246E-2</v>
      </c>
      <c r="E42" s="4">
        <f t="shared" si="1"/>
        <v>1.4885558802836332</v>
      </c>
      <c r="F42" s="4">
        <f t="shared" si="2"/>
        <v>4.9299148450916572</v>
      </c>
      <c r="G42" s="4">
        <f t="shared" si="3"/>
        <v>7.9767274824036933</v>
      </c>
      <c r="I42" s="4">
        <f t="shared" si="4"/>
        <v>1.0394183833562582</v>
      </c>
    </row>
    <row r="43" spans="1:9" x14ac:dyDescent="0.2">
      <c r="A43" s="4">
        <f>IF('True_Odds_Calculator_3-way'!A44="","",'True_Odds_Calculator_3-way'!A44)</f>
        <v>2.61</v>
      </c>
      <c r="B43" s="4">
        <f>IF('True_Odds_Calculator_3-way'!B44="","",'True_Odds_Calculator_3-way'!B44)</f>
        <v>3.35</v>
      </c>
      <c r="C43" s="4">
        <f>IF('True_Odds_Calculator_3-way'!C44="","",'True_Odds_Calculator_3-way'!C44)</f>
        <v>2.85</v>
      </c>
      <c r="D43" s="4">
        <f t="shared" si="0"/>
        <v>3.252641812113044E-2</v>
      </c>
      <c r="E43" s="4">
        <f t="shared" si="1"/>
        <v>2.686008628564807</v>
      </c>
      <c r="F43" s="4">
        <f t="shared" si="2"/>
        <v>3.4762618882374894</v>
      </c>
      <c r="G43" s="4">
        <f t="shared" si="3"/>
        <v>2.9408732699383058</v>
      </c>
      <c r="I43" s="4">
        <f t="shared" si="4"/>
        <v>1.0325264181211304</v>
      </c>
    </row>
    <row r="44" spans="1:9" x14ac:dyDescent="0.2">
      <c r="A44" s="4">
        <f>IF('True_Odds_Calculator_3-way'!A45="","",'True_Odds_Calculator_3-way'!A45)</f>
        <v>4.03</v>
      </c>
      <c r="B44" s="4">
        <f>IF('True_Odds_Calculator_3-way'!B45="","",'True_Odds_Calculator_3-way'!B45)</f>
        <v>3.55</v>
      </c>
      <c r="C44" s="4">
        <f>IF('True_Odds_Calculator_3-way'!C45="","",'True_Odds_Calculator_3-way'!C45)</f>
        <v>1.98</v>
      </c>
      <c r="D44" s="4">
        <f t="shared" si="0"/>
        <v>3.4879603711952534E-2</v>
      </c>
      <c r="E44" s="4">
        <f t="shared" si="1"/>
        <v>4.2281077090020034</v>
      </c>
      <c r="F44" s="4">
        <f t="shared" si="2"/>
        <v>3.7028313951487055</v>
      </c>
      <c r="G44" s="4">
        <f t="shared" si="3"/>
        <v>2.026654682032373</v>
      </c>
      <c r="I44" s="4">
        <f t="shared" si="4"/>
        <v>1.0348796037119525</v>
      </c>
    </row>
    <row r="45" spans="1:9" x14ac:dyDescent="0.2">
      <c r="A45" s="4">
        <f>IF('True_Odds_Calculator_3-way'!A46="","",'True_Odds_Calculator_3-way'!A46)</f>
        <v>1.69</v>
      </c>
      <c r="B45" s="4">
        <f>IF('True_Odds_Calculator_3-way'!B46="","",'True_Odds_Calculator_3-way'!B46)</f>
        <v>3.93</v>
      </c>
      <c r="C45" s="4">
        <f>IF('True_Odds_Calculator_3-way'!C46="","",'True_Odds_Calculator_3-way'!C46)</f>
        <v>5.23</v>
      </c>
      <c r="D45" s="4">
        <f t="shared" si="0"/>
        <v>3.7373491450146235E-2</v>
      </c>
      <c r="E45" s="4">
        <f t="shared" si="1"/>
        <v>1.7263460292579833</v>
      </c>
      <c r="F45" s="4">
        <f t="shared" si="2"/>
        <v>4.1323151487965442</v>
      </c>
      <c r="G45" s="4">
        <f t="shared" si="3"/>
        <v>5.5945070489755926</v>
      </c>
      <c r="I45" s="4">
        <f t="shared" si="4"/>
        <v>1.0373734914501462</v>
      </c>
    </row>
    <row r="46" spans="1:9" x14ac:dyDescent="0.2">
      <c r="A46" s="4">
        <f>IF('True_Odds_Calculator_3-way'!A47="","",'True_Odds_Calculator_3-way'!A47)</f>
        <v>2.2200000000000002</v>
      </c>
      <c r="B46" s="4">
        <f>IF('True_Odds_Calculator_3-way'!B47="","",'True_Odds_Calculator_3-way'!B47)</f>
        <v>3.45</v>
      </c>
      <c r="C46" s="4">
        <f>IF('True_Odds_Calculator_3-way'!C47="","",'True_Odds_Calculator_3-way'!C47)</f>
        <v>3.41</v>
      </c>
      <c r="D46" s="4">
        <f t="shared" si="0"/>
        <v>3.3560654879027929E-2</v>
      </c>
      <c r="E46" s="4">
        <f t="shared" si="1"/>
        <v>2.2765375472985871</v>
      </c>
      <c r="F46" s="4">
        <f t="shared" si="2"/>
        <v>3.5884971620067523</v>
      </c>
      <c r="G46" s="4">
        <f t="shared" si="3"/>
        <v>3.5452413046045588</v>
      </c>
      <c r="I46" s="4">
        <f t="shared" si="4"/>
        <v>1.0335606548790279</v>
      </c>
    </row>
    <row r="47" spans="1:9" x14ac:dyDescent="0.2">
      <c r="A47" s="4">
        <f>IF('True_Odds_Calculator_3-way'!A48="","",'True_Odds_Calculator_3-way'!A48)</f>
        <v>1.67</v>
      </c>
      <c r="B47" s="4">
        <f>IF('True_Odds_Calculator_3-way'!B48="","",'True_Odds_Calculator_3-way'!B48)</f>
        <v>3.92</v>
      </c>
      <c r="C47" s="4">
        <f>IF('True_Odds_Calculator_3-way'!C48="","",'True_Odds_Calculator_3-way'!C48)</f>
        <v>5.51</v>
      </c>
      <c r="D47" s="4">
        <f t="shared" si="0"/>
        <v>3.5392639292695094E-2</v>
      </c>
      <c r="E47" s="4">
        <f t="shared" si="1"/>
        <v>1.7035634408822888</v>
      </c>
      <c r="F47" s="4">
        <f t="shared" si="2"/>
        <v>4.110076151802855</v>
      </c>
      <c r="G47" s="4">
        <f t="shared" si="3"/>
        <v>5.8930763699448514</v>
      </c>
      <c r="I47" s="4">
        <f t="shared" si="4"/>
        <v>1.0353926392926951</v>
      </c>
    </row>
    <row r="48" spans="1:9" x14ac:dyDescent="0.2">
      <c r="A48" s="4">
        <f>IF('True_Odds_Calculator_3-way'!A49="","",'True_Odds_Calculator_3-way'!A49)</f>
        <v>1.36</v>
      </c>
      <c r="B48" s="4">
        <f>IF('True_Odds_Calculator_3-way'!B49="","",'True_Odds_Calculator_3-way'!B49)</f>
        <v>4.97</v>
      </c>
      <c r="C48" s="4">
        <f>IF('True_Odds_Calculator_3-way'!C49="","",'True_Odds_Calculator_3-way'!C49)</f>
        <v>9.7100000000000009</v>
      </c>
      <c r="D48" s="4">
        <f t="shared" si="0"/>
        <v>3.9487972848297082E-2</v>
      </c>
      <c r="E48" s="4">
        <f t="shared" si="1"/>
        <v>1.3847894121066644</v>
      </c>
      <c r="F48" s="4">
        <f t="shared" si="2"/>
        <v>5.3178877525676338</v>
      </c>
      <c r="G48" s="4">
        <f t="shared" si="3"/>
        <v>11.132887766389691</v>
      </c>
      <c r="I48" s="4">
        <f t="shared" si="4"/>
        <v>1.0394879728482971</v>
      </c>
    </row>
    <row r="49" spans="1:9" x14ac:dyDescent="0.2">
      <c r="A49" s="4">
        <f>IF('True_Odds_Calculator_3-way'!A50="","",'True_Odds_Calculator_3-way'!A50)</f>
        <v>1.72</v>
      </c>
      <c r="B49" s="4">
        <f>IF('True_Odds_Calculator_3-way'!B50="","",'True_Odds_Calculator_3-way'!B50)</f>
        <v>3.82</v>
      </c>
      <c r="C49" s="4">
        <f>IF('True_Odds_Calculator_3-way'!C50="","",'True_Odds_Calculator_3-way'!C50)</f>
        <v>5.14</v>
      </c>
      <c r="D49" s="4">
        <f t="shared" si="0"/>
        <v>3.7727982732130627E-2</v>
      </c>
      <c r="E49" s="4">
        <f t="shared" si="1"/>
        <v>1.7580273806175701</v>
      </c>
      <c r="F49" s="4">
        <f t="shared" si="2"/>
        <v>4.0127749021556181</v>
      </c>
      <c r="G49" s="4">
        <f t="shared" si="3"/>
        <v>5.4952139864412191</v>
      </c>
      <c r="I49" s="4">
        <f t="shared" si="4"/>
        <v>1.0377279827321306</v>
      </c>
    </row>
    <row r="50" spans="1:9" x14ac:dyDescent="0.2">
      <c r="A50" s="4">
        <f>IF('True_Odds_Calculator_3-way'!A51="","",'True_Odds_Calculator_3-way'!A51)</f>
        <v>2.52</v>
      </c>
      <c r="B50" s="4">
        <f>IF('True_Odds_Calculator_3-way'!B51="","",'True_Odds_Calculator_3-way'!B51)</f>
        <v>3.2</v>
      </c>
      <c r="C50" s="4">
        <f>IF('True_Odds_Calculator_3-way'!C51="","",'True_Odds_Calculator_3-way'!C51)</f>
        <v>3.09</v>
      </c>
      <c r="D50" s="4">
        <f t="shared" si="0"/>
        <v>3.2949992294652564E-2</v>
      </c>
      <c r="E50" s="4">
        <f t="shared" si="1"/>
        <v>2.5917339967881245</v>
      </c>
      <c r="F50" s="4">
        <f t="shared" si="2"/>
        <v>3.3165662201588697</v>
      </c>
      <c r="G50" s="4">
        <f t="shared" si="3"/>
        <v>3.198554103040697</v>
      </c>
      <c r="I50" s="4">
        <f t="shared" si="4"/>
        <v>1.0329499922946526</v>
      </c>
    </row>
    <row r="51" spans="1:9" x14ac:dyDescent="0.2">
      <c r="A51" s="4">
        <f>IF('True_Odds_Calculator_3-way'!A52="","",'True_Odds_Calculator_3-way'!A52)</f>
        <v>2.96</v>
      </c>
      <c r="B51" s="4">
        <f>IF('True_Odds_Calculator_3-way'!B52="","",'True_Odds_Calculator_3-way'!B52)</f>
        <v>3.08</v>
      </c>
      <c r="C51" s="4">
        <f>IF('True_Odds_Calculator_3-way'!C52="","",'True_Odds_Calculator_3-way'!C52)</f>
        <v>2.7</v>
      </c>
      <c r="D51" s="4">
        <f t="shared" si="0"/>
        <v>3.2883532883532851E-2</v>
      </c>
      <c r="E51" s="4">
        <f t="shared" si="1"/>
        <v>3.0592578844802669</v>
      </c>
      <c r="F51" s="4">
        <f t="shared" si="2"/>
        <v>3.1876152523292194</v>
      </c>
      <c r="G51" s="4">
        <f t="shared" si="3"/>
        <v>2.7823439694720915</v>
      </c>
      <c r="I51" s="4">
        <f t="shared" si="4"/>
        <v>1.0328835328835329</v>
      </c>
    </row>
    <row r="52" spans="1:9" x14ac:dyDescent="0.2">
      <c r="A52" s="4">
        <f>IF('True_Odds_Calculator_3-way'!A53="","",'True_Odds_Calculator_3-way'!A53)</f>
        <v>1.75</v>
      </c>
      <c r="B52" s="4">
        <f>IF('True_Odds_Calculator_3-way'!B53="","",'True_Odds_Calculator_3-way'!B53)</f>
        <v>3.36</v>
      </c>
      <c r="C52" s="4">
        <f>IF('True_Odds_Calculator_3-way'!C53="","",'True_Odds_Calculator_3-way'!C53)</f>
        <v>6.05</v>
      </c>
      <c r="D52" s="4">
        <f t="shared" si="0"/>
        <v>3.433687524596607E-2</v>
      </c>
      <c r="E52" s="4">
        <f t="shared" si="1"/>
        <v>1.7857686676427524</v>
      </c>
      <c r="F52" s="4">
        <f t="shared" si="2"/>
        <v>3.4943845977538386</v>
      </c>
      <c r="G52" s="4">
        <f t="shared" si="3"/>
        <v>6.5001065870816443</v>
      </c>
      <c r="I52" s="4">
        <f t="shared" si="4"/>
        <v>1.0343368752459661</v>
      </c>
    </row>
    <row r="53" spans="1:9" x14ac:dyDescent="0.2">
      <c r="A53" s="4">
        <f>IF('True_Odds_Calculator_3-way'!A54="","",'True_Odds_Calculator_3-way'!A54)</f>
        <v>2.2000000000000002</v>
      </c>
      <c r="B53" s="4">
        <f>IF('True_Odds_Calculator_3-way'!B54="","",'True_Odds_Calculator_3-way'!B54)</f>
        <v>3.26</v>
      </c>
      <c r="C53" s="4">
        <f>IF('True_Odds_Calculator_3-way'!C54="","",'True_Odds_Calculator_3-way'!C54)</f>
        <v>3.66</v>
      </c>
      <c r="D53" s="4">
        <f t="shared" si="0"/>
        <v>3.4517964518970157E-2</v>
      </c>
      <c r="E53" s="4">
        <f t="shared" si="1"/>
        <v>2.2571352574700363</v>
      </c>
      <c r="F53" s="4">
        <f t="shared" si="2"/>
        <v>3.3870464930632016</v>
      </c>
      <c r="G53" s="4">
        <f t="shared" si="3"/>
        <v>3.8209056609632639</v>
      </c>
      <c r="I53" s="4">
        <f t="shared" si="4"/>
        <v>1.0345179645189702</v>
      </c>
    </row>
    <row r="54" spans="1:9" x14ac:dyDescent="0.2">
      <c r="A54" s="4">
        <f>IF('True_Odds_Calculator_3-way'!A55="","",'True_Odds_Calculator_3-way'!A55)</f>
        <v>3.48</v>
      </c>
      <c r="B54" s="4">
        <f>IF('True_Odds_Calculator_3-way'!B55="","",'True_Odds_Calculator_3-way'!B55)</f>
        <v>3.27</v>
      </c>
      <c r="C54" s="4">
        <f>IF('True_Odds_Calculator_3-way'!C55="","",'True_Odds_Calculator_3-way'!C55)</f>
        <v>2.2799999999999998</v>
      </c>
      <c r="D54" s="4">
        <f t="shared" si="0"/>
        <v>3.1763210620667337E-2</v>
      </c>
      <c r="E54" s="4">
        <f t="shared" si="1"/>
        <v>3.6131268298552155</v>
      </c>
      <c r="F54" s="4">
        <f t="shared" si="2"/>
        <v>3.3872738552548296</v>
      </c>
      <c r="G54" s="4">
        <f t="shared" si="3"/>
        <v>2.3364008091566095</v>
      </c>
      <c r="I54" s="4">
        <f t="shared" si="4"/>
        <v>1.0317632106206673</v>
      </c>
    </row>
    <row r="55" spans="1:9" x14ac:dyDescent="0.2">
      <c r="A55" s="4">
        <f>IF('True_Odds_Calculator_3-way'!A56="","",'True_Odds_Calculator_3-way'!A56)</f>
        <v>2.35</v>
      </c>
      <c r="B55" s="4">
        <f>IF('True_Odds_Calculator_3-way'!B56="","",'True_Odds_Calculator_3-way'!B56)</f>
        <v>3.32</v>
      </c>
      <c r="C55" s="4">
        <f>IF('True_Odds_Calculator_3-way'!C56="","",'True_Odds_Calculator_3-way'!C56)</f>
        <v>3.25</v>
      </c>
      <c r="D55" s="4">
        <f t="shared" si="0"/>
        <v>3.4429041863033305E-2</v>
      </c>
      <c r="E55" s="4">
        <f t="shared" si="1"/>
        <v>2.4151347747404519</v>
      </c>
      <c r="F55" s="4">
        <f t="shared" si="2"/>
        <v>3.4515075205880357</v>
      </c>
      <c r="G55" s="4">
        <f t="shared" si="3"/>
        <v>3.3759153241911868</v>
      </c>
      <c r="I55" s="4">
        <f t="shared" si="4"/>
        <v>1.0344290418630333</v>
      </c>
    </row>
    <row r="56" spans="1:9" x14ac:dyDescent="0.2">
      <c r="A56" s="4">
        <f>IF('True_Odds_Calculator_3-way'!A57="","",'True_Odds_Calculator_3-way'!A57)</f>
        <v>1.44</v>
      </c>
      <c r="B56" s="4">
        <f>IF('True_Odds_Calculator_3-way'!B57="","",'True_Odds_Calculator_3-way'!B57)</f>
        <v>4.54</v>
      </c>
      <c r="C56" s="4">
        <f>IF('True_Odds_Calculator_3-way'!C57="","",'True_Odds_Calculator_3-way'!C57)</f>
        <v>8.1999999999999993</v>
      </c>
      <c r="D56" s="4">
        <f t="shared" si="0"/>
        <v>3.6659981137256326E-2</v>
      </c>
      <c r="E56" s="4">
        <f t="shared" si="1"/>
        <v>1.4657932575225086</v>
      </c>
      <c r="F56" s="4">
        <f t="shared" si="2"/>
        <v>4.8066680375101019</v>
      </c>
      <c r="G56" s="4">
        <f t="shared" si="3"/>
        <v>9.1131762423275333</v>
      </c>
      <c r="I56" s="4">
        <f t="shared" si="4"/>
        <v>1.0366599811372563</v>
      </c>
    </row>
    <row r="57" spans="1:9" x14ac:dyDescent="0.2">
      <c r="A57" s="4">
        <f>IF('True_Odds_Calculator_3-way'!A58="","",'True_Odds_Calculator_3-way'!A58)</f>
        <v>2.73</v>
      </c>
      <c r="B57" s="4">
        <f>IF('True_Odds_Calculator_3-way'!B58="","",'True_Odds_Calculator_3-way'!B58)</f>
        <v>3.11</v>
      </c>
      <c r="C57" s="4">
        <f>IF('True_Odds_Calculator_3-way'!C58="","",'True_Odds_Calculator_3-way'!C58)</f>
        <v>2.9</v>
      </c>
      <c r="D57" s="4">
        <f t="shared" si="0"/>
        <v>3.2671360867391419E-2</v>
      </c>
      <c r="E57" s="4">
        <f t="shared" si="1"/>
        <v>2.8136525300189654</v>
      </c>
      <c r="F57" s="4">
        <f t="shared" si="2"/>
        <v>3.219026198686775</v>
      </c>
      <c r="G57" s="4">
        <f t="shared" si="3"/>
        <v>2.9945756324273392</v>
      </c>
      <c r="I57" s="4">
        <f t="shared" si="4"/>
        <v>1.0326713608673914</v>
      </c>
    </row>
    <row r="58" spans="1:9" x14ac:dyDescent="0.2">
      <c r="A58" s="4">
        <f>IF('True_Odds_Calculator_3-way'!A59="","",'True_Odds_Calculator_3-way'!A59)</f>
        <v>1.78</v>
      </c>
      <c r="B58" s="4">
        <f>IF('True_Odds_Calculator_3-way'!B59="","",'True_Odds_Calculator_3-way'!B59)</f>
        <v>3.69</v>
      </c>
      <c r="C58" s="4">
        <f>IF('True_Odds_Calculator_3-way'!C59="","",'True_Odds_Calculator_3-way'!C59)</f>
        <v>4.7699999999999996</v>
      </c>
      <c r="D58" s="4">
        <f t="shared" si="0"/>
        <v>4.2444068706110061E-2</v>
      </c>
      <c r="E58" s="4">
        <f t="shared" si="1"/>
        <v>1.8259846492938179</v>
      </c>
      <c r="F58" s="4">
        <f t="shared" si="2"/>
        <v>3.8932519051641679</v>
      </c>
      <c r="G58" s="4">
        <f t="shared" si="3"/>
        <v>5.1152050845249368</v>
      </c>
      <c r="I58" s="4">
        <f t="shared" si="4"/>
        <v>1.0424440687061101</v>
      </c>
    </row>
    <row r="59" spans="1:9" x14ac:dyDescent="0.2">
      <c r="A59" s="4">
        <f>IF('True_Odds_Calculator_3-way'!A60="","",'True_Odds_Calculator_3-way'!A60)</f>
        <v>1.34</v>
      </c>
      <c r="B59" s="4">
        <f>IF('True_Odds_Calculator_3-way'!B60="","",'True_Odds_Calculator_3-way'!B60)</f>
        <v>5.09</v>
      </c>
      <c r="C59" s="4">
        <f>IF('True_Odds_Calculator_3-way'!C60="","",'True_Odds_Calculator_3-way'!C60)</f>
        <v>10.56</v>
      </c>
      <c r="D59" s="4">
        <f t="shared" si="0"/>
        <v>3.7429280637356177E-2</v>
      </c>
      <c r="E59" s="4">
        <f t="shared" si="1"/>
        <v>1.3627835773373154</v>
      </c>
      <c r="F59" s="4">
        <f t="shared" si="2"/>
        <v>5.4351598990384584</v>
      </c>
      <c r="G59" s="4">
        <f t="shared" si="3"/>
        <v>12.162410581688462</v>
      </c>
      <c r="I59" s="4">
        <f t="shared" si="4"/>
        <v>1.0374292806373562</v>
      </c>
    </row>
    <row r="60" spans="1:9" x14ac:dyDescent="0.2">
      <c r="A60" s="4">
        <f>IF('True_Odds_Calculator_3-way'!A61="","",'True_Odds_Calculator_3-way'!A61)</f>
        <v>2.91</v>
      </c>
      <c r="B60" s="4">
        <f>IF('True_Odds_Calculator_3-way'!B61="","",'True_Odds_Calculator_3-way'!B61)</f>
        <v>3.23</v>
      </c>
      <c r="C60" s="4">
        <f>IF('True_Odds_Calculator_3-way'!C61="","",'True_Odds_Calculator_3-way'!C61)</f>
        <v>2.63</v>
      </c>
      <c r="D60" s="4">
        <f t="shared" si="0"/>
        <v>3.3468271785792369E-2</v>
      </c>
      <c r="E60" s="4">
        <f t="shared" si="1"/>
        <v>3.0076407209709686</v>
      </c>
      <c r="F60" s="4">
        <f t="shared" si="2"/>
        <v>3.3507411863219252</v>
      </c>
      <c r="G60" s="4">
        <f t="shared" si="3"/>
        <v>2.7094980778434228</v>
      </c>
      <c r="I60" s="4">
        <f t="shared" si="4"/>
        <v>1.0334682717857924</v>
      </c>
    </row>
    <row r="61" spans="1:9" x14ac:dyDescent="0.2">
      <c r="A61" s="4">
        <f>IF('True_Odds_Calculator_3-way'!A62="","",'True_Odds_Calculator_3-way'!A62)</f>
        <v>3.81</v>
      </c>
      <c r="B61" s="4">
        <f>IF('True_Odds_Calculator_3-way'!B62="","",'True_Odds_Calculator_3-way'!B62)</f>
        <v>3.72</v>
      </c>
      <c r="C61" s="4">
        <f>IF('True_Odds_Calculator_3-way'!C62="","",'True_Odds_Calculator_3-way'!C62)</f>
        <v>1.99</v>
      </c>
      <c r="D61" s="4">
        <f t="shared" si="0"/>
        <v>3.379695871619548E-2</v>
      </c>
      <c r="E61" s="4">
        <f t="shared" si="1"/>
        <v>3.9808673354169675</v>
      </c>
      <c r="F61" s="4">
        <f t="shared" si="2"/>
        <v>3.882717827095123</v>
      </c>
      <c r="G61" s="4">
        <f t="shared" si="3"/>
        <v>2.0356362143548359</v>
      </c>
      <c r="I61" s="4">
        <f t="shared" si="4"/>
        <v>1.0337969587161955</v>
      </c>
    </row>
    <row r="62" spans="1:9" x14ac:dyDescent="0.2">
      <c r="A62" s="4">
        <f>IF('True_Odds_Calculator_3-way'!A63="","",'True_Odds_Calculator_3-way'!A63)</f>
        <v>2.52</v>
      </c>
      <c r="B62" s="4">
        <f>IF('True_Odds_Calculator_3-way'!B63="","",'True_Odds_Calculator_3-way'!B63)</f>
        <v>3.79</v>
      </c>
      <c r="C62" s="4">
        <f>IF('True_Odds_Calculator_3-way'!C63="","",'True_Odds_Calculator_3-way'!C63)</f>
        <v>2.61</v>
      </c>
      <c r="D62" s="4">
        <f t="shared" si="0"/>
        <v>4.3819402021567422E-2</v>
      </c>
      <c r="E62" s="4">
        <f t="shared" si="1"/>
        <v>2.616301608472726</v>
      </c>
      <c r="F62" s="4">
        <f t="shared" si="2"/>
        <v>4.0121041104145183</v>
      </c>
      <c r="G62" s="4">
        <f t="shared" si="3"/>
        <v>2.7134443112082951</v>
      </c>
      <c r="I62" s="4">
        <f t="shared" si="4"/>
        <v>1.0438194020215674</v>
      </c>
    </row>
    <row r="63" spans="1:9" x14ac:dyDescent="0.2">
      <c r="A63" s="4">
        <f>IF('True_Odds_Calculator_3-way'!A64="","",'True_Odds_Calculator_3-way'!A64)</f>
        <v>3.26</v>
      </c>
      <c r="B63" s="4">
        <f>IF('True_Odds_Calculator_3-way'!B64="","",'True_Odds_Calculator_3-way'!B64)</f>
        <v>3.53</v>
      </c>
      <c r="C63" s="4">
        <f>IF('True_Odds_Calculator_3-way'!C64="","",'True_Odds_Calculator_3-way'!C64)</f>
        <v>2.17</v>
      </c>
      <c r="D63" s="4">
        <f t="shared" si="0"/>
        <v>5.0864078325396189E-2</v>
      </c>
      <c r="E63" s="4">
        <f t="shared" si="1"/>
        <v>3.4507297654559901</v>
      </c>
      <c r="F63" s="4">
        <f t="shared" si="2"/>
        <v>3.7547202530659671</v>
      </c>
      <c r="G63" s="4">
        <f t="shared" si="3"/>
        <v>2.2528875243562831</v>
      </c>
      <c r="I63" s="4">
        <f t="shared" si="4"/>
        <v>1.0508640783253962</v>
      </c>
    </row>
    <row r="64" spans="1:9" x14ac:dyDescent="0.2">
      <c r="A64" s="4">
        <f>IF('True_Odds_Calculator_3-way'!A65="","",'True_Odds_Calculator_3-way'!A65)</f>
        <v>2.8</v>
      </c>
      <c r="B64" s="4">
        <f>IF('True_Odds_Calculator_3-way'!B65="","",'True_Odds_Calculator_3-way'!B65)</f>
        <v>3.43</v>
      </c>
      <c r="C64" s="4">
        <f>IF('True_Odds_Calculator_3-way'!C65="","",'True_Odds_Calculator_3-way'!C65)</f>
        <v>2.5299999999999998</v>
      </c>
      <c r="D64" s="4">
        <f t="shared" si="0"/>
        <v>4.3944963643277823E-2</v>
      </c>
      <c r="E64" s="4">
        <f t="shared" si="1"/>
        <v>2.9197546094836477</v>
      </c>
      <c r="F64" s="4">
        <f t="shared" si="2"/>
        <v>3.6114529072711261</v>
      </c>
      <c r="G64" s="4">
        <f t="shared" si="3"/>
        <v>2.6273710343992369</v>
      </c>
      <c r="I64" s="4">
        <f t="shared" si="4"/>
        <v>1.0439449636432778</v>
      </c>
    </row>
    <row r="65" spans="1:9" x14ac:dyDescent="0.2">
      <c r="A65" s="4">
        <f>IF('True_Odds_Calculator_3-way'!A66="","",'True_Odds_Calculator_3-way'!A66)</f>
        <v>1.97</v>
      </c>
      <c r="B65" s="4">
        <f>IF('True_Odds_Calculator_3-way'!B66="","",'True_Odds_Calculator_3-way'!B66)</f>
        <v>3.81</v>
      </c>
      <c r="C65" s="4">
        <f>IF('True_Odds_Calculator_3-way'!C66="","",'True_Odds_Calculator_3-way'!C66)</f>
        <v>3.61</v>
      </c>
      <c r="D65" s="4">
        <f t="shared" si="0"/>
        <v>4.708971504832693E-2</v>
      </c>
      <c r="E65" s="4">
        <f t="shared" si="1"/>
        <v>2.032860616504466</v>
      </c>
      <c r="F65" s="4">
        <f t="shared" si="2"/>
        <v>4.052346265253056</v>
      </c>
      <c r="G65" s="4">
        <f t="shared" si="3"/>
        <v>3.8268468362181629</v>
      </c>
      <c r="I65" s="4">
        <f t="shared" si="4"/>
        <v>1.0470897150483269</v>
      </c>
    </row>
    <row r="66" spans="1:9" x14ac:dyDescent="0.2">
      <c r="A66" s="4">
        <f>IF('True_Odds_Calculator_3-way'!A67="","",'True_Odds_Calculator_3-way'!A67)</f>
        <v>3.2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2.2400000000000002</v>
      </c>
      <c r="D66" s="4">
        <f t="shared" si="0"/>
        <v>4.5461522717969771E-2</v>
      </c>
      <c r="E66" s="4">
        <f t="shared" si="1"/>
        <v>3.3630836296891138</v>
      </c>
      <c r="F66" s="4">
        <f t="shared" si="2"/>
        <v>3.6848820035823149</v>
      </c>
      <c r="G66" s="4">
        <f t="shared" si="3"/>
        <v>2.3187076107804563</v>
      </c>
      <c r="I66" s="4">
        <f t="shared" si="4"/>
        <v>1.0454615227179698</v>
      </c>
    </row>
    <row r="67" spans="1:9" x14ac:dyDescent="0.2">
      <c r="A67" s="4">
        <f>IF('True_Odds_Calculator_3-way'!A68="","",'True_Odds_Calculator_3-way'!A68)</f>
        <v>12.15</v>
      </c>
      <c r="B67" s="4">
        <f>IF('True_Odds_Calculator_3-way'!B68="","",'True_Odds_Calculator_3-way'!B68)</f>
        <v>7.17</v>
      </c>
      <c r="C67" s="4">
        <f>IF('True_Odds_Calculator_3-way'!C68="","",'True_Odds_Calculator_3-way'!C68)</f>
        <v>1.2</v>
      </c>
      <c r="D67" s="4">
        <f t="shared" ref="D67:D130" si="5">IF(A67="","",((1/A67)+(1/B67)+(1/C67))-1)</f>
        <v>5.5107874029305837E-2</v>
      </c>
      <c r="E67" s="4">
        <f t="shared" ref="E67:E130" si="6">IF(A67="","",(3*A67)/(3-($D67*A67)))</f>
        <v>15.640827685264144</v>
      </c>
      <c r="F67" s="4">
        <f t="shared" ref="F67:F130" si="7">IF(B67="","",(3*B67)/(3-($D67*B67)))</f>
        <v>8.2575890423943665</v>
      </c>
      <c r="G67" s="4">
        <f t="shared" ref="G67:G130" si="8">IF(C67="","",(3*C67)/(3-($D67*C67)))</f>
        <v>1.2270480027043775</v>
      </c>
      <c r="I67" s="4">
        <f t="shared" ref="I67:I130" si="9">IF(A67="","",D67+1)</f>
        <v>1.0551078740293058</v>
      </c>
    </row>
    <row r="68" spans="1:9" x14ac:dyDescent="0.2">
      <c r="A68" s="4">
        <f>IF('True_Odds_Calculator_3-way'!A69="","",'True_Odds_Calculator_3-way'!A69)</f>
        <v>4.5199999999999996</v>
      </c>
      <c r="B68" s="4">
        <f>IF('True_Odds_Calculator_3-way'!B69="","",'True_Odds_Calculator_3-way'!B69)</f>
        <v>3.6</v>
      </c>
      <c r="C68" s="4">
        <f>IF('True_Odds_Calculator_3-way'!C69="","",'True_Odds_Calculator_3-way'!C69)</f>
        <v>1.82</v>
      </c>
      <c r="D68" s="4">
        <f t="shared" si="5"/>
        <v>4.8467265281424421E-2</v>
      </c>
      <c r="E68" s="4">
        <f t="shared" si="6"/>
        <v>4.8760702148771919</v>
      </c>
      <c r="F68" s="4">
        <f t="shared" si="7"/>
        <v>3.822308190040888</v>
      </c>
      <c r="G68" s="4">
        <f t="shared" si="8"/>
        <v>1.8751354983807731</v>
      </c>
      <c r="I68" s="4">
        <f t="shared" si="9"/>
        <v>1.0484672652814244</v>
      </c>
    </row>
    <row r="69" spans="1:9" x14ac:dyDescent="0.2">
      <c r="A69" s="4">
        <f>IF('True_Odds_Calculator_3-way'!A70="","",'True_Odds_Calculator_3-way'!A70)</f>
        <v>2.2599999999999998</v>
      </c>
      <c r="B69" s="4">
        <f>IF('True_Odds_Calculator_3-way'!B70="","",'True_Odds_Calculator_3-way'!B70)</f>
        <v>3.61</v>
      </c>
      <c r="C69" s="4">
        <f>IF('True_Odds_Calculator_3-way'!C70="","",'True_Odds_Calculator_3-way'!C70)</f>
        <v>3.07</v>
      </c>
      <c r="D69" s="4">
        <f t="shared" si="5"/>
        <v>4.5219085378303436E-2</v>
      </c>
      <c r="E69" s="4">
        <f t="shared" si="6"/>
        <v>2.3397020541668629</v>
      </c>
      <c r="F69" s="4">
        <f t="shared" si="7"/>
        <v>3.8177369355007684</v>
      </c>
      <c r="G69" s="4">
        <f t="shared" si="8"/>
        <v>3.218954537599426</v>
      </c>
      <c r="I69" s="4">
        <f t="shared" si="9"/>
        <v>1.0452190853783034</v>
      </c>
    </row>
    <row r="70" spans="1:9" x14ac:dyDescent="0.2">
      <c r="A70" s="4">
        <f>IF('True_Odds_Calculator_3-way'!A71="","",'True_Odds_Calculator_3-way'!A71)</f>
        <v>1.91</v>
      </c>
      <c r="B70" s="4">
        <f>IF('True_Odds_Calculator_3-way'!B71="","",'True_Odds_Calculator_3-way'!B71)</f>
        <v>3.83</v>
      </c>
      <c r="C70" s="4">
        <f>IF('True_Odds_Calculator_3-way'!C71="","",'True_Odds_Calculator_3-way'!C71)</f>
        <v>3.83</v>
      </c>
      <c r="D70" s="4">
        <f t="shared" si="5"/>
        <v>4.5753420912334253E-2</v>
      </c>
      <c r="E70" s="4">
        <f t="shared" si="6"/>
        <v>1.967307019981533</v>
      </c>
      <c r="F70" s="4">
        <f t="shared" si="7"/>
        <v>4.0675958704798614</v>
      </c>
      <c r="G70" s="4">
        <f t="shared" si="8"/>
        <v>4.0675958704798614</v>
      </c>
      <c r="I70" s="4">
        <f t="shared" si="9"/>
        <v>1.0457534209123343</v>
      </c>
    </row>
    <row r="71" spans="1:9" x14ac:dyDescent="0.2">
      <c r="A71" s="4">
        <f>IF('True_Odds_Calculator_3-way'!A72="","",'True_Odds_Calculator_3-way'!A72)</f>
        <v>3.07</v>
      </c>
      <c r="B71" s="4">
        <f>IF('True_Odds_Calculator_3-way'!B72="","",'True_Odds_Calculator_3-way'!B72)</f>
        <v>3.46</v>
      </c>
      <c r="C71" s="4">
        <f>IF('True_Odds_Calculator_3-way'!C72="","",'True_Odds_Calculator_3-way'!C72)</f>
        <v>2.33</v>
      </c>
      <c r="D71" s="4">
        <f t="shared" si="5"/>
        <v>4.393478941948703E-2</v>
      </c>
      <c r="E71" s="4">
        <f t="shared" si="6"/>
        <v>3.2145248256279566</v>
      </c>
      <c r="F71" s="4">
        <f t="shared" si="7"/>
        <v>3.644681312900901</v>
      </c>
      <c r="G71" s="4">
        <f t="shared" si="8"/>
        <v>2.4123146566453624</v>
      </c>
      <c r="I71" s="4">
        <f t="shared" si="9"/>
        <v>1.043934789419487</v>
      </c>
    </row>
    <row r="72" spans="1:9" x14ac:dyDescent="0.2">
      <c r="A72" s="4">
        <f>IF('True_Odds_Calculator_3-way'!A73="","",'True_Odds_Calculator_3-way'!A73)</f>
        <v>2.2799999999999998</v>
      </c>
      <c r="B72" s="4">
        <f>IF('True_Odds_Calculator_3-way'!B73="","",'True_Odds_Calculator_3-way'!B73)</f>
        <v>3.1</v>
      </c>
      <c r="C72" s="4">
        <f>IF('True_Odds_Calculator_3-way'!C73="","",'True_Odds_Calculator_3-way'!C73)</f>
        <v>3.52</v>
      </c>
      <c r="D72" s="4">
        <f t="shared" si="5"/>
        <v>4.5268045480269636E-2</v>
      </c>
      <c r="E72" s="4">
        <f t="shared" si="6"/>
        <v>2.3612352640450291</v>
      </c>
      <c r="F72" s="4">
        <f t="shared" si="7"/>
        <v>3.2521245668951</v>
      </c>
      <c r="G72" s="4">
        <f t="shared" si="8"/>
        <v>3.7174505522528412</v>
      </c>
      <c r="I72" s="4">
        <f t="shared" si="9"/>
        <v>1.0452680454802696</v>
      </c>
    </row>
    <row r="73" spans="1:9" x14ac:dyDescent="0.2">
      <c r="A73" s="4">
        <f>IF('True_Odds_Calculator_3-way'!A74="","",'True_Odds_Calculator_3-way'!A74)</f>
        <v>1.44</v>
      </c>
      <c r="B73" s="4">
        <f>IF('True_Odds_Calculator_3-way'!B74="","",'True_Odds_Calculator_3-way'!B74)</f>
        <v>4.5199999999999996</v>
      </c>
      <c r="C73" s="4">
        <f>IF('True_Odds_Calculator_3-way'!C74="","",'True_Odds_Calculator_3-way'!C74)</f>
        <v>7.47</v>
      </c>
      <c r="D73" s="4">
        <f t="shared" si="5"/>
        <v>4.9552191065145523E-2</v>
      </c>
      <c r="E73" s="4">
        <f t="shared" si="6"/>
        <v>1.4750849723457611</v>
      </c>
      <c r="F73" s="4">
        <f t="shared" si="7"/>
        <v>4.8846838244867836</v>
      </c>
      <c r="G73" s="4">
        <f t="shared" si="8"/>
        <v>8.5214143300608232</v>
      </c>
      <c r="I73" s="4">
        <f t="shared" si="9"/>
        <v>1.0495521910651455</v>
      </c>
    </row>
    <row r="74" spans="1:9" x14ac:dyDescent="0.2">
      <c r="A74" s="4">
        <f>IF('True_Odds_Calculator_3-way'!A75="","",'True_Odds_Calculator_3-way'!A75)</f>
        <v>4.87</v>
      </c>
      <c r="B74" s="4">
        <f>IF('True_Odds_Calculator_3-way'!B75="","",'True_Odds_Calculator_3-way'!B75)</f>
        <v>3.94</v>
      </c>
      <c r="C74" s="4">
        <f>IF('True_Odds_Calculator_3-way'!C75="","",'True_Odds_Calculator_3-way'!C75)</f>
        <v>1.75</v>
      </c>
      <c r="D74" s="4">
        <f t="shared" si="5"/>
        <v>3.0574487062463795E-2</v>
      </c>
      <c r="E74" s="4">
        <f t="shared" si="6"/>
        <v>5.1243339344349854</v>
      </c>
      <c r="F74" s="4">
        <f t="shared" si="7"/>
        <v>4.1048272574095845</v>
      </c>
      <c r="G74" s="4">
        <f t="shared" si="8"/>
        <v>1.7817782238986148</v>
      </c>
      <c r="I74" s="4">
        <f t="shared" si="9"/>
        <v>1.0305744870624638</v>
      </c>
    </row>
    <row r="75" spans="1:9" x14ac:dyDescent="0.2">
      <c r="A75" s="4">
        <f>IF('True_Odds_Calculator_3-way'!A76="","",'True_Odds_Calculator_3-way'!A76)</f>
        <v>2.14</v>
      </c>
      <c r="B75" s="4">
        <f>IF('True_Odds_Calculator_3-way'!B76="","",'True_Odds_Calculator_3-way'!B76)</f>
        <v>3.62</v>
      </c>
      <c r="C75" s="4">
        <f>IF('True_Odds_Calculator_3-way'!C76="","",'True_Odds_Calculator_3-way'!C76)</f>
        <v>3.5</v>
      </c>
      <c r="D75" s="4">
        <f t="shared" si="5"/>
        <v>2.924709926310598E-2</v>
      </c>
      <c r="E75" s="4">
        <f t="shared" si="6"/>
        <v>2.185597979418008</v>
      </c>
      <c r="F75" s="4">
        <f t="shared" si="7"/>
        <v>3.7524288416293774</v>
      </c>
      <c r="G75" s="4">
        <f t="shared" si="8"/>
        <v>3.6236446091752277</v>
      </c>
      <c r="I75" s="4">
        <f t="shared" si="9"/>
        <v>1.029247099263106</v>
      </c>
    </row>
    <row r="76" spans="1:9" x14ac:dyDescent="0.2">
      <c r="A76" s="4">
        <f>IF('True_Odds_Calculator_3-way'!A77="","",'True_Odds_Calculator_3-way'!A77)</f>
        <v>2.19</v>
      </c>
      <c r="B76" s="4">
        <f>IF('True_Odds_Calculator_3-way'!B77="","",'True_Odds_Calculator_3-way'!B77)</f>
        <v>3.55</v>
      </c>
      <c r="C76" s="4">
        <f>IF('True_Odds_Calculator_3-way'!C77="","",'True_Odds_Calculator_3-way'!C77)</f>
        <v>3.39</v>
      </c>
      <c r="D76" s="4">
        <f t="shared" si="5"/>
        <v>3.3296396148743579E-2</v>
      </c>
      <c r="E76" s="4">
        <f t="shared" si="6"/>
        <v>2.2445570318817474</v>
      </c>
      <c r="F76" s="4">
        <f t="shared" si="7"/>
        <v>3.695609741733429</v>
      </c>
      <c r="G76" s="4">
        <f t="shared" si="8"/>
        <v>3.5225351293807723</v>
      </c>
      <c r="I76" s="4">
        <f t="shared" si="9"/>
        <v>1.0332963961487436</v>
      </c>
    </row>
    <row r="77" spans="1:9" x14ac:dyDescent="0.2">
      <c r="A77" s="4">
        <f>IF('True_Odds_Calculator_3-way'!A78="","",'True_Odds_Calculator_3-way'!A78)</f>
        <v>1.91</v>
      </c>
      <c r="B77" s="4">
        <f>IF('True_Odds_Calculator_3-way'!B78="","",'True_Odds_Calculator_3-way'!B78)</f>
        <v>3.6</v>
      </c>
      <c r="C77" s="4">
        <f>IF('True_Odds_Calculator_3-way'!C78="","",'True_Odds_Calculator_3-way'!C78)</f>
        <v>4.26</v>
      </c>
      <c r="D77" s="4">
        <f t="shared" si="5"/>
        <v>3.60797712394203E-2</v>
      </c>
      <c r="E77" s="4">
        <f t="shared" si="6"/>
        <v>1.9549057243461569</v>
      </c>
      <c r="F77" s="4">
        <f t="shared" si="7"/>
        <v>3.7629182767409364</v>
      </c>
      <c r="G77" s="4">
        <f t="shared" si="8"/>
        <v>4.4900394253585381</v>
      </c>
      <c r="I77" s="4">
        <f t="shared" si="9"/>
        <v>1.0360797712394203</v>
      </c>
    </row>
    <row r="78" spans="1:9" x14ac:dyDescent="0.2">
      <c r="A78" s="4">
        <f>IF('True_Odds_Calculator_3-way'!A79="","",'True_Odds_Calculator_3-way'!A79)</f>
        <v>2.17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3.75</v>
      </c>
      <c r="D78" s="4">
        <f t="shared" si="5"/>
        <v>3.4244626011892931E-2</v>
      </c>
      <c r="E78" s="4">
        <f t="shared" si="6"/>
        <v>2.2251167641273759</v>
      </c>
      <c r="F78" s="4">
        <f t="shared" si="7"/>
        <v>3.3860015614330292</v>
      </c>
      <c r="G78" s="4">
        <f t="shared" si="8"/>
        <v>3.9177002237356717</v>
      </c>
      <c r="I78" s="4">
        <f t="shared" si="9"/>
        <v>1.0342446260118929</v>
      </c>
    </row>
    <row r="79" spans="1:9" x14ac:dyDescent="0.2">
      <c r="A79" s="4">
        <f>IF('True_Odds_Calculator_3-way'!A80="","",'True_Odds_Calculator_3-way'!A80)</f>
        <v>3.04</v>
      </c>
      <c r="B79" s="4">
        <f>IF('True_Odds_Calculator_3-way'!B80="","",'True_Odds_Calculator_3-way'!B80)</f>
        <v>2.89</v>
      </c>
      <c r="C79" s="4">
        <f>IF('True_Odds_Calculator_3-way'!C80="","",'True_Odds_Calculator_3-way'!C80)</f>
        <v>2.79</v>
      </c>
      <c r="D79" s="4">
        <f t="shared" si="5"/>
        <v>3.3391068734827778E-2</v>
      </c>
      <c r="E79" s="4">
        <f t="shared" si="6"/>
        <v>3.1464646689393585</v>
      </c>
      <c r="F79" s="4">
        <f t="shared" si="7"/>
        <v>2.9860515113826982</v>
      </c>
      <c r="G79" s="4">
        <f t="shared" si="8"/>
        <v>2.8794165192672789</v>
      </c>
      <c r="I79" s="4">
        <f t="shared" si="9"/>
        <v>1.0333910687348278</v>
      </c>
    </row>
    <row r="80" spans="1:9" x14ac:dyDescent="0.2">
      <c r="A80" s="4">
        <f>IF('True_Odds_Calculator_3-way'!A81="","",'True_Odds_Calculator_3-way'!A81)</f>
        <v>3.44</v>
      </c>
      <c r="B80" s="4">
        <f>IF('True_Odds_Calculator_3-way'!B81="","",'True_Odds_Calculator_3-way'!B81)</f>
        <v>3.28</v>
      </c>
      <c r="C80" s="4">
        <f>IF('True_Odds_Calculator_3-way'!C81="","",'True_Odds_Calculator_3-way'!C81)</f>
        <v>2.29</v>
      </c>
      <c r="D80" s="4">
        <f t="shared" si="5"/>
        <v>3.2256945906516066E-2</v>
      </c>
      <c r="E80" s="4">
        <f t="shared" si="6"/>
        <v>3.5721256575076423</v>
      </c>
      <c r="F80" s="4">
        <f t="shared" si="7"/>
        <v>3.3999065235606944</v>
      </c>
      <c r="G80" s="4">
        <f t="shared" si="8"/>
        <v>2.3478096523008394</v>
      </c>
      <c r="I80" s="4">
        <f t="shared" si="9"/>
        <v>1.0322569459065161</v>
      </c>
    </row>
    <row r="81" spans="1:9" x14ac:dyDescent="0.2">
      <c r="A81" s="4">
        <f>IF('True_Odds_Calculator_3-way'!A82="","",'True_Odds_Calculator_3-way'!A82)</f>
        <v>2</v>
      </c>
      <c r="B81" s="4">
        <f>IF('True_Odds_Calculator_3-way'!B82="","",'True_Odds_Calculator_3-way'!B82)</f>
        <v>3.13</v>
      </c>
      <c r="C81" s="4">
        <f>IF('True_Odds_Calculator_3-way'!C82="","",'True_Odds_Calculator_3-way'!C82)</f>
        <v>4.63</v>
      </c>
      <c r="D81" s="4">
        <f t="shared" si="5"/>
        <v>3.5471539273663089E-2</v>
      </c>
      <c r="E81" s="4">
        <f t="shared" si="6"/>
        <v>2.0484409012523677</v>
      </c>
      <c r="F81" s="4">
        <f t="shared" si="7"/>
        <v>3.2502887645363505</v>
      </c>
      <c r="G81" s="4">
        <f t="shared" si="8"/>
        <v>4.8981461139370985</v>
      </c>
      <c r="I81" s="4">
        <f t="shared" si="9"/>
        <v>1.0354715392736631</v>
      </c>
    </row>
    <row r="82" spans="1:9" x14ac:dyDescent="0.2">
      <c r="A82" s="4">
        <f>IF('True_Odds_Calculator_3-way'!A83="","",'True_Odds_Calculator_3-way'!A83)</f>
        <v>4.71</v>
      </c>
      <c r="B82" s="4">
        <f>IF('True_Odds_Calculator_3-way'!B83="","",'True_Odds_Calculator_3-way'!B83)</f>
        <v>3.63</v>
      </c>
      <c r="C82" s="4">
        <f>IF('True_Odds_Calculator_3-way'!C83="","",'True_Odds_Calculator_3-way'!C83)</f>
        <v>1.83</v>
      </c>
      <c r="D82" s="4">
        <f t="shared" si="5"/>
        <v>3.4244406148684403E-2</v>
      </c>
      <c r="E82" s="4">
        <f t="shared" si="6"/>
        <v>4.9776150924161344</v>
      </c>
      <c r="F82" s="4">
        <f t="shared" si="7"/>
        <v>3.7869135321023468</v>
      </c>
      <c r="G82" s="4">
        <f t="shared" si="8"/>
        <v>1.8690425947719833</v>
      </c>
      <c r="I82" s="4">
        <f t="shared" si="9"/>
        <v>1.0342444061486844</v>
      </c>
    </row>
    <row r="83" spans="1:9" x14ac:dyDescent="0.2">
      <c r="A83" s="4">
        <f>IF('True_Odds_Calculator_3-way'!A84="","",'True_Odds_Calculator_3-way'!A84)</f>
        <v>1.81</v>
      </c>
      <c r="B83" s="4">
        <f>IF('True_Odds_Calculator_3-way'!B84="","",'True_Odds_Calculator_3-way'!B84)</f>
        <v>3.83</v>
      </c>
      <c r="C83" s="4">
        <f>IF('True_Odds_Calculator_3-way'!C84="","",'True_Odds_Calculator_3-way'!C84)</f>
        <v>4.47</v>
      </c>
      <c r="D83" s="4">
        <f t="shared" si="5"/>
        <v>3.7296440121867613E-2</v>
      </c>
      <c r="E83" s="4">
        <f t="shared" si="6"/>
        <v>1.8516665441346876</v>
      </c>
      <c r="F83" s="4">
        <f t="shared" si="7"/>
        <v>4.0214834233784256</v>
      </c>
      <c r="G83" s="4">
        <f t="shared" si="8"/>
        <v>4.7330220621662207</v>
      </c>
      <c r="I83" s="4">
        <f t="shared" si="9"/>
        <v>1.0372964401218676</v>
      </c>
    </row>
    <row r="84" spans="1:9" x14ac:dyDescent="0.2">
      <c r="A84" s="4">
        <f>IF('True_Odds_Calculator_3-way'!A85="","",'True_Odds_Calculator_3-way'!A85)</f>
        <v>2.84</v>
      </c>
      <c r="B84" s="4">
        <f>IF('True_Odds_Calculator_3-way'!B85="","",'True_Odds_Calculator_3-way'!B85)</f>
        <v>2.93</v>
      </c>
      <c r="C84" s="4">
        <f>IF('True_Odds_Calculator_3-way'!C85="","",'True_Odds_Calculator_3-way'!C85)</f>
        <v>2.95</v>
      </c>
      <c r="D84" s="4">
        <f t="shared" si="5"/>
        <v>3.2392655231440637E-2</v>
      </c>
      <c r="E84" s="4">
        <f t="shared" si="6"/>
        <v>2.9298437976172189</v>
      </c>
      <c r="F84" s="4">
        <f t="shared" si="7"/>
        <v>3.0257243155384566</v>
      </c>
      <c r="G84" s="4">
        <f t="shared" si="8"/>
        <v>3.0470572366276021</v>
      </c>
      <c r="I84" s="4">
        <f t="shared" si="9"/>
        <v>1.0323926552314406</v>
      </c>
    </row>
    <row r="85" spans="1:9" x14ac:dyDescent="0.2">
      <c r="A85" s="4">
        <f>IF('True_Odds_Calculator_3-way'!A86="","",'True_Odds_Calculator_3-way'!A86)</f>
        <v>2</v>
      </c>
      <c r="B85" s="4">
        <f>IF('True_Odds_Calculator_3-way'!B86="","",'True_Odds_Calculator_3-way'!B86)</f>
        <v>3.11</v>
      </c>
      <c r="C85" s="4">
        <f>IF('True_Odds_Calculator_3-way'!C86="","",'True_Odds_Calculator_3-way'!C86)</f>
        <v>4.46</v>
      </c>
      <c r="D85" s="4">
        <f t="shared" si="5"/>
        <v>4.5758654996900017E-2</v>
      </c>
      <c r="E85" s="4">
        <f t="shared" si="6"/>
        <v>2.0629313080034901</v>
      </c>
      <c r="F85" s="4">
        <f t="shared" si="7"/>
        <v>3.2648741104564039</v>
      </c>
      <c r="G85" s="4">
        <f t="shared" si="8"/>
        <v>4.7855508148080004</v>
      </c>
      <c r="I85" s="4">
        <f t="shared" si="9"/>
        <v>1.0457586549969</v>
      </c>
    </row>
    <row r="86" spans="1:9" x14ac:dyDescent="0.2">
      <c r="A86" s="4">
        <f>IF('True_Odds_Calculator_3-way'!A87="","",'True_Odds_Calculator_3-way'!A87)</f>
        <v>2.17</v>
      </c>
      <c r="B86" s="4">
        <f>IF('True_Odds_Calculator_3-way'!B87="","",'True_Odds_Calculator_3-way'!B87)</f>
        <v>3.26</v>
      </c>
      <c r="C86" s="4">
        <f>IF('True_Odds_Calculator_3-way'!C87="","",'True_Odds_Calculator_3-way'!C87)</f>
        <v>3.61</v>
      </c>
      <c r="D86" s="4">
        <f t="shared" si="5"/>
        <v>4.4586269594533823E-2</v>
      </c>
      <c r="E86" s="4">
        <f t="shared" si="6"/>
        <v>2.2423163504185686</v>
      </c>
      <c r="F86" s="4">
        <f t="shared" si="7"/>
        <v>3.4259906623877101</v>
      </c>
      <c r="G86" s="4">
        <f t="shared" si="8"/>
        <v>3.8146649550521952</v>
      </c>
      <c r="I86" s="4">
        <f t="shared" si="9"/>
        <v>1.0445862695945338</v>
      </c>
    </row>
    <row r="87" spans="1:9" x14ac:dyDescent="0.2">
      <c r="A87" s="4">
        <f>IF('True_Odds_Calculator_3-way'!A88="","",'True_Odds_Calculator_3-way'!A88)</f>
        <v>2.41</v>
      </c>
      <c r="B87" s="4">
        <f>IF('True_Odds_Calculator_3-way'!B88="","",'True_Odds_Calculator_3-way'!B88)</f>
        <v>3.14</v>
      </c>
      <c r="C87" s="4">
        <f>IF('True_Odds_Calculator_3-way'!C88="","",'True_Odds_Calculator_3-way'!C88)</f>
        <v>3.23</v>
      </c>
      <c r="D87" s="4">
        <f t="shared" si="5"/>
        <v>4.3006620135531692E-2</v>
      </c>
      <c r="E87" s="4">
        <f t="shared" si="6"/>
        <v>2.4962417876017495</v>
      </c>
      <c r="F87" s="4">
        <f t="shared" si="7"/>
        <v>3.2880049244672001</v>
      </c>
      <c r="G87" s="4">
        <f t="shared" si="8"/>
        <v>3.3868227438157366</v>
      </c>
      <c r="I87" s="4">
        <f t="shared" si="9"/>
        <v>1.0430066201355317</v>
      </c>
    </row>
    <row r="88" spans="1:9" x14ac:dyDescent="0.2">
      <c r="A88" s="4">
        <f>IF('True_Odds_Calculator_3-way'!A89="","",'True_Odds_Calculator_3-way'!A89)</f>
        <v>1.94</v>
      </c>
      <c r="B88" s="4">
        <f>IF('True_Odds_Calculator_3-way'!B89="","",'True_Odds_Calculator_3-way'!B89)</f>
        <v>3.31</v>
      </c>
      <c r="C88" s="4">
        <f>IF('True_Odds_Calculator_3-way'!C89="","",'True_Odds_Calculator_3-way'!C89)</f>
        <v>4.34</v>
      </c>
      <c r="D88" s="4">
        <f t="shared" si="5"/>
        <v>4.7993467694929848E-2</v>
      </c>
      <c r="E88" s="4">
        <f t="shared" si="6"/>
        <v>2.0021379030312172</v>
      </c>
      <c r="F88" s="4">
        <f t="shared" si="7"/>
        <v>3.4950739249862766</v>
      </c>
      <c r="G88" s="4">
        <f t="shared" si="8"/>
        <v>4.6638109597116628</v>
      </c>
      <c r="I88" s="4">
        <f t="shared" si="9"/>
        <v>1.0479934676949298</v>
      </c>
    </row>
    <row r="89" spans="1:9" x14ac:dyDescent="0.2">
      <c r="A89" s="4">
        <f>IF('True_Odds_Calculator_3-way'!A90="","",'True_Odds_Calculator_3-way'!A90)</f>
        <v>3.15</v>
      </c>
      <c r="B89" s="4">
        <f>IF('True_Odds_Calculator_3-way'!B90="","",'True_Odds_Calculator_3-way'!B90)</f>
        <v>3.61</v>
      </c>
      <c r="C89" s="4">
        <f>IF('True_Odds_Calculator_3-way'!C90="","",'True_Odds_Calculator_3-way'!C90)</f>
        <v>2.31</v>
      </c>
      <c r="D89" s="4">
        <f t="shared" si="5"/>
        <v>2.7369060610057838E-2</v>
      </c>
      <c r="E89" s="4">
        <f t="shared" si="6"/>
        <v>3.2432015487461809</v>
      </c>
      <c r="F89" s="4">
        <f t="shared" si="7"/>
        <v>3.7329410652912416</v>
      </c>
      <c r="G89" s="4">
        <f t="shared" si="8"/>
        <v>2.3597293532838863</v>
      </c>
      <c r="I89" s="4">
        <f t="shared" si="9"/>
        <v>1.0273690606100578</v>
      </c>
    </row>
    <row r="90" spans="1:9" x14ac:dyDescent="0.2">
      <c r="A90" s="4">
        <f>IF('True_Odds_Calculator_3-way'!A91="","",'True_Odds_Calculator_3-way'!A91)</f>
        <v>1.88</v>
      </c>
      <c r="B90" s="4">
        <f>IF('True_Odds_Calculator_3-way'!B91="","",'True_Odds_Calculator_3-way'!B91)</f>
        <v>3.33</v>
      </c>
      <c r="C90" s="4">
        <f>IF('True_Odds_Calculator_3-way'!C91="","",'True_Odds_Calculator_3-way'!C91)</f>
        <v>5.12</v>
      </c>
      <c r="D90" s="4">
        <f t="shared" si="5"/>
        <v>2.7527693917321461E-2</v>
      </c>
      <c r="E90" s="4">
        <f t="shared" si="6"/>
        <v>1.9130005764481308</v>
      </c>
      <c r="F90" s="4">
        <f t="shared" si="7"/>
        <v>3.4349576744645933</v>
      </c>
      <c r="G90" s="4">
        <f t="shared" si="8"/>
        <v>5.372398491791202</v>
      </c>
      <c r="I90" s="4">
        <f t="shared" si="9"/>
        <v>1.0275276939173215</v>
      </c>
    </row>
    <row r="91" spans="1:9" x14ac:dyDescent="0.2">
      <c r="A91" s="4">
        <f>IF('True_Odds_Calculator_3-way'!A92="","",'True_Odds_Calculator_3-way'!A92)</f>
        <v>2.59</v>
      </c>
      <c r="B91" s="4">
        <f>IF('True_Odds_Calculator_3-way'!B92="","",'True_Odds_Calculator_3-way'!B92)</f>
        <v>3.33</v>
      </c>
      <c r="C91" s="4">
        <f>IF('True_Odds_Calculator_3-way'!C92="","",'True_Odds_Calculator_3-way'!C92)</f>
        <v>2.93</v>
      </c>
      <c r="D91" s="4">
        <f t="shared" si="5"/>
        <v>2.7697614728331432E-2</v>
      </c>
      <c r="E91" s="4">
        <f t="shared" si="6"/>
        <v>2.6534500241523058</v>
      </c>
      <c r="F91" s="4">
        <f t="shared" si="7"/>
        <v>3.4356260993354941</v>
      </c>
      <c r="G91" s="4">
        <f t="shared" si="8"/>
        <v>3.0114641312319681</v>
      </c>
      <c r="I91" s="4">
        <f t="shared" si="9"/>
        <v>1.0276976147283314</v>
      </c>
    </row>
    <row r="92" spans="1:9" x14ac:dyDescent="0.2">
      <c r="A92" s="4">
        <f>IF('True_Odds_Calculator_3-way'!A93="","",'True_Odds_Calculator_3-way'!A93)</f>
        <v>4.5199999999999996</v>
      </c>
      <c r="B92" s="4">
        <f>IF('True_Odds_Calculator_3-way'!B93="","",'True_Odds_Calculator_3-way'!B93)</f>
        <v>3.24</v>
      </c>
      <c r="C92" s="4">
        <f>IF('True_Odds_Calculator_3-way'!C93="","",'True_Odds_Calculator_3-way'!C93)</f>
        <v>2</v>
      </c>
      <c r="D92" s="4">
        <f t="shared" si="5"/>
        <v>2.9880913361739259E-2</v>
      </c>
      <c r="E92" s="4">
        <f t="shared" si="6"/>
        <v>4.733086270792036</v>
      </c>
      <c r="F92" s="4">
        <f t="shared" si="7"/>
        <v>3.3480460891300372</v>
      </c>
      <c r="G92" s="4">
        <f t="shared" si="8"/>
        <v>2.0406510107015459</v>
      </c>
      <c r="I92" s="4">
        <f t="shared" si="9"/>
        <v>1.0298809133617393</v>
      </c>
    </row>
    <row r="93" spans="1:9" x14ac:dyDescent="0.2">
      <c r="A93" s="4">
        <f>IF('True_Odds_Calculator_3-way'!A94="","",'True_Odds_Calculator_3-way'!A94)</f>
        <v>2.16</v>
      </c>
      <c r="B93" s="4">
        <f>IF('True_Odds_Calculator_3-way'!B94="","",'True_Odds_Calculator_3-way'!B94)</f>
        <v>3.21</v>
      </c>
      <c r="C93" s="4">
        <f>IF('True_Odds_Calculator_3-way'!C94="","",'True_Odds_Calculator_3-way'!C94)</f>
        <v>3.93</v>
      </c>
      <c r="D93" s="4">
        <f t="shared" si="5"/>
        <v>2.8942368922393102E-2</v>
      </c>
      <c r="E93" s="4">
        <f t="shared" si="6"/>
        <v>2.2059690994862868</v>
      </c>
      <c r="F93" s="4">
        <f t="shared" si="7"/>
        <v>3.3125852488646852</v>
      </c>
      <c r="G93" s="4">
        <f t="shared" si="8"/>
        <v>4.0848760462894838</v>
      </c>
      <c r="I93" s="4">
        <f t="shared" si="9"/>
        <v>1.0289423689223931</v>
      </c>
    </row>
    <row r="94" spans="1:9" x14ac:dyDescent="0.2">
      <c r="A94" s="4">
        <f>IF('True_Odds_Calculator_3-way'!A95="","",'True_Odds_Calculator_3-way'!A95)</f>
        <v>1.59</v>
      </c>
      <c r="B94" s="4">
        <f>IF('True_Odds_Calculator_3-way'!B95="","",'True_Odds_Calculator_3-way'!B95)</f>
        <v>3.78</v>
      </c>
      <c r="C94" s="4">
        <f>IF('True_Odds_Calculator_3-way'!C95="","",'True_Odds_Calculator_3-way'!C95)</f>
        <v>7.29</v>
      </c>
      <c r="D94" s="4">
        <f t="shared" si="5"/>
        <v>3.0655293408612838E-2</v>
      </c>
      <c r="E94" s="4">
        <f t="shared" si="6"/>
        <v>1.616259867850975</v>
      </c>
      <c r="F94" s="4">
        <f t="shared" si="7"/>
        <v>3.931871156576646</v>
      </c>
      <c r="G94" s="4">
        <f t="shared" si="8"/>
        <v>7.8767583415041429</v>
      </c>
      <c r="I94" s="4">
        <f t="shared" si="9"/>
        <v>1.0306552934086128</v>
      </c>
    </row>
    <row r="95" spans="1:9" x14ac:dyDescent="0.2">
      <c r="A95" s="4">
        <f>IF('True_Odds_Calculator_3-way'!A96="","",'True_Odds_Calculator_3-way'!A96)</f>
        <v>1.91</v>
      </c>
      <c r="B95" s="4">
        <f>IF('True_Odds_Calculator_3-way'!B96="","",'True_Odds_Calculator_3-way'!B96)</f>
        <v>3.46</v>
      </c>
      <c r="C95" s="4">
        <f>IF('True_Odds_Calculator_3-way'!C96="","",'True_Odds_Calculator_3-way'!C96)</f>
        <v>4.63</v>
      </c>
      <c r="D95" s="4">
        <f t="shared" si="5"/>
        <v>2.8560271846835628E-2</v>
      </c>
      <c r="E95" s="4">
        <f t="shared" si="6"/>
        <v>1.94537345123561</v>
      </c>
      <c r="F95" s="4">
        <f t="shared" si="7"/>
        <v>3.577852728354026</v>
      </c>
      <c r="G95" s="4">
        <f t="shared" si="8"/>
        <v>4.8434915136293863</v>
      </c>
      <c r="I95" s="4">
        <f t="shared" si="9"/>
        <v>1.0285602718468356</v>
      </c>
    </row>
    <row r="96" spans="1:9" x14ac:dyDescent="0.2">
      <c r="A96" s="4">
        <f>IF('True_Odds_Calculator_3-way'!A97="","",'True_Odds_Calculator_3-way'!A97)</f>
        <v>2.44</v>
      </c>
      <c r="B96" s="4">
        <f>IF('True_Odds_Calculator_3-way'!B97="","",'True_Odds_Calculator_3-way'!B97)</f>
        <v>3.13</v>
      </c>
      <c r="C96" s="4">
        <f>IF('True_Odds_Calculator_3-way'!C97="","",'True_Odds_Calculator_3-way'!C97)</f>
        <v>3.36</v>
      </c>
      <c r="D96" s="4">
        <f t="shared" si="5"/>
        <v>2.6943931084191908E-2</v>
      </c>
      <c r="E96" s="4">
        <f t="shared" si="6"/>
        <v>2.4946691713066973</v>
      </c>
      <c r="F96" s="4">
        <f t="shared" si="7"/>
        <v>3.2205340474850188</v>
      </c>
      <c r="G96" s="4">
        <f t="shared" si="8"/>
        <v>3.4645504413283197</v>
      </c>
      <c r="I96" s="4">
        <f t="shared" si="9"/>
        <v>1.0269439310841919</v>
      </c>
    </row>
    <row r="97" spans="1:9" x14ac:dyDescent="0.2">
      <c r="A97" s="4">
        <f>IF('True_Odds_Calculator_3-way'!A98="","",'True_Odds_Calculator_3-way'!A98)</f>
        <v>1.86</v>
      </c>
      <c r="B97" s="4">
        <f>IF('True_Odds_Calculator_3-way'!B98="","",'True_Odds_Calculator_3-way'!B98)</f>
        <v>3.43</v>
      </c>
      <c r="C97" s="4">
        <f>IF('True_Odds_Calculator_3-way'!C98="","",'True_Odds_Calculator_3-way'!C98)</f>
        <v>4.96</v>
      </c>
      <c r="D97" s="4">
        <f t="shared" si="5"/>
        <v>3.0792501332330025E-2</v>
      </c>
      <c r="E97" s="4">
        <f t="shared" si="6"/>
        <v>1.8962010392775583</v>
      </c>
      <c r="F97" s="4">
        <f t="shared" si="7"/>
        <v>3.5551634144755782</v>
      </c>
      <c r="G97" s="4">
        <f t="shared" si="8"/>
        <v>5.226060126150232</v>
      </c>
      <c r="I97" s="4">
        <f t="shared" si="9"/>
        <v>1.03079250133233</v>
      </c>
    </row>
    <row r="98" spans="1:9" x14ac:dyDescent="0.2">
      <c r="A98" s="4">
        <f>IF('True_Odds_Calculator_3-way'!A99="","",'True_Odds_Calculator_3-way'!A99)</f>
        <v>1.95</v>
      </c>
      <c r="B98" s="4">
        <f>IF('True_Odds_Calculator_3-way'!B99="","",'True_Odds_Calculator_3-way'!B99)</f>
        <v>3.49</v>
      </c>
      <c r="C98" s="4">
        <f>IF('True_Odds_Calculator_3-way'!C99="","",'True_Odds_Calculator_3-way'!C99)</f>
        <v>4.33</v>
      </c>
      <c r="D98" s="4">
        <f t="shared" si="5"/>
        <v>3.0300346327001293E-2</v>
      </c>
      <c r="E98" s="4">
        <f t="shared" si="6"/>
        <v>1.9891772946060406</v>
      </c>
      <c r="F98" s="4">
        <f t="shared" si="7"/>
        <v>3.617515252613646</v>
      </c>
      <c r="G98" s="4">
        <f t="shared" si="8"/>
        <v>4.5280264438732285</v>
      </c>
      <c r="I98" s="4">
        <f t="shared" si="9"/>
        <v>1.0303003463270013</v>
      </c>
    </row>
    <row r="99" spans="1:9" x14ac:dyDescent="0.2">
      <c r="A99" s="4">
        <f>IF('True_Odds_Calculator_3-way'!A100="","",'True_Odds_Calculator_3-way'!A100)</f>
        <v>1.73</v>
      </c>
      <c r="B99" s="4">
        <f>IF('True_Odds_Calculator_3-way'!B100="","",'True_Odds_Calculator_3-way'!B100)</f>
        <v>3.86</v>
      </c>
      <c r="C99" s="4">
        <f>IF('True_Odds_Calculator_3-way'!C100="","",'True_Odds_Calculator_3-way'!C100)</f>
        <v>5.18</v>
      </c>
      <c r="D99" s="4">
        <f t="shared" si="5"/>
        <v>3.0152232644071297E-2</v>
      </c>
      <c r="E99" s="4">
        <f t="shared" si="6"/>
        <v>1.7606131676130414</v>
      </c>
      <c r="F99" s="4">
        <f t="shared" si="7"/>
        <v>4.0157963228029159</v>
      </c>
      <c r="G99" s="4">
        <f t="shared" si="8"/>
        <v>5.4644973324422157</v>
      </c>
      <c r="I99" s="4">
        <f t="shared" si="9"/>
        <v>1.0301522326440713</v>
      </c>
    </row>
    <row r="100" spans="1:9" x14ac:dyDescent="0.2">
      <c r="A100" s="4">
        <f>IF('True_Odds_Calculator_3-way'!A101="","",'True_Odds_Calculator_3-way'!A101)</f>
        <v>2.91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2.5499999999999998</v>
      </c>
      <c r="D100" s="4">
        <f t="shared" si="5"/>
        <v>3.0784725166410176E-2</v>
      </c>
      <c r="E100" s="4">
        <f t="shared" si="6"/>
        <v>2.9995707317771174</v>
      </c>
      <c r="F100" s="4">
        <f t="shared" si="7"/>
        <v>3.5121771928685575</v>
      </c>
      <c r="G100" s="4">
        <f t="shared" si="8"/>
        <v>2.6185188250154972</v>
      </c>
      <c r="I100" s="4">
        <f t="shared" si="9"/>
        <v>1.0307847251664102</v>
      </c>
    </row>
    <row r="101" spans="1:9" x14ac:dyDescent="0.2">
      <c r="A101" s="4">
        <f>IF('True_Odds_Calculator_3-way'!A102="","",'True_Odds_Calculator_3-way'!A102)</f>
        <v>1.46</v>
      </c>
      <c r="B101" s="4">
        <f>IF('True_Odds_Calculator_3-way'!B102="","",'True_Odds_Calculator_3-way'!B102)</f>
        <v>4.79</v>
      </c>
      <c r="C101" s="4">
        <f>IF('True_Odds_Calculator_3-way'!C102="","",'True_Odds_Calculator_3-way'!C102)</f>
        <v>7.27</v>
      </c>
      <c r="D101" s="4">
        <f t="shared" si="5"/>
        <v>3.1251355915888235E-2</v>
      </c>
      <c r="E101" s="4">
        <f t="shared" si="6"/>
        <v>1.48254806343382</v>
      </c>
      <c r="F101" s="4">
        <f t="shared" si="7"/>
        <v>5.0415639492640212</v>
      </c>
      <c r="G101" s="4">
        <f t="shared" si="8"/>
        <v>7.8656878299865935</v>
      </c>
      <c r="I101" s="4">
        <f t="shared" si="9"/>
        <v>1.0312513559158882</v>
      </c>
    </row>
    <row r="102" spans="1:9" x14ac:dyDescent="0.2">
      <c r="A102" s="4">
        <f>IF('True_Odds_Calculator_3-way'!A103="","",'True_Odds_Calculator_3-way'!A103)</f>
        <v>1.91</v>
      </c>
      <c r="B102" s="4">
        <f>IF('True_Odds_Calculator_3-way'!B103="","",'True_Odds_Calculator_3-way'!B103)</f>
        <v>3.55</v>
      </c>
      <c r="C102" s="4">
        <f>IF('True_Odds_Calculator_3-way'!C103="","",'True_Odds_Calculator_3-way'!C103)</f>
        <v>4.45</v>
      </c>
      <c r="D102" s="4">
        <f t="shared" si="5"/>
        <v>2.9969451392749757E-2</v>
      </c>
      <c r="E102" s="4">
        <f t="shared" si="6"/>
        <v>1.9471527467439333</v>
      </c>
      <c r="F102" s="4">
        <f t="shared" si="7"/>
        <v>3.6805256111953111</v>
      </c>
      <c r="G102" s="4">
        <f t="shared" si="8"/>
        <v>4.6570266588980687</v>
      </c>
      <c r="I102" s="4">
        <f t="shared" si="9"/>
        <v>1.0299694513927498</v>
      </c>
    </row>
    <row r="103" spans="1:9" x14ac:dyDescent="0.2">
      <c r="A103" s="4">
        <f>IF('True_Odds_Calculator_3-way'!A104="","",'True_Odds_Calculator_3-way'!A104)</f>
        <v>2.4500000000000002</v>
      </c>
      <c r="B103" s="4">
        <f>IF('True_Odds_Calculator_3-way'!B104="","",'True_Odds_Calculator_3-way'!B104)</f>
        <v>3.1</v>
      </c>
      <c r="C103" s="4">
        <f>IF('True_Odds_Calculator_3-way'!C104="","",'True_Odds_Calculator_3-way'!C104)</f>
        <v>3.37</v>
      </c>
      <c r="D103" s="4">
        <f t="shared" si="5"/>
        <v>2.7479815511923134E-2</v>
      </c>
      <c r="E103" s="4">
        <f t="shared" si="6"/>
        <v>2.506244767467479</v>
      </c>
      <c r="F103" s="4">
        <f t="shared" si="7"/>
        <v>3.1905996596879853</v>
      </c>
      <c r="G103" s="4">
        <f t="shared" si="8"/>
        <v>3.4773420464503326</v>
      </c>
      <c r="I103" s="4">
        <f t="shared" si="9"/>
        <v>1.0274798155119231</v>
      </c>
    </row>
    <row r="104" spans="1:9" x14ac:dyDescent="0.2">
      <c r="A104" s="4">
        <f>IF('True_Odds_Calculator_3-way'!A105="","",'True_Odds_Calculator_3-way'!A105)</f>
        <v>12.91</v>
      </c>
      <c r="B104" s="4">
        <f>IF('True_Odds_Calculator_3-way'!B105="","",'True_Odds_Calculator_3-way'!B105)</f>
        <v>5.38</v>
      </c>
      <c r="C104" s="4">
        <f>IF('True_Odds_Calculator_3-way'!C105="","",'True_Odds_Calculator_3-way'!C105)</f>
        <v>1.3</v>
      </c>
      <c r="D104" s="4">
        <f t="shared" si="5"/>
        <v>3.2563709028453403E-2</v>
      </c>
      <c r="E104" s="4">
        <f t="shared" si="6"/>
        <v>15.01394100569013</v>
      </c>
      <c r="F104" s="4">
        <f t="shared" si="7"/>
        <v>5.7136641893456765</v>
      </c>
      <c r="G104" s="4">
        <f t="shared" si="8"/>
        <v>1.3186067819471177</v>
      </c>
      <c r="I104" s="4">
        <f t="shared" si="9"/>
        <v>1.0325637090284534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4.03</v>
      </c>
      <c r="C105" s="4">
        <f>IF('True_Odds_Calculator_3-way'!C106="","",'True_Odds_Calculator_3-way'!C106)</f>
        <v>4.7</v>
      </c>
      <c r="D105" s="4">
        <f t="shared" si="5"/>
        <v>2.9086733445004009E-2</v>
      </c>
      <c r="E105" s="4">
        <f t="shared" si="6"/>
        <v>1.7905544089021685</v>
      </c>
      <c r="F105" s="4">
        <f t="shared" si="7"/>
        <v>4.1938677433369289</v>
      </c>
      <c r="G105" s="4">
        <f t="shared" si="8"/>
        <v>4.9244010958817794</v>
      </c>
      <c r="I105" s="4">
        <f t="shared" si="9"/>
        <v>1.029086733445004</v>
      </c>
    </row>
    <row r="106" spans="1:9" x14ac:dyDescent="0.2">
      <c r="A106" s="4">
        <f>IF('True_Odds_Calculator_3-way'!A107="","",'True_Odds_Calculator_3-way'!A107)</f>
        <v>1.1000000000000001</v>
      </c>
      <c r="B106" s="4">
        <f>IF('True_Odds_Calculator_3-way'!B107="","",'True_Odds_Calculator_3-way'!B107)</f>
        <v>11.06</v>
      </c>
      <c r="C106" s="4">
        <f>IF('True_Odds_Calculator_3-way'!C107="","",'True_Odds_Calculator_3-way'!C107)</f>
        <v>26.75</v>
      </c>
      <c r="D106" s="4">
        <f t="shared" si="5"/>
        <v>3.6889999861725808E-2</v>
      </c>
      <c r="E106" s="4">
        <f t="shared" si="6"/>
        <v>1.115082984080465</v>
      </c>
      <c r="F106" s="4">
        <f t="shared" si="7"/>
        <v>12.800942709733246</v>
      </c>
      <c r="G106" s="4">
        <f t="shared" si="8"/>
        <v>39.862059814228807</v>
      </c>
      <c r="I106" s="4">
        <f t="shared" si="9"/>
        <v>1.0368899998617258</v>
      </c>
    </row>
    <row r="107" spans="1:9" x14ac:dyDescent="0.2">
      <c r="A107" s="4">
        <f>IF('True_Odds_Calculator_3-way'!A108="","",'True_Odds_Calculator_3-way'!A108)</f>
        <v>2.5099999999999998</v>
      </c>
      <c r="B107" s="4">
        <f>IF('True_Odds_Calculator_3-way'!B108="","",'True_Odds_Calculator_3-way'!B108)</f>
        <v>3.28</v>
      </c>
      <c r="C107" s="4">
        <f>IF('True_Odds_Calculator_3-way'!C108="","",'True_Odds_Calculator_3-way'!C108)</f>
        <v>3.08</v>
      </c>
      <c r="D107" s="4">
        <f t="shared" si="5"/>
        <v>2.7959747957804648E-2</v>
      </c>
      <c r="E107" s="4">
        <f t="shared" si="6"/>
        <v>2.57012285602001</v>
      </c>
      <c r="F107" s="4">
        <f t="shared" si="7"/>
        <v>3.3834291431767691</v>
      </c>
      <c r="G107" s="4">
        <f t="shared" si="8"/>
        <v>3.1710253651775888</v>
      </c>
      <c r="I107" s="4">
        <f t="shared" si="9"/>
        <v>1.0279597479578046</v>
      </c>
    </row>
    <row r="108" spans="1:9" x14ac:dyDescent="0.2">
      <c r="A108" s="4">
        <f>IF('True_Odds_Calculator_3-way'!A109="","",'True_Odds_Calculator_3-way'!A109)</f>
        <v>3.4</v>
      </c>
      <c r="B108" s="4">
        <f>IF('True_Odds_Calculator_3-way'!B109="","",'True_Odds_Calculator_3-way'!B109)</f>
        <v>3.42</v>
      </c>
      <c r="C108" s="4">
        <f>IF('True_Odds_Calculator_3-way'!C109="","",'True_Odds_Calculator_3-way'!C109)</f>
        <v>2.27</v>
      </c>
      <c r="D108" s="4">
        <f t="shared" si="5"/>
        <v>2.7043942238770491E-2</v>
      </c>
      <c r="E108" s="4">
        <f t="shared" si="6"/>
        <v>3.5075043098178802</v>
      </c>
      <c r="F108" s="4">
        <f t="shared" si="7"/>
        <v>3.5287930210836289</v>
      </c>
      <c r="G108" s="4">
        <f t="shared" si="8"/>
        <v>2.3174219845619688</v>
      </c>
      <c r="I108" s="4">
        <f t="shared" si="9"/>
        <v>1.0270439422387705</v>
      </c>
    </row>
    <row r="109" spans="1:9" x14ac:dyDescent="0.2">
      <c r="A109" s="4">
        <f>IF('True_Odds_Calculator_3-way'!A110="","",'True_Odds_Calculator_3-way'!A110)</f>
        <v>2.09</v>
      </c>
      <c r="B109" s="4">
        <f>IF('True_Odds_Calculator_3-way'!B110="","",'True_Odds_Calculator_3-way'!B110)</f>
        <v>3.48</v>
      </c>
      <c r="C109" s="4">
        <f>IF('True_Odds_Calculator_3-way'!C110="","",'True_Odds_Calculator_3-way'!C110)</f>
        <v>3.81</v>
      </c>
      <c r="D109" s="4">
        <f t="shared" si="5"/>
        <v>2.8292412961661517E-2</v>
      </c>
      <c r="E109" s="4">
        <f t="shared" si="6"/>
        <v>2.1320229854069996</v>
      </c>
      <c r="F109" s="4">
        <f t="shared" si="7"/>
        <v>3.5980863107805119</v>
      </c>
      <c r="G109" s="4">
        <f t="shared" si="8"/>
        <v>3.9520007803916339</v>
      </c>
      <c r="I109" s="4">
        <f t="shared" si="9"/>
        <v>1.0282924129616615</v>
      </c>
    </row>
    <row r="110" spans="1:9" x14ac:dyDescent="0.2">
      <c r="A110" s="4">
        <f>IF('True_Odds_Calculator_3-way'!A111="","",'True_Odds_Calculator_3-way'!A111)</f>
        <v>1.76</v>
      </c>
      <c r="B110" s="4">
        <f>IF('True_Odds_Calculator_3-way'!B111="","",'True_Odds_Calculator_3-way'!B111)</f>
        <v>3.76</v>
      </c>
      <c r="C110" s="4">
        <f>IF('True_Odds_Calculator_3-way'!C111="","",'True_Odds_Calculator_3-way'!C111)</f>
        <v>4.6500000000000004</v>
      </c>
      <c r="D110" s="4">
        <f t="shared" si="5"/>
        <v>4.9193028431189001E-2</v>
      </c>
      <c r="E110" s="4">
        <f t="shared" si="6"/>
        <v>1.8123028985689338</v>
      </c>
      <c r="F110" s="4">
        <f t="shared" si="7"/>
        <v>4.0070560945627784</v>
      </c>
      <c r="G110" s="4">
        <f t="shared" si="8"/>
        <v>5.0338251075301654</v>
      </c>
      <c r="I110" s="4">
        <f t="shared" si="9"/>
        <v>1.049193028431189</v>
      </c>
    </row>
    <row r="111" spans="1:9" x14ac:dyDescent="0.2">
      <c r="A111" s="4">
        <f>IF('True_Odds_Calculator_3-way'!A112="","",'True_Odds_Calculator_3-way'!A112)</f>
        <v>4.6900000000000004</v>
      </c>
      <c r="B111" s="4">
        <f>IF('True_Odds_Calculator_3-way'!B112="","",'True_Odds_Calculator_3-way'!B112)</f>
        <v>3.7</v>
      </c>
      <c r="C111" s="4">
        <f>IF('True_Odds_Calculator_3-way'!C112="","",'True_Odds_Calculator_3-way'!C112)</f>
        <v>1.77</v>
      </c>
      <c r="D111" s="4">
        <f t="shared" si="5"/>
        <v>4.8461637887390552E-2</v>
      </c>
      <c r="E111" s="4">
        <f t="shared" si="6"/>
        <v>5.0744488396900413</v>
      </c>
      <c r="F111" s="4">
        <f t="shared" si="7"/>
        <v>3.9352046366046984</v>
      </c>
      <c r="G111" s="4">
        <f t="shared" si="8"/>
        <v>1.8220980963015798</v>
      </c>
      <c r="I111" s="4">
        <f t="shared" si="9"/>
        <v>1.0484616378873906</v>
      </c>
    </row>
    <row r="112" spans="1:9" x14ac:dyDescent="0.2">
      <c r="A112" s="4">
        <f>IF('True_Odds_Calculator_3-way'!A113="","",'True_Odds_Calculator_3-way'!A113)</f>
        <v>4.03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1.9</v>
      </c>
      <c r="D112" s="4">
        <f t="shared" si="5"/>
        <v>5.4566792107988427E-2</v>
      </c>
      <c r="E112" s="4">
        <f t="shared" si="6"/>
        <v>4.3487709592896993</v>
      </c>
      <c r="F112" s="4">
        <f t="shared" si="7"/>
        <v>3.8179142889998263</v>
      </c>
      <c r="G112" s="4">
        <f t="shared" si="8"/>
        <v>1.9680124810143771</v>
      </c>
      <c r="I112" s="4">
        <f t="shared" si="9"/>
        <v>1.0545667921079884</v>
      </c>
    </row>
    <row r="113" spans="1:9" x14ac:dyDescent="0.2">
      <c r="A113" s="4">
        <f>IF('True_Odds_Calculator_3-way'!A114="","",'True_Odds_Calculator_3-way'!A114)</f>
        <v>2.14</v>
      </c>
      <c r="B113" s="4">
        <f>IF('True_Odds_Calculator_3-way'!B114="","",'True_Odds_Calculator_3-way'!B114)</f>
        <v>3.32</v>
      </c>
      <c r="C113" s="4">
        <f>IF('True_Odds_Calculator_3-way'!C114="","",'True_Odds_Calculator_3-way'!C114)</f>
        <v>3.62</v>
      </c>
      <c r="D113" s="4">
        <f t="shared" si="5"/>
        <v>4.4737632825928575E-2</v>
      </c>
      <c r="E113" s="4">
        <f t="shared" si="6"/>
        <v>2.2105447721238614</v>
      </c>
      <c r="F113" s="4">
        <f t="shared" si="7"/>
        <v>3.4929339256314771</v>
      </c>
      <c r="G113" s="4">
        <f t="shared" si="8"/>
        <v>3.8265713723461316</v>
      </c>
      <c r="I113" s="4">
        <f t="shared" si="9"/>
        <v>1.0447376328259286</v>
      </c>
    </row>
    <row r="114" spans="1:9" x14ac:dyDescent="0.2">
      <c r="A114" s="4">
        <f>IF('True_Odds_Calculator_3-way'!A115="","",'True_Odds_Calculator_3-way'!A115)</f>
        <v>2.35</v>
      </c>
      <c r="B114" s="4">
        <f>IF('True_Odds_Calculator_3-way'!B115="","",'True_Odds_Calculator_3-way'!B115)</f>
        <v>3.52</v>
      </c>
      <c r="C114" s="4">
        <f>IF('True_Odds_Calculator_3-way'!C115="","",'True_Odds_Calculator_3-way'!C115)</f>
        <v>2.82</v>
      </c>
      <c r="D114" s="4">
        <f t="shared" si="5"/>
        <v>6.4232753062540393E-2</v>
      </c>
      <c r="E114" s="4">
        <f t="shared" si="6"/>
        <v>2.4745064149438281</v>
      </c>
      <c r="F114" s="4">
        <f t="shared" si="7"/>
        <v>3.8069134792391091</v>
      </c>
      <c r="G114" s="4">
        <f t="shared" si="8"/>
        <v>3.001209384826252</v>
      </c>
      <c r="I114" s="4">
        <f t="shared" si="9"/>
        <v>1.0642327530625404</v>
      </c>
    </row>
    <row r="115" spans="1:9" x14ac:dyDescent="0.2">
      <c r="A115" s="4">
        <f>IF('True_Odds_Calculator_3-way'!A116="","",'True_Odds_Calculator_3-way'!A116)</f>
        <v>3.05</v>
      </c>
      <c r="B115" s="4">
        <f>IF('True_Odds_Calculator_3-way'!B116="","",'True_Odds_Calculator_3-way'!B116)</f>
        <v>3.23</v>
      </c>
      <c r="C115" s="4">
        <f>IF('True_Odds_Calculator_3-way'!C116="","",'True_Odds_Calculator_3-way'!C116)</f>
        <v>2.34</v>
      </c>
      <c r="D115" s="4">
        <f t="shared" si="5"/>
        <v>6.4816803029258185E-2</v>
      </c>
      <c r="E115" s="4">
        <f t="shared" si="6"/>
        <v>3.2651648386409899</v>
      </c>
      <c r="F115" s="4">
        <f t="shared" si="7"/>
        <v>3.4723196134320711</v>
      </c>
      <c r="G115" s="4">
        <f t="shared" si="8"/>
        <v>2.4646032064506773</v>
      </c>
      <c r="I115" s="4">
        <f t="shared" si="9"/>
        <v>1.0648168030292582</v>
      </c>
    </row>
    <row r="116" spans="1:9" x14ac:dyDescent="0.2">
      <c r="A116" s="4">
        <f>IF('True_Odds_Calculator_3-way'!A117="","",'True_Odds_Calculator_3-way'!A117)</f>
        <v>2.19</v>
      </c>
      <c r="B116" s="4">
        <f>IF('True_Odds_Calculator_3-way'!B117="","",'True_Odds_Calculator_3-way'!B117)</f>
        <v>3.31</v>
      </c>
      <c r="C116" s="4">
        <f>IF('True_Odds_Calculator_3-way'!C117="","",'True_Odds_Calculator_3-way'!C117)</f>
        <v>3.28</v>
      </c>
      <c r="D116" s="4">
        <f t="shared" si="5"/>
        <v>6.3613856972075444E-2</v>
      </c>
      <c r="E116" s="4">
        <f t="shared" si="6"/>
        <v>2.2966522003489485</v>
      </c>
      <c r="F116" s="4">
        <f t="shared" si="7"/>
        <v>3.5598566897831283</v>
      </c>
      <c r="G116" s="4">
        <f t="shared" si="8"/>
        <v>3.5251803481947781</v>
      </c>
      <c r="I116" s="4">
        <f t="shared" si="9"/>
        <v>1.0636138569720754</v>
      </c>
    </row>
    <row r="117" spans="1:9" x14ac:dyDescent="0.2">
      <c r="A117" s="4">
        <f>IF('True_Odds_Calculator_3-way'!A118="","",'True_Odds_Calculator_3-way'!A118)</f>
        <v>3.14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2.25</v>
      </c>
      <c r="D117" s="4">
        <f t="shared" si="5"/>
        <v>6.4120601301170588E-2</v>
      </c>
      <c r="E117" s="4">
        <f t="shared" si="6"/>
        <v>3.3658949583851521</v>
      </c>
      <c r="F117" s="4">
        <f t="shared" si="7"/>
        <v>3.5735818394190231</v>
      </c>
      <c r="G117" s="4">
        <f t="shared" si="8"/>
        <v>2.3636699540483161</v>
      </c>
      <c r="I117" s="4">
        <f t="shared" si="9"/>
        <v>1.0641206013011706</v>
      </c>
    </row>
    <row r="118" spans="1:9" x14ac:dyDescent="0.2">
      <c r="A118" s="4">
        <f>IF('True_Odds_Calculator_3-way'!A119="","",'True_Odds_Calculator_3-way'!A119)</f>
        <v>1.91</v>
      </c>
      <c r="B118" s="4">
        <f>IF('True_Odds_Calculator_3-way'!B119="","",'True_Odds_Calculator_3-way'!B119)</f>
        <v>3.81</v>
      </c>
      <c r="C118" s="4">
        <f>IF('True_Odds_Calculator_3-way'!C119="","",'True_Odds_Calculator_3-way'!C119)</f>
        <v>3.6</v>
      </c>
      <c r="D118" s="4">
        <f t="shared" si="5"/>
        <v>6.3805178802911477E-2</v>
      </c>
      <c r="E118" s="4">
        <f t="shared" si="6"/>
        <v>1.990874561700821</v>
      </c>
      <c r="F118" s="4">
        <f t="shared" si="7"/>
        <v>4.1459576313299005</v>
      </c>
      <c r="G118" s="4">
        <f t="shared" si="8"/>
        <v>3.8984928392004674</v>
      </c>
      <c r="I118" s="4">
        <f t="shared" si="9"/>
        <v>1.0638051788029115</v>
      </c>
    </row>
    <row r="119" spans="1:9" x14ac:dyDescent="0.2">
      <c r="A119" s="4">
        <f>IF('True_Odds_Calculator_3-way'!A120="","",'True_Odds_Calculator_3-way'!A120)</f>
        <v>2.58</v>
      </c>
      <c r="B119" s="4">
        <f>IF('True_Odds_Calculator_3-way'!B120="","",'True_Odds_Calculator_3-way'!B120)</f>
        <v>3.64</v>
      </c>
      <c r="C119" s="4">
        <f>IF('True_Odds_Calculator_3-way'!C120="","",'True_Odds_Calculator_3-way'!C120)</f>
        <v>2.4900000000000002</v>
      </c>
      <c r="D119" s="4">
        <f t="shared" si="5"/>
        <v>6.3928599652891993E-2</v>
      </c>
      <c r="E119" s="4">
        <f t="shared" si="6"/>
        <v>2.7300968933239433</v>
      </c>
      <c r="F119" s="4">
        <f t="shared" si="7"/>
        <v>3.9460847777281263</v>
      </c>
      <c r="G119" s="4">
        <f t="shared" si="8"/>
        <v>2.6295245103507336</v>
      </c>
      <c r="I119" s="4">
        <f t="shared" si="9"/>
        <v>1.063928599652892</v>
      </c>
    </row>
    <row r="120" spans="1:9" x14ac:dyDescent="0.2">
      <c r="A120" s="4">
        <f>IF('True_Odds_Calculator_3-way'!A121="","",'True_Odds_Calculator_3-way'!A121)</f>
        <v>2.61</v>
      </c>
      <c r="B120" s="4">
        <f>IF('True_Odds_Calculator_3-way'!B121="","",'True_Odds_Calculator_3-way'!B121)</f>
        <v>3.42</v>
      </c>
      <c r="C120" s="4">
        <f>IF('True_Odds_Calculator_3-way'!C121="","",'True_Odds_Calculator_3-way'!C121)</f>
        <v>2.58</v>
      </c>
      <c r="D120" s="4">
        <f t="shared" si="5"/>
        <v>6.3136322495626951E-2</v>
      </c>
      <c r="E120" s="4">
        <f t="shared" si="6"/>
        <v>2.7616961020907715</v>
      </c>
      <c r="F120" s="4">
        <f t="shared" si="7"/>
        <v>3.6852471671265707</v>
      </c>
      <c r="G120" s="4">
        <f t="shared" si="8"/>
        <v>2.7281299176500191</v>
      </c>
      <c r="I120" s="4">
        <f t="shared" si="9"/>
        <v>1.063136322495627</v>
      </c>
    </row>
    <row r="121" spans="1:9" x14ac:dyDescent="0.2">
      <c r="A121" s="4">
        <f>IF('True_Odds_Calculator_3-way'!A122="","",'True_Odds_Calculator_3-way'!A122)</f>
        <v>2.11</v>
      </c>
      <c r="B121" s="4">
        <f>IF('True_Odds_Calculator_3-way'!B122="","",'True_Odds_Calculator_3-way'!B122)</f>
        <v>3.41</v>
      </c>
      <c r="C121" s="4">
        <f>IF('True_Odds_Calculator_3-way'!C122="","",'True_Odds_Calculator_3-way'!C122)</f>
        <v>3.37</v>
      </c>
      <c r="D121" s="4">
        <f t="shared" si="5"/>
        <v>6.3924686298419298E-2</v>
      </c>
      <c r="E121" s="4">
        <f t="shared" si="6"/>
        <v>2.2093323853631728</v>
      </c>
      <c r="F121" s="4">
        <f t="shared" si="7"/>
        <v>3.6771884078762778</v>
      </c>
      <c r="G121" s="4">
        <f t="shared" si="8"/>
        <v>3.630717194118557</v>
      </c>
      <c r="I121" s="4">
        <f t="shared" si="9"/>
        <v>1.0639246862984193</v>
      </c>
    </row>
    <row r="122" spans="1:9" x14ac:dyDescent="0.2">
      <c r="A122" s="4">
        <f>IF('True_Odds_Calculator_3-way'!A123="","",'True_Odds_Calculator_3-way'!A123)</f>
        <v>1.91</v>
      </c>
      <c r="B122" s="4">
        <f>IF('True_Odds_Calculator_3-way'!B123="","",'True_Odds_Calculator_3-way'!B123)</f>
        <v>3.73</v>
      </c>
      <c r="C122" s="4">
        <f>IF('True_Odds_Calculator_3-way'!C123="","",'True_Odds_Calculator_3-way'!C123)</f>
        <v>3.67</v>
      </c>
      <c r="D122" s="4">
        <f t="shared" si="5"/>
        <v>6.413628820208972E-2</v>
      </c>
      <c r="E122" s="4">
        <f t="shared" si="6"/>
        <v>1.991312117544636</v>
      </c>
      <c r="F122" s="4">
        <f t="shared" si="7"/>
        <v>4.0532146221658429</v>
      </c>
      <c r="G122" s="4">
        <f t="shared" si="8"/>
        <v>3.9824643921011096</v>
      </c>
      <c r="I122" s="4">
        <f t="shared" si="9"/>
        <v>1.0641362882020897</v>
      </c>
    </row>
    <row r="123" spans="1:9" x14ac:dyDescent="0.2">
      <c r="A123" s="4">
        <f>IF('True_Odds_Calculator_3-way'!A124="","",'True_Odds_Calculator_3-way'!A124)</f>
        <v>2.12</v>
      </c>
      <c r="B123" s="4">
        <f>IF('True_Odds_Calculator_3-way'!B124="","",'True_Odds_Calculator_3-way'!B124)</f>
        <v>3.3</v>
      </c>
      <c r="C123" s="4">
        <f>IF('True_Odds_Calculator_3-way'!C124="","",'True_Odds_Calculator_3-way'!C124)</f>
        <v>3.45</v>
      </c>
      <c r="D123" s="4">
        <f t="shared" si="5"/>
        <v>6.4583488701618341E-2</v>
      </c>
      <c r="E123" s="4">
        <f t="shared" si="6"/>
        <v>2.2213816334419354</v>
      </c>
      <c r="F123" s="4">
        <f t="shared" si="7"/>
        <v>3.5523666548922641</v>
      </c>
      <c r="G123" s="4">
        <f t="shared" si="8"/>
        <v>3.7267926625903285</v>
      </c>
      <c r="I123" s="4">
        <f t="shared" si="9"/>
        <v>1.0645834887016183</v>
      </c>
    </row>
    <row r="124" spans="1:9" x14ac:dyDescent="0.2">
      <c r="A124" s="4">
        <f>IF('True_Odds_Calculator_3-way'!A125="","",'True_Odds_Calculator_3-way'!A125)</f>
        <v>2.7</v>
      </c>
      <c r="B124" s="4">
        <f>IF('True_Odds_Calculator_3-way'!B125="","",'True_Odds_Calculator_3-way'!B125)</f>
        <v>3.18</v>
      </c>
      <c r="C124" s="4">
        <f>IF('True_Odds_Calculator_3-way'!C125="","",'True_Odds_Calculator_3-way'!C125)</f>
        <v>2.92</v>
      </c>
      <c r="D124" s="4">
        <f t="shared" si="5"/>
        <v>2.7301532600059408E-2</v>
      </c>
      <c r="E124" s="4">
        <f t="shared" si="6"/>
        <v>2.7680139200480496</v>
      </c>
      <c r="F124" s="4">
        <f t="shared" si="7"/>
        <v>3.2747706326151023</v>
      </c>
      <c r="G124" s="4">
        <f t="shared" si="8"/>
        <v>2.9997128444669916</v>
      </c>
      <c r="I124" s="4">
        <f t="shared" si="9"/>
        <v>1.0273015326000594</v>
      </c>
    </row>
    <row r="125" spans="1:9" x14ac:dyDescent="0.2">
      <c r="A125" s="4">
        <f>IF('True_Odds_Calculator_3-way'!A126="","",'True_Odds_Calculator_3-way'!A126)</f>
        <v>4.16</v>
      </c>
      <c r="B125" s="4">
        <f>IF('True_Odds_Calculator_3-way'!B126="","",'True_Odds_Calculator_3-way'!B126)</f>
        <v>3.78</v>
      </c>
      <c r="C125" s="4">
        <f>IF('True_Odds_Calculator_3-way'!C126="","",'True_Odds_Calculator_3-way'!C126)</f>
        <v>1.91</v>
      </c>
      <c r="D125" s="4">
        <f t="shared" si="5"/>
        <v>2.8495089358963721E-2</v>
      </c>
      <c r="E125" s="4">
        <f t="shared" si="6"/>
        <v>4.3311370434148602</v>
      </c>
      <c r="F125" s="4">
        <f t="shared" si="7"/>
        <v>3.9207706133179419</v>
      </c>
      <c r="G125" s="4">
        <f t="shared" si="8"/>
        <v>1.9452912274835439</v>
      </c>
      <c r="I125" s="4">
        <f t="shared" si="9"/>
        <v>1.0284950893589637</v>
      </c>
    </row>
    <row r="126" spans="1:9" x14ac:dyDescent="0.2">
      <c r="A126" s="4">
        <f>IF('True_Odds_Calculator_3-way'!A127="","",'True_Odds_Calculator_3-way'!A127)</f>
        <v>1.67</v>
      </c>
      <c r="B126" s="4">
        <f>IF('True_Odds_Calculator_3-way'!B127="","",'True_Odds_Calculator_3-way'!B127)</f>
        <v>3.69</v>
      </c>
      <c r="C126" s="4">
        <f>IF('True_Odds_Calculator_3-way'!C127="","",'True_Odds_Calculator_3-way'!C127)</f>
        <v>6.17</v>
      </c>
      <c r="D126" s="4">
        <f t="shared" si="5"/>
        <v>3.1879659531656834E-2</v>
      </c>
      <c r="E126" s="4">
        <f t="shared" si="6"/>
        <v>1.7001718338934757</v>
      </c>
      <c r="F126" s="4">
        <f t="shared" si="7"/>
        <v>3.840597434489923</v>
      </c>
      <c r="G126" s="4">
        <f t="shared" si="8"/>
        <v>6.6029263682553383</v>
      </c>
      <c r="I126" s="4">
        <f t="shared" si="9"/>
        <v>1.0318796595316568</v>
      </c>
    </row>
    <row r="127" spans="1:9" x14ac:dyDescent="0.2">
      <c r="A127" s="4">
        <f>IF('True_Odds_Calculator_3-way'!A128="","",'True_Odds_Calculator_3-way'!A128)</f>
        <v>2.4900000000000002</v>
      </c>
      <c r="B127" s="4">
        <f>IF('True_Odds_Calculator_3-way'!B128="","",'True_Odds_Calculator_3-way'!B128)</f>
        <v>3.52</v>
      </c>
      <c r="C127" s="4">
        <f>IF('True_Odds_Calculator_3-way'!C128="","",'True_Odds_Calculator_3-way'!C128)</f>
        <v>2.93</v>
      </c>
      <c r="D127" s="4">
        <f t="shared" si="5"/>
        <v>2.6994263121365325E-2</v>
      </c>
      <c r="E127" s="4">
        <f t="shared" si="6"/>
        <v>2.5470676580765317</v>
      </c>
      <c r="F127" s="4">
        <f t="shared" si="7"/>
        <v>3.6351366603088517</v>
      </c>
      <c r="G127" s="4">
        <f t="shared" si="8"/>
        <v>3.0093394190982883</v>
      </c>
      <c r="I127" s="4">
        <f t="shared" si="9"/>
        <v>1.0269942631213653</v>
      </c>
    </row>
    <row r="128" spans="1:9" x14ac:dyDescent="0.2">
      <c r="A128" s="4">
        <f>IF('True_Odds_Calculator_3-way'!A129="","",'True_Odds_Calculator_3-way'!A129)</f>
        <v>1.38</v>
      </c>
      <c r="B128" s="4">
        <f>IF('True_Odds_Calculator_3-way'!B129="","",'True_Odds_Calculator_3-way'!B129)</f>
        <v>5.42</v>
      </c>
      <c r="C128" s="4">
        <f>IF('True_Odds_Calculator_3-way'!C129="","",'True_Odds_Calculator_3-way'!C129)</f>
        <v>8.07</v>
      </c>
      <c r="D128" s="4">
        <f t="shared" si="5"/>
        <v>3.3055263476507335E-2</v>
      </c>
      <c r="E128" s="4">
        <f t="shared" si="6"/>
        <v>1.4013074703157267</v>
      </c>
      <c r="F128" s="4">
        <f t="shared" si="7"/>
        <v>5.7642394745979653</v>
      </c>
      <c r="G128" s="4">
        <f t="shared" si="8"/>
        <v>8.857606488729072</v>
      </c>
      <c r="I128" s="4">
        <f t="shared" si="9"/>
        <v>1.0330552634765073</v>
      </c>
    </row>
    <row r="129" spans="1:9" x14ac:dyDescent="0.2">
      <c r="A129" s="4">
        <f>IF('True_Odds_Calculator_3-way'!A130="","",'True_Odds_Calculator_3-way'!A130)</f>
        <v>2.85</v>
      </c>
      <c r="B129" s="4">
        <f>IF('True_Odds_Calculator_3-way'!B130="","",'True_Odds_Calculator_3-way'!B130)</f>
        <v>3.12</v>
      </c>
      <c r="C129" s="4">
        <f>IF('True_Odds_Calculator_3-way'!C130="","",'True_Odds_Calculator_3-way'!C130)</f>
        <v>2.77</v>
      </c>
      <c r="D129" s="4">
        <f t="shared" si="5"/>
        <v>3.2400843820186376E-2</v>
      </c>
      <c r="E129" s="4">
        <f t="shared" si="6"/>
        <v>2.9405112948552956</v>
      </c>
      <c r="F129" s="4">
        <f t="shared" si="7"/>
        <v>3.2288004949872056</v>
      </c>
      <c r="G129" s="4">
        <f t="shared" si="8"/>
        <v>2.8554251227106948</v>
      </c>
      <c r="I129" s="4">
        <f t="shared" si="9"/>
        <v>1.0324008438201864</v>
      </c>
    </row>
    <row r="130" spans="1:9" x14ac:dyDescent="0.2">
      <c r="A130" s="4">
        <f>IF('True_Odds_Calculator_3-way'!A131="","",'True_Odds_Calculator_3-way'!A131)</f>
        <v>2.17</v>
      </c>
      <c r="B130" s="4">
        <f>IF('True_Odds_Calculator_3-way'!B131="","",'True_Odds_Calculator_3-way'!B131)</f>
        <v>3.06</v>
      </c>
      <c r="C130" s="4">
        <f>IF('True_Odds_Calculator_3-way'!C131="","",'True_Odds_Calculator_3-way'!C131)</f>
        <v>4.04</v>
      </c>
      <c r="D130" s="4">
        <f t="shared" si="5"/>
        <v>3.5151631183720111E-2</v>
      </c>
      <c r="E130" s="4">
        <f t="shared" si="6"/>
        <v>2.2266146764095645</v>
      </c>
      <c r="F130" s="4">
        <f t="shared" si="7"/>
        <v>3.173795365835498</v>
      </c>
      <c r="G130" s="4">
        <f t="shared" si="8"/>
        <v>4.2407464628840472</v>
      </c>
      <c r="I130" s="4">
        <f t="shared" si="9"/>
        <v>1.0351516311837201</v>
      </c>
    </row>
    <row r="131" spans="1:9" x14ac:dyDescent="0.2">
      <c r="A131" s="4">
        <f>IF('True_Odds_Calculator_3-way'!A132="","",'True_Odds_Calculator_3-way'!A132)</f>
        <v>2.87</v>
      </c>
      <c r="B131" s="4">
        <f>IF('True_Odds_Calculator_3-way'!B132="","",'True_Odds_Calculator_3-way'!B132)</f>
        <v>2.94</v>
      </c>
      <c r="C131" s="4">
        <f>IF('True_Odds_Calculator_3-way'!C132="","",'True_Odds_Calculator_3-way'!C132)</f>
        <v>2.9</v>
      </c>
      <c r="D131" s="4">
        <f t="shared" ref="D131:D194" si="10">IF(A131="","",((1/A131)+(1/B131)+(1/C131))-1)</f>
        <v>3.339569637779416E-2</v>
      </c>
      <c r="E131" s="4">
        <f t="shared" ref="E131:E194" si="11">IF(A131="","",(3*A131)/(3-($D131*A131)))</f>
        <v>2.9647184543969058</v>
      </c>
      <c r="F131" s="4">
        <f t="shared" ref="F131:F194" si="12">IF(B131="","",(3*B131)/(3-($D131*B131)))</f>
        <v>3.0394752859204814</v>
      </c>
      <c r="G131" s="4">
        <f t="shared" ref="G131:G194" si="13">IF(C131="","",(3*C131)/(3-($D131*C131)))</f>
        <v>2.9967423545346992</v>
      </c>
      <c r="I131" s="4">
        <f t="shared" ref="I131:I194" si="14">IF(A131="","",D131+1)</f>
        <v>1.0333956963777942</v>
      </c>
    </row>
    <row r="132" spans="1:9" x14ac:dyDescent="0.2">
      <c r="A132" s="4">
        <f>IF('True_Odds_Calculator_3-way'!A133="","",'True_Odds_Calculator_3-way'!A133)</f>
        <v>2.4900000000000002</v>
      </c>
      <c r="B132" s="4">
        <f>IF('True_Odds_Calculator_3-way'!B133="","",'True_Odds_Calculator_3-way'!B133)</f>
        <v>3.09</v>
      </c>
      <c r="C132" s="4">
        <f>IF('True_Odds_Calculator_3-way'!C133="","",'True_Odds_Calculator_3-way'!C133)</f>
        <v>3.24</v>
      </c>
      <c r="D132" s="4">
        <f t="shared" si="10"/>
        <v>3.3872996480708961E-2</v>
      </c>
      <c r="E132" s="4">
        <f t="shared" si="11"/>
        <v>2.5620304275544994</v>
      </c>
      <c r="F132" s="4">
        <f t="shared" si="12"/>
        <v>3.2017048782141777</v>
      </c>
      <c r="G132" s="4">
        <f t="shared" si="13"/>
        <v>3.3630291443196669</v>
      </c>
      <c r="I132" s="4">
        <f t="shared" si="14"/>
        <v>1.033872996480709</v>
      </c>
    </row>
    <row r="133" spans="1:9" x14ac:dyDescent="0.2">
      <c r="A133" s="4">
        <f>IF('True_Odds_Calculator_3-way'!A134="","",'True_Odds_Calculator_3-way'!A134)</f>
        <v>3.14</v>
      </c>
      <c r="B133" s="4">
        <f>IF('True_Odds_Calculator_3-way'!B134="","",'True_Odds_Calculator_3-way'!B134)</f>
        <v>2.75</v>
      </c>
      <c r="C133" s="4">
        <f>IF('True_Odds_Calculator_3-way'!C134="","",'True_Odds_Calculator_3-way'!C134)</f>
        <v>2.85</v>
      </c>
      <c r="D133" s="4">
        <f t="shared" si="10"/>
        <v>3.2984894198437642E-2</v>
      </c>
      <c r="E133" s="4">
        <f t="shared" si="11"/>
        <v>3.2522824135766437</v>
      </c>
      <c r="F133" s="4">
        <f t="shared" si="12"/>
        <v>2.8357419268107664</v>
      </c>
      <c r="G133" s="4">
        <f t="shared" si="13"/>
        <v>2.9421956103733078</v>
      </c>
      <c r="I133" s="4">
        <f t="shared" si="14"/>
        <v>1.0329848941984376</v>
      </c>
    </row>
    <row r="134" spans="1:9" x14ac:dyDescent="0.2">
      <c r="A134" s="4">
        <f>IF('True_Odds_Calculator_3-way'!A135="","",'True_Odds_Calculator_3-way'!A135)</f>
        <v>4.6900000000000004</v>
      </c>
      <c r="B134" s="4">
        <f>IF('True_Odds_Calculator_3-way'!B135="","",'True_Odds_Calculator_3-way'!B135)</f>
        <v>4.2300000000000004</v>
      </c>
      <c r="C134" s="4">
        <f>IF('True_Odds_Calculator_3-way'!C135="","",'True_Odds_Calculator_3-way'!C135)</f>
        <v>1.72</v>
      </c>
      <c r="D134" s="4">
        <f t="shared" si="10"/>
        <v>3.102158442724301E-2</v>
      </c>
      <c r="E134" s="4">
        <f t="shared" si="11"/>
        <v>4.9290442378814143</v>
      </c>
      <c r="F134" s="4">
        <f t="shared" si="12"/>
        <v>4.4234851609187587</v>
      </c>
      <c r="G134" s="4">
        <f t="shared" si="13"/>
        <v>1.7511453607611842</v>
      </c>
      <c r="I134" s="4">
        <f t="shared" si="14"/>
        <v>1.031021584427243</v>
      </c>
    </row>
    <row r="135" spans="1:9" x14ac:dyDescent="0.2">
      <c r="A135" s="4">
        <f>IF('True_Odds_Calculator_3-way'!A136="","",'True_Odds_Calculator_3-way'!A136)</f>
        <v>4.32</v>
      </c>
      <c r="B135" s="4">
        <f>IF('True_Odds_Calculator_3-way'!B136="","",'True_Odds_Calculator_3-way'!B136)</f>
        <v>3.84</v>
      </c>
      <c r="C135" s="4">
        <f>IF('True_Odds_Calculator_3-way'!C136="","",'True_Odds_Calculator_3-way'!C136)</f>
        <v>1.81</v>
      </c>
      <c r="D135" s="4">
        <f t="shared" si="10"/>
        <v>4.4384335993452151E-2</v>
      </c>
      <c r="E135" s="4">
        <f t="shared" si="11"/>
        <v>4.6149578492804393</v>
      </c>
      <c r="F135" s="4">
        <f t="shared" si="12"/>
        <v>4.0712984015134426</v>
      </c>
      <c r="G135" s="4">
        <f t="shared" si="13"/>
        <v>1.8598028217030909</v>
      </c>
      <c r="I135" s="4">
        <f t="shared" si="14"/>
        <v>1.0443843359934522</v>
      </c>
    </row>
    <row r="136" spans="1:9" x14ac:dyDescent="0.2">
      <c r="A136" s="4">
        <f>IF('True_Odds_Calculator_3-way'!A137="","",'True_Odds_Calculator_3-way'!A137)</f>
        <v>1.35</v>
      </c>
      <c r="B136" s="4">
        <f>IF('True_Odds_Calculator_3-way'!B137="","",'True_Odds_Calculator_3-way'!B137)</f>
        <v>5.24</v>
      </c>
      <c r="C136" s="4">
        <f>IF('True_Odds_Calculator_3-way'!C137="","",'True_Odds_Calculator_3-way'!C137)</f>
        <v>8.18</v>
      </c>
      <c r="D136" s="4">
        <f t="shared" si="10"/>
        <v>5.3829824150285477E-2</v>
      </c>
      <c r="E136" s="4">
        <f t="shared" si="11"/>
        <v>1.3835134280435135</v>
      </c>
      <c r="F136" s="4">
        <f t="shared" si="12"/>
        <v>5.7838097535426654</v>
      </c>
      <c r="G136" s="4">
        <f t="shared" si="13"/>
        <v>9.5871657116095754</v>
      </c>
      <c r="I136" s="4">
        <f t="shared" si="14"/>
        <v>1.0538298241502855</v>
      </c>
    </row>
    <row r="137" spans="1:9" x14ac:dyDescent="0.2">
      <c r="A137" s="4">
        <f>IF('True_Odds_Calculator_3-way'!A138="","",'True_Odds_Calculator_3-way'!A138)</f>
        <v>3.59</v>
      </c>
      <c r="B137" s="4">
        <f>IF('True_Odds_Calculator_3-way'!B138="","",'True_Odds_Calculator_3-way'!B138)</f>
        <v>4</v>
      </c>
      <c r="C137" s="4">
        <f>IF('True_Odds_Calculator_3-way'!C138="","",'True_Odds_Calculator_3-way'!C138)</f>
        <v>1.93</v>
      </c>
      <c r="D137" s="4">
        <f t="shared" si="10"/>
        <v>4.6686247059332997E-2</v>
      </c>
      <c r="E137" s="4">
        <f t="shared" si="11"/>
        <v>3.8024339045371609</v>
      </c>
      <c r="F137" s="4">
        <f t="shared" si="12"/>
        <v>4.2655215932526858</v>
      </c>
      <c r="G137" s="4">
        <f t="shared" si="13"/>
        <v>1.989762145785321</v>
      </c>
      <c r="I137" s="4">
        <f t="shared" si="14"/>
        <v>1.046686247059333</v>
      </c>
    </row>
    <row r="138" spans="1:9" x14ac:dyDescent="0.2">
      <c r="A138" s="4">
        <f>IF('True_Odds_Calculator_3-way'!A139="","",'True_Odds_Calculator_3-way'!A139)</f>
        <v>1.3</v>
      </c>
      <c r="B138" s="4">
        <f>IF('True_Odds_Calculator_3-way'!B139="","",'True_Odds_Calculator_3-way'!B139)</f>
        <v>5.64</v>
      </c>
      <c r="C138" s="4">
        <f>IF('True_Odds_Calculator_3-way'!C139="","",'True_Odds_Calculator_3-way'!C139)</f>
        <v>9.77</v>
      </c>
      <c r="D138" s="4">
        <f t="shared" si="10"/>
        <v>4.8889879112662626E-2</v>
      </c>
      <c r="E138" s="4">
        <f t="shared" si="11"/>
        <v>1.3281374068144713</v>
      </c>
      <c r="F138" s="4">
        <f t="shared" si="12"/>
        <v>6.2108584647077913</v>
      </c>
      <c r="G138" s="4">
        <f t="shared" si="13"/>
        <v>11.62013513688882</v>
      </c>
      <c r="I138" s="4">
        <f t="shared" si="14"/>
        <v>1.0488898791126626</v>
      </c>
    </row>
    <row r="139" spans="1:9" x14ac:dyDescent="0.2">
      <c r="A139" s="4">
        <f>IF('True_Odds_Calculator_3-way'!A140="","",'True_Odds_Calculator_3-way'!A140)</f>
        <v>1.21</v>
      </c>
      <c r="B139" s="4">
        <f>IF('True_Odds_Calculator_3-way'!B140="","",'True_Odds_Calculator_3-way'!B140)</f>
        <v>7.1</v>
      </c>
      <c r="C139" s="4">
        <f>IF('True_Odds_Calculator_3-way'!C140="","",'True_Odds_Calculator_3-way'!C140)</f>
        <v>11.31</v>
      </c>
      <c r="D139" s="4">
        <f t="shared" si="10"/>
        <v>5.5708681210910882E-2</v>
      </c>
      <c r="E139" s="4">
        <f t="shared" si="11"/>
        <v>1.2378126198166028</v>
      </c>
      <c r="F139" s="4">
        <f t="shared" si="12"/>
        <v>8.17825253679535</v>
      </c>
      <c r="G139" s="4">
        <f t="shared" si="13"/>
        <v>14.316849466923312</v>
      </c>
      <c r="I139" s="4">
        <f t="shared" si="14"/>
        <v>1.0557086812109109</v>
      </c>
    </row>
    <row r="140" spans="1:9" x14ac:dyDescent="0.2">
      <c r="A140" s="4">
        <f>IF('True_Odds_Calculator_3-way'!A141="","",'True_Odds_Calculator_3-way'!A141)</f>
        <v>5.46</v>
      </c>
      <c r="B140" s="4">
        <f>IF('True_Odds_Calculator_3-way'!B141="","",'True_Odds_Calculator_3-way'!B141)</f>
        <v>4.5</v>
      </c>
      <c r="C140" s="4">
        <f>IF('True_Odds_Calculator_3-way'!C141="","",'True_Odds_Calculator_3-way'!C141)</f>
        <v>1.55</v>
      </c>
      <c r="D140" s="4">
        <f t="shared" si="10"/>
        <v>5.0533695694986003E-2</v>
      </c>
      <c r="E140" s="4">
        <f t="shared" si="11"/>
        <v>6.0130259730007101</v>
      </c>
      <c r="F140" s="4">
        <f t="shared" si="12"/>
        <v>4.8690788211979799</v>
      </c>
      <c r="G140" s="4">
        <f t="shared" si="13"/>
        <v>1.5915540046388201</v>
      </c>
      <c r="I140" s="4">
        <f t="shared" si="14"/>
        <v>1.050533695694986</v>
      </c>
    </row>
    <row r="141" spans="1:9" x14ac:dyDescent="0.2">
      <c r="A141" s="4">
        <f>IF('True_Odds_Calculator_3-way'!A142="","",'True_Odds_Calculator_3-way'!A142)</f>
        <v>2.65</v>
      </c>
      <c r="B141" s="4">
        <f>IF('True_Odds_Calculator_3-way'!B142="","",'True_Odds_Calculator_3-way'!B142)</f>
        <v>3.74</v>
      </c>
      <c r="C141" s="4">
        <f>IF('True_Odds_Calculator_3-way'!C142="","",'True_Odds_Calculator_3-way'!C142)</f>
        <v>2.5099999999999998</v>
      </c>
      <c r="D141" s="4">
        <f t="shared" si="10"/>
        <v>4.3144544212414759E-2</v>
      </c>
      <c r="E141" s="4">
        <f t="shared" si="11"/>
        <v>2.7549956790435641</v>
      </c>
      <c r="F141" s="4">
        <f t="shared" si="12"/>
        <v>3.9525978472777963</v>
      </c>
      <c r="G141" s="4">
        <f t="shared" si="13"/>
        <v>2.6039980865123895</v>
      </c>
      <c r="I141" s="4">
        <f t="shared" si="14"/>
        <v>1.0431445442124148</v>
      </c>
    </row>
    <row r="142" spans="1:9" x14ac:dyDescent="0.2">
      <c r="A142" s="4">
        <f>IF('True_Odds_Calculator_3-way'!A143="","",'True_Odds_Calculator_3-way'!A143)</f>
        <v>2.94</v>
      </c>
      <c r="B142" s="4">
        <f>IF('True_Odds_Calculator_3-way'!B143="","",'True_Odds_Calculator_3-way'!B143)</f>
        <v>3.87</v>
      </c>
      <c r="C142" s="4">
        <f>IF('True_Odds_Calculator_3-way'!C143="","",'True_Odds_Calculator_3-way'!C143)</f>
        <v>2.2400000000000002</v>
      </c>
      <c r="D142" s="4">
        <f t="shared" si="10"/>
        <v>4.4962558666877595E-2</v>
      </c>
      <c r="E142" s="4">
        <f t="shared" si="11"/>
        <v>3.0755174720737402</v>
      </c>
      <c r="F142" s="4">
        <f t="shared" si="12"/>
        <v>4.1082876718511629</v>
      </c>
      <c r="G142" s="4">
        <f t="shared" si="13"/>
        <v>2.3178137445633911</v>
      </c>
      <c r="I142" s="4">
        <f t="shared" si="14"/>
        <v>1.0449625586668776</v>
      </c>
    </row>
    <row r="143" spans="1:9" x14ac:dyDescent="0.2">
      <c r="A143" s="4">
        <f>IF('True_Odds_Calculator_3-way'!A144="","",'True_Odds_Calculator_3-way'!A144)</f>
        <v>1.81</v>
      </c>
      <c r="B143" s="4">
        <f>IF('True_Odds_Calculator_3-way'!B144="","",'True_Odds_Calculator_3-way'!B144)</f>
        <v>3.7</v>
      </c>
      <c r="C143" s="4">
        <f>IF('True_Odds_Calculator_3-way'!C144="","",'True_Odds_Calculator_3-way'!C144)</f>
        <v>4.84</v>
      </c>
      <c r="D143" s="4">
        <f t="shared" si="10"/>
        <v>2.9368028363508047E-2</v>
      </c>
      <c r="E143" s="4">
        <f t="shared" si="11"/>
        <v>1.8426493706520568</v>
      </c>
      <c r="F143" s="4">
        <f t="shared" si="12"/>
        <v>3.8390526694797491</v>
      </c>
      <c r="G143" s="4">
        <f t="shared" si="13"/>
        <v>5.0807269732923421</v>
      </c>
      <c r="I143" s="4">
        <f t="shared" si="14"/>
        <v>1.029368028363508</v>
      </c>
    </row>
    <row r="144" spans="1:9" x14ac:dyDescent="0.2">
      <c r="A144" s="4">
        <f>IF('True_Odds_Calculator_3-way'!A145="","",'True_Odds_Calculator_3-way'!A145)</f>
        <v>2.5499999999999998</v>
      </c>
      <c r="B144" s="4">
        <f>IF('True_Odds_Calculator_3-way'!B145="","",'True_Odds_Calculator_3-way'!B145)</f>
        <v>3.74</v>
      </c>
      <c r="C144" s="4">
        <f>IF('True_Odds_Calculator_3-way'!C145="","",'True_Odds_Calculator_3-way'!C145)</f>
        <v>2.72</v>
      </c>
      <c r="D144" s="4">
        <f t="shared" si="10"/>
        <v>2.7183600713012401E-2</v>
      </c>
      <c r="E144" s="4">
        <f t="shared" si="11"/>
        <v>2.6103140752229543</v>
      </c>
      <c r="F144" s="4">
        <f t="shared" si="12"/>
        <v>3.8711903392754459</v>
      </c>
      <c r="G144" s="4">
        <f t="shared" si="13"/>
        <v>2.788732394366197</v>
      </c>
      <c r="I144" s="4">
        <f t="shared" si="14"/>
        <v>1.0271836007130124</v>
      </c>
    </row>
    <row r="145" spans="1:9" x14ac:dyDescent="0.2">
      <c r="A145" s="4">
        <f>IF('True_Odds_Calculator_3-way'!A146="","",'True_Odds_Calculator_3-way'!A146)</f>
        <v>2.42</v>
      </c>
      <c r="B145" s="4">
        <f>IF('True_Odds_Calculator_3-way'!B146="","",'True_Odds_Calculator_3-way'!B146)</f>
        <v>3.36</v>
      </c>
      <c r="C145" s="4">
        <f>IF('True_Odds_Calculator_3-way'!C146="","",'True_Odds_Calculator_3-way'!C146)</f>
        <v>3.16</v>
      </c>
      <c r="D145" s="4">
        <f t="shared" si="10"/>
        <v>2.7297884317446952E-2</v>
      </c>
      <c r="E145" s="4">
        <f t="shared" si="11"/>
        <v>2.4744889730770296</v>
      </c>
      <c r="F145" s="4">
        <f t="shared" si="12"/>
        <v>3.465967200283163</v>
      </c>
      <c r="G145" s="4">
        <f t="shared" si="13"/>
        <v>3.2535518874741518</v>
      </c>
      <c r="I145" s="4">
        <f t="shared" si="14"/>
        <v>1.027297884317447</v>
      </c>
    </row>
    <row r="146" spans="1:9" x14ac:dyDescent="0.2">
      <c r="A146" s="4">
        <f>IF('True_Odds_Calculator_3-way'!A147="","",'True_Odds_Calculator_3-way'!A147)</f>
        <v>1.84</v>
      </c>
      <c r="B146" s="4">
        <f>IF('True_Odds_Calculator_3-way'!B147="","",'True_Odds_Calculator_3-way'!B147)</f>
        <v>3.75</v>
      </c>
      <c r="C146" s="4">
        <f>IF('True_Odds_Calculator_3-way'!C147="","",'True_Odds_Calculator_3-way'!C147)</f>
        <v>4.54</v>
      </c>
      <c r="D146" s="4">
        <f t="shared" si="10"/>
        <v>3.0409244716848471E-2</v>
      </c>
      <c r="E146" s="4">
        <f t="shared" si="11"/>
        <v>1.874970073260658</v>
      </c>
      <c r="F146" s="4">
        <f t="shared" si="12"/>
        <v>3.8981757244423054</v>
      </c>
      <c r="G146" s="4">
        <f t="shared" si="13"/>
        <v>4.7590062489239084</v>
      </c>
      <c r="I146" s="4">
        <f t="shared" si="14"/>
        <v>1.0304092447168485</v>
      </c>
    </row>
    <row r="147" spans="1:9" x14ac:dyDescent="0.2">
      <c r="A147" s="4">
        <f>IF('True_Odds_Calculator_3-way'!A148="","",'True_Odds_Calculator_3-way'!A148)</f>
        <v>2.67</v>
      </c>
      <c r="B147" s="4">
        <f>IF('True_Odds_Calculator_3-way'!B148="","",'True_Odds_Calculator_3-way'!B148)</f>
        <v>3.3</v>
      </c>
      <c r="C147" s="4">
        <f>IF('True_Odds_Calculator_3-way'!C148="","",'True_Odds_Calculator_3-way'!C148)</f>
        <v>2.86</v>
      </c>
      <c r="D147" s="4">
        <f t="shared" si="10"/>
        <v>2.721248788664532E-2</v>
      </c>
      <c r="E147" s="4">
        <f t="shared" si="11"/>
        <v>2.7362700365495329</v>
      </c>
      <c r="F147" s="4">
        <f t="shared" si="12"/>
        <v>3.4018294674942831</v>
      </c>
      <c r="G147" s="4">
        <f t="shared" si="13"/>
        <v>2.9361718489656767</v>
      </c>
      <c r="I147" s="4">
        <f t="shared" si="14"/>
        <v>1.0272124878866453</v>
      </c>
    </row>
    <row r="148" spans="1:9" x14ac:dyDescent="0.2">
      <c r="A148" s="4">
        <f>IF('True_Odds_Calculator_3-way'!A149="","",'True_Odds_Calculator_3-way'!A149)</f>
        <v>4.22</v>
      </c>
      <c r="B148" s="4">
        <f>IF('True_Odds_Calculator_3-way'!B149="","",'True_Odds_Calculator_3-way'!B149)</f>
        <v>4.05</v>
      </c>
      <c r="C148" s="4">
        <f>IF('True_Odds_Calculator_3-way'!C149="","",'True_Odds_Calculator_3-way'!C149)</f>
        <v>1.83</v>
      </c>
      <c r="D148" s="4">
        <f t="shared" si="10"/>
        <v>3.0328492323157263E-2</v>
      </c>
      <c r="E148" s="4">
        <f t="shared" si="11"/>
        <v>4.4080568713699613</v>
      </c>
      <c r="F148" s="4">
        <f t="shared" si="12"/>
        <v>4.2229001635070151</v>
      </c>
      <c r="G148" s="4">
        <f t="shared" si="13"/>
        <v>1.8644938452358029</v>
      </c>
      <c r="I148" s="4">
        <f t="shared" si="14"/>
        <v>1.0303284923231573</v>
      </c>
    </row>
    <row r="149" spans="1:9" x14ac:dyDescent="0.2">
      <c r="A149" s="4">
        <f>IF('True_Odds_Calculator_3-way'!A150="","",'True_Odds_Calculator_3-way'!A150)</f>
        <v>2.85</v>
      </c>
      <c r="B149" s="4">
        <f>IF('True_Odds_Calculator_3-way'!B150="","",'True_Odds_Calculator_3-way'!B150)</f>
        <v>3.3</v>
      </c>
      <c r="C149" s="4">
        <f>IF('True_Odds_Calculator_3-way'!C150="","",'True_Odds_Calculator_3-way'!C150)</f>
        <v>2.68</v>
      </c>
      <c r="D149" s="4">
        <f t="shared" si="10"/>
        <v>2.7041824370968026E-2</v>
      </c>
      <c r="E149" s="4">
        <f t="shared" si="11"/>
        <v>2.9251462259771608</v>
      </c>
      <c r="F149" s="4">
        <f t="shared" si="12"/>
        <v>3.4011712635612885</v>
      </c>
      <c r="G149" s="4">
        <f t="shared" si="13"/>
        <v>2.7463444398439711</v>
      </c>
      <c r="I149" s="4">
        <f t="shared" si="14"/>
        <v>1.027041824370968</v>
      </c>
    </row>
    <row r="150" spans="1:9" x14ac:dyDescent="0.2">
      <c r="A150" s="4">
        <f>IF('True_Odds_Calculator_3-way'!A151="","",'True_Odds_Calculator_3-way'!A151)</f>
        <v>1.84</v>
      </c>
      <c r="B150" s="4">
        <f>IF('True_Odds_Calculator_3-way'!B151="","",'True_Odds_Calculator_3-way'!B151)</f>
        <v>3.94</v>
      </c>
      <c r="C150" s="4">
        <f>IF('True_Odds_Calculator_3-way'!C151="","",'True_Odds_Calculator_3-way'!C151)</f>
        <v>4.3099999999999996</v>
      </c>
      <c r="D150" s="4">
        <f t="shared" si="10"/>
        <v>2.9303928953468672E-2</v>
      </c>
      <c r="E150" s="4">
        <f t="shared" si="11"/>
        <v>1.8736757168543035</v>
      </c>
      <c r="F150" s="4">
        <f t="shared" si="12"/>
        <v>4.0977035070067735</v>
      </c>
      <c r="G150" s="4">
        <f t="shared" si="13"/>
        <v>4.4994257236630641</v>
      </c>
      <c r="I150" s="4">
        <f t="shared" si="14"/>
        <v>1.0293039289534687</v>
      </c>
    </row>
    <row r="151" spans="1:9" x14ac:dyDescent="0.2">
      <c r="A151" s="4">
        <f>IF('True_Odds_Calculator_3-way'!A152="","",'True_Odds_Calculator_3-way'!A152)</f>
        <v>1.96</v>
      </c>
      <c r="B151" s="4">
        <f>IF('True_Odds_Calculator_3-way'!B152="","",'True_Odds_Calculator_3-way'!B152)</f>
        <v>3.61</v>
      </c>
      <c r="C151" s="4">
        <f>IF('True_Odds_Calculator_3-way'!C152="","",'True_Odds_Calculator_3-way'!C152)</f>
        <v>4.12</v>
      </c>
      <c r="D151" s="4">
        <f t="shared" si="10"/>
        <v>2.9930838483902322E-2</v>
      </c>
      <c r="E151" s="4">
        <f t="shared" si="11"/>
        <v>1.9990918706513661</v>
      </c>
      <c r="F151" s="4">
        <f t="shared" si="12"/>
        <v>3.7448784468270384</v>
      </c>
      <c r="G151" s="4">
        <f t="shared" si="13"/>
        <v>4.2966123278690587</v>
      </c>
      <c r="I151" s="4">
        <f t="shared" si="14"/>
        <v>1.0299308384839023</v>
      </c>
    </row>
    <row r="152" spans="1:9" x14ac:dyDescent="0.2">
      <c r="A152" s="4">
        <f>IF('True_Odds_Calculator_3-way'!A153="","",'True_Odds_Calculator_3-way'!A153)</f>
        <v>1.95</v>
      </c>
      <c r="B152" s="4">
        <f>IF('True_Odds_Calculator_3-way'!B153="","",'True_Odds_Calculator_3-way'!B153)</f>
        <v>3.8</v>
      </c>
      <c r="C152" s="4">
        <f>IF('True_Odds_Calculator_3-way'!C153="","",'True_Odds_Calculator_3-way'!C153)</f>
        <v>3.94</v>
      </c>
      <c r="D152" s="4">
        <f t="shared" si="10"/>
        <v>2.9785514156339676E-2</v>
      </c>
      <c r="E152" s="4">
        <f t="shared" si="11"/>
        <v>1.9884984924988194</v>
      </c>
      <c r="F152" s="4">
        <f t="shared" si="12"/>
        <v>3.9489887012272642</v>
      </c>
      <c r="G152" s="4">
        <f t="shared" si="13"/>
        <v>4.100400741559147</v>
      </c>
      <c r="I152" s="4">
        <f t="shared" si="14"/>
        <v>1.0297855141563397</v>
      </c>
    </row>
    <row r="153" spans="1:9" x14ac:dyDescent="0.2">
      <c r="A153" s="4">
        <f>IF('True_Odds_Calculator_3-way'!A154="","",'True_Odds_Calculator_3-way'!A154)</f>
        <v>3.44</v>
      </c>
      <c r="B153" s="4">
        <f>IF('True_Odds_Calculator_3-way'!B154="","",'True_Odds_Calculator_3-way'!B154)</f>
        <v>3.14</v>
      </c>
      <c r="C153" s="4">
        <f>IF('True_Odds_Calculator_3-way'!C154="","",'True_Odds_Calculator_3-way'!C154)</f>
        <v>2.39</v>
      </c>
      <c r="D153" s="4">
        <f t="shared" si="10"/>
        <v>2.7579053839226653E-2</v>
      </c>
      <c r="E153" s="4">
        <f t="shared" si="11"/>
        <v>3.5523391070398516</v>
      </c>
      <c r="F153" s="4">
        <f t="shared" si="12"/>
        <v>3.2333336561901844</v>
      </c>
      <c r="G153" s="4">
        <f t="shared" si="13"/>
        <v>2.4436911018090406</v>
      </c>
      <c r="I153" s="4">
        <f t="shared" si="14"/>
        <v>1.0275790538392267</v>
      </c>
    </row>
    <row r="154" spans="1:9" x14ac:dyDescent="0.2">
      <c r="A154" s="4">
        <f>IF('True_Odds_Calculator_3-way'!A155="","",'True_Odds_Calculator_3-way'!A155)</f>
        <v>2.39</v>
      </c>
      <c r="B154" s="4">
        <f>IF('True_Odds_Calculator_3-way'!B155="","",'True_Odds_Calculator_3-way'!B155)</f>
        <v>3.71</v>
      </c>
      <c r="C154" s="4">
        <f>IF('True_Odds_Calculator_3-way'!C155="","",'True_Odds_Calculator_3-way'!C155)</f>
        <v>2.93</v>
      </c>
      <c r="D154" s="4">
        <f t="shared" si="10"/>
        <v>2.9248749144390462E-2</v>
      </c>
      <c r="E154" s="4">
        <f t="shared" si="11"/>
        <v>2.4470192270469728</v>
      </c>
      <c r="F154" s="4">
        <f t="shared" si="12"/>
        <v>3.8492303297618742</v>
      </c>
      <c r="G154" s="4">
        <f t="shared" si="13"/>
        <v>3.0161604797557291</v>
      </c>
      <c r="I154" s="4">
        <f t="shared" si="14"/>
        <v>1.0292487491443905</v>
      </c>
    </row>
    <row r="155" spans="1:9" x14ac:dyDescent="0.2">
      <c r="A155" s="4">
        <f>IF('True_Odds_Calculator_3-way'!A156="","",'True_Odds_Calculator_3-way'!A156)</f>
        <v>1.68</v>
      </c>
      <c r="B155" s="4">
        <f>IF('True_Odds_Calculator_3-way'!B156="","",'True_Odds_Calculator_3-way'!B156)</f>
        <v>3.99</v>
      </c>
      <c r="C155" s="4">
        <f>IF('True_Odds_Calculator_3-way'!C156="","",'True_Odds_Calculator_3-way'!C156)</f>
        <v>5.46</v>
      </c>
      <c r="D155" s="4">
        <f t="shared" si="10"/>
        <v>2.9014844804318374E-2</v>
      </c>
      <c r="E155" s="4">
        <f t="shared" si="11"/>
        <v>1.7077480245829673</v>
      </c>
      <c r="F155" s="4">
        <f t="shared" si="12"/>
        <v>4.1501533537805031</v>
      </c>
      <c r="G155" s="4">
        <f t="shared" si="13"/>
        <v>5.7644008149657324</v>
      </c>
      <c r="I155" s="4">
        <f t="shared" si="14"/>
        <v>1.0290148448043184</v>
      </c>
    </row>
    <row r="156" spans="1:9" x14ac:dyDescent="0.2">
      <c r="A156" s="4">
        <f>IF('True_Odds_Calculator_3-way'!A157="","",'True_Odds_Calculator_3-way'!A157)</f>
        <v>1.83</v>
      </c>
      <c r="B156" s="4">
        <f>IF('True_Odds_Calculator_3-way'!B157="","",'True_Odds_Calculator_3-way'!B157)</f>
        <v>3.63</v>
      </c>
      <c r="C156" s="4">
        <f>IF('True_Odds_Calculator_3-way'!C157="","",'True_Odds_Calculator_3-way'!C157)</f>
        <v>4.79</v>
      </c>
      <c r="D156" s="4">
        <f t="shared" si="10"/>
        <v>3.0698448318987825E-2</v>
      </c>
      <c r="E156" s="4">
        <f t="shared" si="11"/>
        <v>1.8649226411032593</v>
      </c>
      <c r="F156" s="4">
        <f t="shared" si="12"/>
        <v>3.770038543395887</v>
      </c>
      <c r="G156" s="4">
        <f t="shared" si="13"/>
        <v>5.0368838128079139</v>
      </c>
      <c r="I156" s="4">
        <f t="shared" si="14"/>
        <v>1.0306984483189878</v>
      </c>
    </row>
    <row r="157" spans="1:9" x14ac:dyDescent="0.2">
      <c r="A157" s="4">
        <f>IF('True_Odds_Calculator_3-way'!A158="","",'True_Odds_Calculator_3-way'!A158)</f>
        <v>3.3</v>
      </c>
      <c r="B157" s="4">
        <f>IF('True_Odds_Calculator_3-way'!B158="","",'True_Odds_Calculator_3-way'!B158)</f>
        <v>3.52</v>
      </c>
      <c r="C157" s="4">
        <f>IF('True_Odds_Calculator_3-way'!C158="","",'True_Odds_Calculator_3-way'!C158)</f>
        <v>2.27</v>
      </c>
      <c r="D157" s="4">
        <f t="shared" si="10"/>
        <v>2.7649846482445728E-2</v>
      </c>
      <c r="E157" s="4">
        <f t="shared" si="11"/>
        <v>3.4035174071900496</v>
      </c>
      <c r="F157" s="4">
        <f t="shared" si="12"/>
        <v>3.638026629972885</v>
      </c>
      <c r="G157" s="4">
        <f t="shared" si="13"/>
        <v>2.3185071508711297</v>
      </c>
      <c r="I157" s="4">
        <f t="shared" si="14"/>
        <v>1.0276498464824457</v>
      </c>
    </row>
    <row r="158" spans="1:9" x14ac:dyDescent="0.2">
      <c r="A158" s="4">
        <f>IF('True_Odds_Calculator_3-way'!A159="","",'True_Odds_Calculator_3-way'!A159)</f>
        <v>2.5499999999999998</v>
      </c>
      <c r="B158" s="4">
        <f>IF('True_Odds_Calculator_3-way'!B159="","",'True_Odds_Calculator_3-way'!B159)</f>
        <v>3.73</v>
      </c>
      <c r="C158" s="4">
        <f>IF('True_Odds_Calculator_3-way'!C159="","",'True_Odds_Calculator_3-way'!C159)</f>
        <v>2.72</v>
      </c>
      <c r="D158" s="4">
        <f t="shared" si="10"/>
        <v>2.7900436313935906E-2</v>
      </c>
      <c r="E158" s="4">
        <f t="shared" si="11"/>
        <v>2.6119432017117292</v>
      </c>
      <c r="F158" s="4">
        <f t="shared" si="12"/>
        <v>3.8640418436955164</v>
      </c>
      <c r="G158" s="4">
        <f t="shared" si="13"/>
        <v>2.7905919170680429</v>
      </c>
      <c r="I158" s="4">
        <f t="shared" si="14"/>
        <v>1.0279004363139359</v>
      </c>
    </row>
    <row r="159" spans="1:9" x14ac:dyDescent="0.2">
      <c r="A159" s="4">
        <f>IF('True_Odds_Calculator_3-way'!A160="","",'True_Odds_Calculator_3-way'!A160)</f>
        <v>3.98</v>
      </c>
      <c r="B159" s="4">
        <f>IF('True_Odds_Calculator_3-way'!B160="","",'True_Odds_Calculator_3-way'!B160)</f>
        <v>3.46</v>
      </c>
      <c r="C159" s="4">
        <f>IF('True_Odds_Calculator_3-way'!C160="","",'True_Odds_Calculator_3-way'!C160)</f>
        <v>1.93</v>
      </c>
      <c r="D159" s="4">
        <f t="shared" si="10"/>
        <v>5.8408337473404348E-2</v>
      </c>
      <c r="E159" s="4">
        <f t="shared" si="11"/>
        <v>4.3143088669666056</v>
      </c>
      <c r="F159" s="4">
        <f t="shared" si="12"/>
        <v>3.7099158173677416</v>
      </c>
      <c r="G159" s="4">
        <f t="shared" si="13"/>
        <v>2.0053532133918162</v>
      </c>
      <c r="I159" s="4">
        <f t="shared" si="14"/>
        <v>1.0584083374734043</v>
      </c>
    </row>
    <row r="160" spans="1:9" x14ac:dyDescent="0.2">
      <c r="A160" s="4">
        <f>IF('True_Odds_Calculator_3-way'!A161="","",'True_Odds_Calculator_3-way'!A161)</f>
        <v>2.27</v>
      </c>
      <c r="B160" s="4">
        <f>IF('True_Odds_Calculator_3-way'!B161="","",'True_Odds_Calculator_3-way'!B161)</f>
        <v>3.07</v>
      </c>
      <c r="C160" s="4">
        <f>IF('True_Odds_Calculator_3-way'!C161="","",'True_Odds_Calculator_3-way'!C161)</f>
        <v>3.46</v>
      </c>
      <c r="D160" s="4">
        <f t="shared" si="10"/>
        <v>5.5278874424497193E-2</v>
      </c>
      <c r="E160" s="4">
        <f t="shared" si="11"/>
        <v>2.3690936969499994</v>
      </c>
      <c r="F160" s="4">
        <f t="shared" si="12"/>
        <v>3.2540790709939595</v>
      </c>
      <c r="G160" s="4">
        <f t="shared" si="13"/>
        <v>3.6956137374287268</v>
      </c>
      <c r="I160" s="4">
        <f t="shared" si="14"/>
        <v>1.0552788744244972</v>
      </c>
    </row>
    <row r="161" spans="1:9" x14ac:dyDescent="0.2">
      <c r="A161" s="4">
        <f>IF('True_Odds_Calculator_3-way'!A162="","",'True_Odds_Calculator_3-way'!A162)</f>
        <v>2.2999999999999998</v>
      </c>
      <c r="B161" s="4">
        <f>IF('True_Odds_Calculator_3-way'!B162="","",'True_Odds_Calculator_3-way'!B162)</f>
        <v>3.27</v>
      </c>
      <c r="C161" s="4">
        <f>IF('True_Odds_Calculator_3-way'!C162="","",'True_Odds_Calculator_3-way'!C162)</f>
        <v>3.17</v>
      </c>
      <c r="D161" s="4">
        <f t="shared" si="10"/>
        <v>5.605041949838041E-2</v>
      </c>
      <c r="E161" s="4">
        <f t="shared" si="11"/>
        <v>2.4032734380171341</v>
      </c>
      <c r="F161" s="4">
        <f t="shared" si="12"/>
        <v>3.4827803144326714</v>
      </c>
      <c r="G161" s="4">
        <f t="shared" si="13"/>
        <v>3.3695680952311413</v>
      </c>
      <c r="I161" s="4">
        <f t="shared" si="14"/>
        <v>1.0560504194983804</v>
      </c>
    </row>
    <row r="162" spans="1:9" x14ac:dyDescent="0.2">
      <c r="A162" s="4">
        <f>IF('True_Odds_Calculator_3-way'!A163="","",'True_Odds_Calculator_3-way'!A163)</f>
        <v>6.44</v>
      </c>
      <c r="B162" s="4">
        <f>IF('True_Odds_Calculator_3-way'!B163="","",'True_Odds_Calculator_3-way'!B163)</f>
        <v>4.49</v>
      </c>
      <c r="C162" s="4">
        <f>IF('True_Odds_Calculator_3-way'!C163="","",'True_Odds_Calculator_3-way'!C163)</f>
        <v>1.53</v>
      </c>
      <c r="D162" s="4">
        <f t="shared" si="10"/>
        <v>3.1591423567910226E-2</v>
      </c>
      <c r="E162" s="4">
        <f t="shared" si="11"/>
        <v>6.9085092300078292</v>
      </c>
      <c r="F162" s="4">
        <f t="shared" si="12"/>
        <v>4.7128312907677481</v>
      </c>
      <c r="G162" s="4">
        <f t="shared" si="13"/>
        <v>1.5550544558325397</v>
      </c>
      <c r="I162" s="4">
        <f t="shared" si="14"/>
        <v>1.0315914235679102</v>
      </c>
    </row>
    <row r="163" spans="1:9" x14ac:dyDescent="0.2">
      <c r="A163" s="4">
        <f>IF('True_Odds_Calculator_3-way'!A164="","",'True_Odds_Calculator_3-way'!A164)</f>
        <v>3.74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2.09</v>
      </c>
      <c r="D163" s="4">
        <f t="shared" si="10"/>
        <v>2.9134697646086227E-2</v>
      </c>
      <c r="E163" s="4">
        <f t="shared" si="11"/>
        <v>3.8809613938601917</v>
      </c>
      <c r="F163" s="4">
        <f t="shared" si="12"/>
        <v>3.6553107322129601</v>
      </c>
      <c r="G163" s="4">
        <f t="shared" si="13"/>
        <v>2.1332999576472749</v>
      </c>
      <c r="I163" s="4">
        <f t="shared" si="14"/>
        <v>1.0291346976460862</v>
      </c>
    </row>
    <row r="164" spans="1:9" x14ac:dyDescent="0.2">
      <c r="A164" s="4">
        <f>IF('True_Odds_Calculator_3-way'!A165="","",'True_Odds_Calculator_3-way'!A165)</f>
        <v>1.74</v>
      </c>
      <c r="B164" s="4">
        <f>IF('True_Odds_Calculator_3-way'!B165="","",'True_Odds_Calculator_3-way'!B165)</f>
        <v>3.93</v>
      </c>
      <c r="C164" s="4">
        <f>IF('True_Odds_Calculator_3-way'!C165="","",'True_Odds_Calculator_3-way'!C165)</f>
        <v>4.97</v>
      </c>
      <c r="D164" s="4">
        <f t="shared" si="10"/>
        <v>3.037281334757691E-2</v>
      </c>
      <c r="E164" s="4">
        <f t="shared" si="11"/>
        <v>1.771201903187708</v>
      </c>
      <c r="F164" s="4">
        <f t="shared" si="12"/>
        <v>4.0928478062477556</v>
      </c>
      <c r="G164" s="4">
        <f t="shared" si="13"/>
        <v>5.2333286829712673</v>
      </c>
      <c r="I164" s="4">
        <f t="shared" si="14"/>
        <v>1.0303728133475769</v>
      </c>
    </row>
    <row r="165" spans="1:9" x14ac:dyDescent="0.2">
      <c r="A165" s="4">
        <f>IF('True_Odds_Calculator_3-way'!A166="","",'True_Odds_Calculator_3-way'!A166)</f>
        <v>1.51</v>
      </c>
      <c r="B165" s="4">
        <f>IF('True_Odds_Calculator_3-way'!B166="","",'True_Odds_Calculator_3-way'!B166)</f>
        <v>4.22</v>
      </c>
      <c r="C165" s="4">
        <f>IF('True_Odds_Calculator_3-way'!C166="","",'True_Odds_Calculator_3-way'!C166)</f>
        <v>7.65</v>
      </c>
      <c r="D165" s="4">
        <f t="shared" si="10"/>
        <v>2.9937434522054884E-2</v>
      </c>
      <c r="E165" s="4">
        <f t="shared" si="11"/>
        <v>1.5331015541207154</v>
      </c>
      <c r="F165" s="4">
        <f t="shared" si="12"/>
        <v>4.4055254490643661</v>
      </c>
      <c r="G165" s="4">
        <f t="shared" si="13"/>
        <v>8.2822724742216103</v>
      </c>
      <c r="I165" s="4">
        <f t="shared" si="14"/>
        <v>1.0299374345220549</v>
      </c>
    </row>
    <row r="166" spans="1:9" x14ac:dyDescent="0.2">
      <c r="A166" s="4">
        <f>IF('True_Odds_Calculator_3-way'!A167="","",'True_Odds_Calculator_3-way'!A167)</f>
        <v>2.9</v>
      </c>
      <c r="B166" s="4">
        <f>IF('True_Odds_Calculator_3-way'!B167="","",'True_Odds_Calculator_3-way'!B167)</f>
        <v>3.25</v>
      </c>
      <c r="C166" s="4">
        <f>IF('True_Odds_Calculator_3-way'!C167="","",'True_Odds_Calculator_3-way'!C167)</f>
        <v>2.66</v>
      </c>
      <c r="D166" s="4">
        <f t="shared" si="10"/>
        <v>2.8459743523264525E-2</v>
      </c>
      <c r="E166" s="4">
        <f t="shared" si="11"/>
        <v>2.9820391332791467</v>
      </c>
      <c r="F166" s="4">
        <f t="shared" si="12"/>
        <v>3.3533896604766262</v>
      </c>
      <c r="G166" s="4">
        <f t="shared" si="13"/>
        <v>2.7288609110534625</v>
      </c>
      <c r="I166" s="4">
        <f t="shared" si="14"/>
        <v>1.0284597435232645</v>
      </c>
    </row>
    <row r="167" spans="1:9" x14ac:dyDescent="0.2">
      <c r="A167" s="4">
        <f>IF('True_Odds_Calculator_3-way'!A168="","",'True_Odds_Calculator_3-way'!A168)</f>
        <v>2.39</v>
      </c>
      <c r="B167" s="4">
        <f>IF('True_Odds_Calculator_3-way'!B168="","",'True_Odds_Calculator_3-way'!B168)</f>
        <v>3.12</v>
      </c>
      <c r="C167" s="4">
        <f>IF('True_Odds_Calculator_3-way'!C168="","",'True_Odds_Calculator_3-way'!C168)</f>
        <v>3.46</v>
      </c>
      <c r="D167" s="4">
        <f t="shared" si="10"/>
        <v>2.7940203394287044E-2</v>
      </c>
      <c r="E167" s="4">
        <f t="shared" si="11"/>
        <v>2.4444101967337284</v>
      </c>
      <c r="F167" s="4">
        <f t="shared" si="12"/>
        <v>3.2133736045774772</v>
      </c>
      <c r="G167" s="4">
        <f t="shared" si="13"/>
        <v>3.5752088451997652</v>
      </c>
      <c r="I167" s="4">
        <f t="shared" si="14"/>
        <v>1.027940203394287</v>
      </c>
    </row>
    <row r="168" spans="1:9" x14ac:dyDescent="0.2">
      <c r="A168" s="4">
        <f>IF('True_Odds_Calculator_3-way'!A169="","",'True_Odds_Calculator_3-way'!A169)</f>
        <v>2.33</v>
      </c>
      <c r="B168" s="4">
        <f>IF('True_Odds_Calculator_3-way'!B169="","",'True_Odds_Calculator_3-way'!B169)</f>
        <v>3.31</v>
      </c>
      <c r="C168" s="4">
        <f>IF('True_Odds_Calculator_3-way'!C169="","",'True_Odds_Calculator_3-way'!C169)</f>
        <v>3.34</v>
      </c>
      <c r="D168" s="4">
        <f t="shared" si="10"/>
        <v>3.0700550586391095E-2</v>
      </c>
      <c r="E168" s="4">
        <f t="shared" si="11"/>
        <v>2.3869137976503256</v>
      </c>
      <c r="F168" s="4">
        <f t="shared" si="12"/>
        <v>3.4260504025087664</v>
      </c>
      <c r="G168" s="4">
        <f t="shared" si="13"/>
        <v>3.4582011289495842</v>
      </c>
      <c r="I168" s="4">
        <f t="shared" si="14"/>
        <v>1.0307005505863911</v>
      </c>
    </row>
    <row r="169" spans="1:9" x14ac:dyDescent="0.2">
      <c r="A169" s="4">
        <f>IF('True_Odds_Calculator_3-way'!A170="","",'True_Odds_Calculator_3-way'!A170)</f>
        <v>1.55</v>
      </c>
      <c r="B169" s="4">
        <f>IF('True_Odds_Calculator_3-way'!B170="","",'True_Odds_Calculator_3-way'!B170)</f>
        <v>4.45</v>
      </c>
      <c r="C169" s="4">
        <f>IF('True_Odds_Calculator_3-way'!C170="","",'True_Odds_Calculator_3-way'!C170)</f>
        <v>6.28</v>
      </c>
      <c r="D169" s="4">
        <f t="shared" si="10"/>
        <v>2.9116060235985008E-2</v>
      </c>
      <c r="E169" s="4">
        <f t="shared" si="11"/>
        <v>1.5736732350975093</v>
      </c>
      <c r="F169" s="4">
        <f t="shared" si="12"/>
        <v>4.6508654011338262</v>
      </c>
      <c r="G169" s="4">
        <f t="shared" si="13"/>
        <v>6.6876071081193738</v>
      </c>
      <c r="I169" s="4">
        <f t="shared" si="14"/>
        <v>1.029116060235985</v>
      </c>
    </row>
    <row r="170" spans="1:9" x14ac:dyDescent="0.2">
      <c r="A170" s="4">
        <f>IF('True_Odds_Calculator_3-way'!A171="","",'True_Odds_Calculator_3-way'!A171)</f>
        <v>1.93</v>
      </c>
      <c r="B170" s="4">
        <f>IF('True_Odds_Calculator_3-way'!B171="","",'True_Odds_Calculator_3-way'!B171)</f>
        <v>3.83</v>
      </c>
      <c r="C170" s="4">
        <f>IF('True_Odds_Calculator_3-way'!C171="","",'True_Odds_Calculator_3-way'!C171)</f>
        <v>3.97</v>
      </c>
      <c r="D170" s="4">
        <f t="shared" si="10"/>
        <v>3.1120489535775064E-2</v>
      </c>
      <c r="E170" s="4">
        <f t="shared" si="11"/>
        <v>1.9694296522420685</v>
      </c>
      <c r="F170" s="4">
        <f t="shared" si="12"/>
        <v>3.9884636205347848</v>
      </c>
      <c r="G170" s="4">
        <f t="shared" si="13"/>
        <v>4.1405180486550854</v>
      </c>
      <c r="I170" s="4">
        <f t="shared" si="14"/>
        <v>1.0311204895357751</v>
      </c>
    </row>
    <row r="171" spans="1:9" x14ac:dyDescent="0.2">
      <c r="A171" s="4">
        <f>IF('True_Odds_Calculator_3-way'!A172="","",'True_Odds_Calculator_3-way'!A172)</f>
        <v>2.4</v>
      </c>
      <c r="B171" s="4">
        <f>IF('True_Odds_Calculator_3-way'!B172="","",'True_Odds_Calculator_3-way'!B172)</f>
        <v>3.77</v>
      </c>
      <c r="C171" s="4">
        <f>IF('True_Odds_Calculator_3-way'!C172="","",'True_Odds_Calculator_3-way'!C172)</f>
        <v>2.9</v>
      </c>
      <c r="D171" s="4">
        <f t="shared" si="10"/>
        <v>2.6746242263483655E-2</v>
      </c>
      <c r="E171" s="4">
        <f t="shared" si="11"/>
        <v>2.4524756053487531</v>
      </c>
      <c r="F171" s="4">
        <f t="shared" si="12"/>
        <v>3.9011210117849964</v>
      </c>
      <c r="G171" s="4">
        <f t="shared" si="13"/>
        <v>2.9769686334722527</v>
      </c>
      <c r="I171" s="4">
        <f t="shared" si="14"/>
        <v>1.0267462422634837</v>
      </c>
    </row>
    <row r="172" spans="1:9" x14ac:dyDescent="0.2">
      <c r="A172" s="4">
        <f>IF('True_Odds_Calculator_3-way'!A173="","",'True_Odds_Calculator_3-way'!A173)</f>
        <v>1.38</v>
      </c>
      <c r="B172" s="4">
        <f>IF('True_Odds_Calculator_3-way'!B173="","",'True_Odds_Calculator_3-way'!B173)</f>
        <v>5.55</v>
      </c>
      <c r="C172" s="4">
        <f>IF('True_Odds_Calculator_3-way'!C173="","",'True_Odds_Calculator_3-way'!C173)</f>
        <v>7.86</v>
      </c>
      <c r="D172" s="4">
        <f t="shared" si="10"/>
        <v>3.2044324443926353E-2</v>
      </c>
      <c r="E172" s="4">
        <f t="shared" si="11"/>
        <v>1.4006460682392128</v>
      </c>
      <c r="F172" s="4">
        <f t="shared" si="12"/>
        <v>5.899748916577976</v>
      </c>
      <c r="G172" s="4">
        <f t="shared" si="13"/>
        <v>8.5803750865880524</v>
      </c>
      <c r="I172" s="4">
        <f t="shared" si="14"/>
        <v>1.0320443244439264</v>
      </c>
    </row>
    <row r="173" spans="1:9" x14ac:dyDescent="0.2">
      <c r="A173" s="4">
        <f>IF('True_Odds_Calculator_3-way'!A174="","",'True_Odds_Calculator_3-way'!A174)</f>
        <v>1.37</v>
      </c>
      <c r="B173" s="4">
        <f>IF('True_Odds_Calculator_3-way'!B174="","",'True_Odds_Calculator_3-way'!B174)</f>
        <v>5.57</v>
      </c>
      <c r="C173" s="4">
        <f>IF('True_Odds_Calculator_3-way'!C174="","",'True_Odds_Calculator_3-way'!C174)</f>
        <v>8.2899999999999991</v>
      </c>
      <c r="D173" s="4">
        <f t="shared" si="10"/>
        <v>3.0087482704952428E-2</v>
      </c>
      <c r="E173" s="4">
        <f t="shared" si="11"/>
        <v>1.3890859724112479</v>
      </c>
      <c r="F173" s="4">
        <f t="shared" si="12"/>
        <v>5.8995639562490858</v>
      </c>
      <c r="G173" s="4">
        <f t="shared" si="13"/>
        <v>9.0417465781831101</v>
      </c>
      <c r="I173" s="4">
        <f t="shared" si="14"/>
        <v>1.0300874827049524</v>
      </c>
    </row>
    <row r="174" spans="1:9" x14ac:dyDescent="0.2">
      <c r="A174" s="4">
        <f>IF('True_Odds_Calculator_3-way'!A175="","",'True_Odds_Calculator_3-way'!A175)</f>
        <v>2.63</v>
      </c>
      <c r="B174" s="4">
        <f>IF('True_Odds_Calculator_3-way'!B175="","",'True_Odds_Calculator_3-way'!B175)</f>
        <v>3.28</v>
      </c>
      <c r="C174" s="4">
        <f>IF('True_Odds_Calculator_3-way'!C175="","",'True_Odds_Calculator_3-way'!C175)</f>
        <v>2.92</v>
      </c>
      <c r="D174" s="4">
        <f t="shared" si="10"/>
        <v>2.7571939087274622E-2</v>
      </c>
      <c r="E174" s="4">
        <f t="shared" si="11"/>
        <v>2.6951454382664162</v>
      </c>
      <c r="F174" s="4">
        <f t="shared" si="12"/>
        <v>3.3819499641250594</v>
      </c>
      <c r="G174" s="4">
        <f t="shared" si="13"/>
        <v>3.0005241279939621</v>
      </c>
      <c r="I174" s="4">
        <f t="shared" si="14"/>
        <v>1.0275719390872746</v>
      </c>
    </row>
    <row r="175" spans="1:9" x14ac:dyDescent="0.2">
      <c r="A175" s="4">
        <f>IF('True_Odds_Calculator_3-way'!A176="","",'True_Odds_Calculator_3-way'!A176)</f>
        <v>1.1100000000000001</v>
      </c>
      <c r="B175" s="4">
        <f>IF('True_Odds_Calculator_3-way'!B176="","",'True_Odds_Calculator_3-way'!B176)</f>
        <v>10.130000000000001</v>
      </c>
      <c r="C175" s="4">
        <f>IF('True_Odds_Calculator_3-way'!C176="","",'True_Odds_Calculator_3-way'!C176)</f>
        <v>29.51</v>
      </c>
      <c r="D175" s="4">
        <f t="shared" si="10"/>
        <v>3.3504402048135207E-2</v>
      </c>
      <c r="E175" s="4">
        <f t="shared" si="11"/>
        <v>1.1239329799004854</v>
      </c>
      <c r="F175" s="4">
        <f t="shared" si="12"/>
        <v>11.422233837580983</v>
      </c>
      <c r="G175" s="4">
        <f t="shared" si="13"/>
        <v>44.016634039328657</v>
      </c>
      <c r="I175" s="4">
        <f t="shared" si="14"/>
        <v>1.0335044020481352</v>
      </c>
    </row>
    <row r="176" spans="1:9" x14ac:dyDescent="0.2">
      <c r="A176" s="4">
        <f>IF('True_Odds_Calculator_3-way'!A177="","",'True_Odds_Calculator_3-way'!A177)</f>
        <v>2.74</v>
      </c>
      <c r="B176" s="4">
        <f>IF('True_Odds_Calculator_3-way'!B177="","",'True_Odds_Calculator_3-way'!B177)</f>
        <v>3.16</v>
      </c>
      <c r="C176" s="4">
        <f>IF('True_Odds_Calculator_3-way'!C177="","",'True_Odds_Calculator_3-way'!C177)</f>
        <v>2.89</v>
      </c>
      <c r="D176" s="4">
        <f t="shared" si="10"/>
        <v>2.7439961097841303E-2</v>
      </c>
      <c r="E176" s="4">
        <f t="shared" si="11"/>
        <v>2.8104346383245349</v>
      </c>
      <c r="F176" s="4">
        <f t="shared" si="12"/>
        <v>3.2540532873822623</v>
      </c>
      <c r="G176" s="4">
        <f t="shared" si="13"/>
        <v>2.9684679754209959</v>
      </c>
      <c r="I176" s="4">
        <f t="shared" si="14"/>
        <v>1.0274399610978413</v>
      </c>
    </row>
    <row r="177" spans="1:9" x14ac:dyDescent="0.2">
      <c r="A177" s="4">
        <f>IF('True_Odds_Calculator_3-way'!A178="","",'True_Odds_Calculator_3-way'!A178)</f>
        <v>2.76</v>
      </c>
      <c r="B177" s="4">
        <f>IF('True_Odds_Calculator_3-way'!B178="","",'True_Odds_Calculator_3-way'!B178)</f>
        <v>3.16</v>
      </c>
      <c r="C177" s="4">
        <f>IF('True_Odds_Calculator_3-way'!C178="","",'True_Odds_Calculator_3-way'!C178)</f>
        <v>2.87</v>
      </c>
      <c r="D177" s="4">
        <f t="shared" si="10"/>
        <v>2.7206592531370699E-2</v>
      </c>
      <c r="E177" s="4">
        <f t="shared" si="11"/>
        <v>2.8308565231447749</v>
      </c>
      <c r="F177" s="4">
        <f t="shared" si="12"/>
        <v>3.2532297932571872</v>
      </c>
      <c r="G177" s="4">
        <f t="shared" si="13"/>
        <v>2.9466955310261516</v>
      </c>
      <c r="I177" s="4">
        <f t="shared" si="14"/>
        <v>1.0272065925313707</v>
      </c>
    </row>
    <row r="178" spans="1:9" x14ac:dyDescent="0.2">
      <c r="A178" s="4">
        <f>IF('True_Odds_Calculator_3-way'!A179="","",'True_Odds_Calculator_3-way'!A179)</f>
        <v>5.97</v>
      </c>
      <c r="B178" s="4">
        <f>IF('True_Odds_Calculator_3-way'!B179="","",'True_Odds_Calculator_3-way'!B179)</f>
        <v>4.68</v>
      </c>
      <c r="C178" s="4">
        <f>IF('True_Odds_Calculator_3-way'!C179="","",'True_Odds_Calculator_3-way'!C179)</f>
        <v>1.54</v>
      </c>
      <c r="D178" s="4">
        <f t="shared" si="10"/>
        <v>3.0530050630553252E-2</v>
      </c>
      <c r="E178" s="4">
        <f t="shared" si="11"/>
        <v>6.3561677023184595</v>
      </c>
      <c r="F178" s="4">
        <f t="shared" si="12"/>
        <v>4.9140404078242765</v>
      </c>
      <c r="G178" s="4">
        <f t="shared" si="13"/>
        <v>1.5645192912968962</v>
      </c>
      <c r="I178" s="4">
        <f t="shared" si="14"/>
        <v>1.0305300506305533</v>
      </c>
    </row>
    <row r="179" spans="1:9" x14ac:dyDescent="0.2">
      <c r="A179" s="4">
        <f>IF('True_Odds_Calculator_3-way'!A180="","",'True_Odds_Calculator_3-way'!A180)</f>
        <v>4.53</v>
      </c>
      <c r="B179" s="4">
        <f>IF('True_Odds_Calculator_3-way'!B180="","",'True_Odds_Calculator_3-way'!B180)</f>
        <v>3.58</v>
      </c>
      <c r="C179" s="4">
        <f>IF('True_Odds_Calculator_3-way'!C180="","",'True_Odds_Calculator_3-way'!C180)</f>
        <v>1.89</v>
      </c>
      <c r="D179" s="4">
        <f t="shared" si="10"/>
        <v>2.9180689915456304E-2</v>
      </c>
      <c r="E179" s="4">
        <f t="shared" si="11"/>
        <v>4.7388052248107702</v>
      </c>
      <c r="F179" s="4">
        <f t="shared" si="12"/>
        <v>3.7091614971848705</v>
      </c>
      <c r="G179" s="4">
        <f t="shared" si="13"/>
        <v>1.9253961647217064</v>
      </c>
      <c r="I179" s="4">
        <f t="shared" si="14"/>
        <v>1.0291806899154563</v>
      </c>
    </row>
    <row r="180" spans="1:9" x14ac:dyDescent="0.2">
      <c r="A180" s="4">
        <f>IF('True_Odds_Calculator_3-way'!A181="","",'True_Odds_Calculator_3-way'!A181)</f>
        <v>1.98</v>
      </c>
      <c r="B180" s="4">
        <f>IF('True_Odds_Calculator_3-way'!B181="","",'True_Odds_Calculator_3-way'!B181)</f>
        <v>3.47</v>
      </c>
      <c r="C180" s="4">
        <f>IF('True_Odds_Calculator_3-way'!C181="","",'True_Odds_Calculator_3-way'!C181)</f>
        <v>4.2300000000000004</v>
      </c>
      <c r="D180" s="4">
        <f t="shared" si="10"/>
        <v>2.964156247619365E-2</v>
      </c>
      <c r="E180" s="4">
        <f t="shared" si="11"/>
        <v>2.0195085159794219</v>
      </c>
      <c r="F180" s="4">
        <f t="shared" si="12"/>
        <v>3.5931941239175962</v>
      </c>
      <c r="G180" s="4">
        <f t="shared" si="13"/>
        <v>4.4145023745922733</v>
      </c>
      <c r="I180" s="4">
        <f t="shared" si="14"/>
        <v>1.0296415624761937</v>
      </c>
    </row>
    <row r="181" spans="1:9" x14ac:dyDescent="0.2">
      <c r="A181" s="4">
        <f>IF('True_Odds_Calculator_3-way'!A182="","",'True_Odds_Calculator_3-way'!A182)</f>
        <v>2.41</v>
      </c>
      <c r="B181" s="4">
        <f>IF('True_Odds_Calculator_3-way'!B182="","",'True_Odds_Calculator_3-way'!B182)</f>
        <v>2.8</v>
      </c>
      <c r="C181" s="4">
        <f>IF('True_Odds_Calculator_3-way'!C182="","",'True_Odds_Calculator_3-way'!C182)</f>
        <v>3.92</v>
      </c>
      <c r="D181" s="4">
        <f t="shared" si="10"/>
        <v>2.718265729528313E-2</v>
      </c>
      <c r="E181" s="4">
        <f t="shared" si="11"/>
        <v>2.4638013770081368</v>
      </c>
      <c r="F181" s="4">
        <f t="shared" si="12"/>
        <v>2.8728865101569143</v>
      </c>
      <c r="G181" s="4">
        <f t="shared" si="13"/>
        <v>4.0643606952331774</v>
      </c>
      <c r="I181" s="4">
        <f t="shared" si="14"/>
        <v>1.0271826572952831</v>
      </c>
    </row>
    <row r="182" spans="1:9" x14ac:dyDescent="0.2">
      <c r="A182" s="4">
        <f>IF('True_Odds_Calculator_3-way'!A183="","",'True_Odds_Calculator_3-way'!A183)</f>
        <v>2.87</v>
      </c>
      <c r="B182" s="4">
        <f>IF('True_Odds_Calculator_3-way'!B183="","",'True_Odds_Calculator_3-way'!B183)</f>
        <v>3.46</v>
      </c>
      <c r="C182" s="4">
        <f>IF('True_Odds_Calculator_3-way'!C183="","",'True_Odds_Calculator_3-way'!C183)</f>
        <v>2.57</v>
      </c>
      <c r="D182" s="4">
        <f t="shared" si="10"/>
        <v>2.6554455155350043E-2</v>
      </c>
      <c r="E182" s="4">
        <f t="shared" si="11"/>
        <v>2.944809233185663</v>
      </c>
      <c r="F182" s="4">
        <f t="shared" si="12"/>
        <v>3.5693143137342469</v>
      </c>
      <c r="G182" s="4">
        <f t="shared" si="13"/>
        <v>2.6298240705138616</v>
      </c>
      <c r="I182" s="4">
        <f t="shared" si="14"/>
        <v>1.02655445515535</v>
      </c>
    </row>
    <row r="183" spans="1:9" x14ac:dyDescent="0.2">
      <c r="A183" s="4">
        <f>IF('True_Odds_Calculator_3-way'!A184="","",'True_Odds_Calculator_3-way'!A184)</f>
        <v>3.34</v>
      </c>
      <c r="B183" s="4">
        <f>IF('True_Odds_Calculator_3-way'!B184="","",'True_Odds_Calculator_3-way'!B184)</f>
        <v>3.25</v>
      </c>
      <c r="C183" s="4">
        <f>IF('True_Odds_Calculator_3-way'!C184="","",'True_Odds_Calculator_3-way'!C184)</f>
        <v>2.35</v>
      </c>
      <c r="D183" s="4">
        <f t="shared" si="10"/>
        <v>3.2625420190715237E-2</v>
      </c>
      <c r="E183" s="4">
        <f t="shared" si="11"/>
        <v>3.4658914640912126</v>
      </c>
      <c r="F183" s="4">
        <f t="shared" si="12"/>
        <v>3.3690773616262564</v>
      </c>
      <c r="G183" s="4">
        <f t="shared" si="13"/>
        <v>2.4116330919948634</v>
      </c>
      <c r="I183" s="4">
        <f t="shared" si="14"/>
        <v>1.0326254201907152</v>
      </c>
    </row>
    <row r="184" spans="1:9" x14ac:dyDescent="0.2">
      <c r="A184" s="4">
        <f>IF('True_Odds_Calculator_3-way'!A185="","",'True_Odds_Calculator_3-way'!A185)</f>
        <v>2.4700000000000002</v>
      </c>
      <c r="B184" s="4">
        <f>IF('True_Odds_Calculator_3-way'!B185="","",'True_Odds_Calculator_3-way'!B185)</f>
        <v>2.86</v>
      </c>
      <c r="C184" s="4">
        <f>IF('True_Odds_Calculator_3-way'!C185="","",'True_Odds_Calculator_3-way'!C185)</f>
        <v>3.46</v>
      </c>
      <c r="D184" s="4">
        <f t="shared" si="10"/>
        <v>4.352599028595372E-2</v>
      </c>
      <c r="E184" s="4">
        <f t="shared" si="11"/>
        <v>2.5618058974531328</v>
      </c>
      <c r="F184" s="4">
        <f t="shared" si="12"/>
        <v>2.9838126413748887</v>
      </c>
      <c r="G184" s="4">
        <f t="shared" si="13"/>
        <v>3.6428720895086681</v>
      </c>
      <c r="I184" s="4">
        <f t="shared" si="14"/>
        <v>1.0435259902859537</v>
      </c>
    </row>
    <row r="185" spans="1:9" x14ac:dyDescent="0.2">
      <c r="A185" s="4">
        <f>IF('True_Odds_Calculator_3-way'!A186="","",'True_Odds_Calculator_3-way'!A186)</f>
        <v>4.1399999999999997</v>
      </c>
      <c r="B185" s="4">
        <f>IF('True_Odds_Calculator_3-way'!B186="","",'True_Odds_Calculator_3-way'!B186)</f>
        <v>3.08</v>
      </c>
      <c r="C185" s="4">
        <f>IF('True_Odds_Calculator_3-way'!C186="","",'True_Odds_Calculator_3-way'!C186)</f>
        <v>2.09</v>
      </c>
      <c r="D185" s="4">
        <f t="shared" si="10"/>
        <v>4.4690117916662553E-2</v>
      </c>
      <c r="E185" s="4">
        <f t="shared" si="11"/>
        <v>4.4121049359933169</v>
      </c>
      <c r="F185" s="4">
        <f t="shared" si="12"/>
        <v>3.2281117534403303</v>
      </c>
      <c r="G185" s="4">
        <f t="shared" si="13"/>
        <v>2.1571613093174662</v>
      </c>
      <c r="I185" s="4">
        <f t="shared" si="14"/>
        <v>1.0446901179166626</v>
      </c>
    </row>
    <row r="186" spans="1:9" x14ac:dyDescent="0.2">
      <c r="A186" s="4">
        <f>IF('True_Odds_Calculator_3-way'!A187="","",'True_Odds_Calculator_3-way'!A187)</f>
        <v>1.71</v>
      </c>
      <c r="B186" s="4">
        <f>IF('True_Odds_Calculator_3-way'!B187="","",'True_Odds_Calculator_3-way'!B187)</f>
        <v>3.32</v>
      </c>
      <c r="C186" s="4">
        <f>IF('True_Odds_Calculator_3-way'!C187="","",'True_Odds_Calculator_3-way'!C187)</f>
        <v>6.09</v>
      </c>
      <c r="D186" s="4">
        <f t="shared" si="10"/>
        <v>5.0203753394009842E-2</v>
      </c>
      <c r="E186" s="4">
        <f t="shared" si="11"/>
        <v>1.76037514047707</v>
      </c>
      <c r="F186" s="4">
        <f t="shared" si="12"/>
        <v>3.5153062697731317</v>
      </c>
      <c r="G186" s="4">
        <f t="shared" si="13"/>
        <v>6.7810849061784602</v>
      </c>
      <c r="I186" s="4">
        <f t="shared" si="14"/>
        <v>1.0502037533940098</v>
      </c>
    </row>
    <row r="187" spans="1:9" x14ac:dyDescent="0.2">
      <c r="A187" s="4">
        <f>IF('True_Odds_Calculator_3-way'!A188="","",'True_Odds_Calculator_3-way'!A188)</f>
        <v>2.41</v>
      </c>
      <c r="B187" s="4">
        <f>IF('True_Odds_Calculator_3-way'!B188="","",'True_Odds_Calculator_3-way'!B188)</f>
        <v>3.66</v>
      </c>
      <c r="C187" s="4">
        <f>IF('True_Odds_Calculator_3-way'!C188="","",'True_Odds_Calculator_3-way'!C188)</f>
        <v>2.95</v>
      </c>
      <c r="D187" s="4">
        <f t="shared" si="10"/>
        <v>2.7144853899404131E-2</v>
      </c>
      <c r="E187" s="4">
        <f t="shared" si="11"/>
        <v>2.4637248865145196</v>
      </c>
      <c r="F187" s="4">
        <f t="shared" si="12"/>
        <v>3.7853586698199071</v>
      </c>
      <c r="G187" s="4">
        <f t="shared" si="13"/>
        <v>3.0309021734023882</v>
      </c>
      <c r="I187" s="4">
        <f t="shared" si="14"/>
        <v>1.0271448538994041</v>
      </c>
    </row>
    <row r="188" spans="1:9" x14ac:dyDescent="0.2">
      <c r="A188" s="4">
        <f>IF('True_Odds_Calculator_3-way'!A189="","",'True_Odds_Calculator_3-way'!A189)</f>
        <v>1.61</v>
      </c>
      <c r="B188" s="4">
        <f>IF('True_Odds_Calculator_3-way'!B189="","",'True_Odds_Calculator_3-way'!B189)</f>
        <v>4.63</v>
      </c>
      <c r="C188" s="4">
        <f>IF('True_Odds_Calculator_3-way'!C189="","",'True_Odds_Calculator_3-way'!C189)</f>
        <v>5.22</v>
      </c>
      <c r="D188" s="4">
        <f t="shared" si="10"/>
        <v>2.8671615030703368E-2</v>
      </c>
      <c r="E188" s="4">
        <f t="shared" si="11"/>
        <v>1.6351603763354121</v>
      </c>
      <c r="F188" s="4">
        <f t="shared" si="12"/>
        <v>4.8443623519760566</v>
      </c>
      <c r="G188" s="4">
        <f t="shared" si="13"/>
        <v>5.4940926461716497</v>
      </c>
      <c r="I188" s="4">
        <f t="shared" si="14"/>
        <v>1.0286716150307034</v>
      </c>
    </row>
    <row r="189" spans="1:9" x14ac:dyDescent="0.2">
      <c r="A189" s="4">
        <f>IF('True_Odds_Calculator_3-way'!A190="","",'True_Odds_Calculator_3-way'!A190)</f>
        <v>1.32</v>
      </c>
      <c r="B189" s="4">
        <f>IF('True_Odds_Calculator_3-way'!B190="","",'True_Odds_Calculator_3-way'!B190)</f>
        <v>6.03</v>
      </c>
      <c r="C189" s="4">
        <f>IF('True_Odds_Calculator_3-way'!C190="","",'True_Odds_Calculator_3-way'!C190)</f>
        <v>8.64</v>
      </c>
      <c r="D189" s="4">
        <f t="shared" si="10"/>
        <v>3.9153977586813493E-2</v>
      </c>
      <c r="E189" s="4">
        <f t="shared" si="11"/>
        <v>1.3431392677048206</v>
      </c>
      <c r="F189" s="4">
        <f t="shared" si="12"/>
        <v>6.5450957282059026</v>
      </c>
      <c r="G189" s="4">
        <f t="shared" si="13"/>
        <v>9.7381020349904208</v>
      </c>
      <c r="I189" s="4">
        <f t="shared" si="14"/>
        <v>1.0391539775868135</v>
      </c>
    </row>
    <row r="190" spans="1:9" x14ac:dyDescent="0.2">
      <c r="A190" s="4">
        <f>IF('True_Odds_Calculator_3-way'!A191="","",'True_Odds_Calculator_3-way'!A191)</f>
        <v>2.42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3.11</v>
      </c>
      <c r="D190" s="4">
        <f t="shared" si="10"/>
        <v>3.2385596475044132E-2</v>
      </c>
      <c r="E190" s="4">
        <f t="shared" si="11"/>
        <v>2.4849169166735017</v>
      </c>
      <c r="F190" s="4">
        <f t="shared" si="12"/>
        <v>3.4864604327867315</v>
      </c>
      <c r="G190" s="4">
        <f t="shared" si="13"/>
        <v>3.2180394586859302</v>
      </c>
      <c r="I190" s="4">
        <f t="shared" si="14"/>
        <v>1.0323855964750441</v>
      </c>
    </row>
    <row r="191" spans="1:9" x14ac:dyDescent="0.2">
      <c r="A191" s="4">
        <f>IF('True_Odds_Calculator_3-way'!A192="","",'True_Odds_Calculator_3-way'!A192)</f>
        <v>1.68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5.32</v>
      </c>
      <c r="D191" s="4">
        <f t="shared" si="10"/>
        <v>4.8460009440045804E-2</v>
      </c>
      <c r="E191" s="4">
        <f t="shared" si="11"/>
        <v>1.7268629244268587</v>
      </c>
      <c r="F191" s="4">
        <f t="shared" si="12"/>
        <v>4.0144737368840104</v>
      </c>
      <c r="G191" s="4">
        <f t="shared" si="13"/>
        <v>5.8201597977700548</v>
      </c>
      <c r="I191" s="4">
        <f t="shared" si="14"/>
        <v>1.0484600094400458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3.26</v>
      </c>
      <c r="D192" s="4">
        <f t="shared" si="10"/>
        <v>2.8090592132501424E-2</v>
      </c>
      <c r="E192" s="4">
        <f t="shared" si="11"/>
        <v>2.4237876478836715</v>
      </c>
      <c r="F192" s="4">
        <f t="shared" si="12"/>
        <v>3.4478280380238311</v>
      </c>
      <c r="G192" s="4">
        <f t="shared" si="13"/>
        <v>3.3626451123396284</v>
      </c>
      <c r="I192" s="4">
        <f t="shared" si="14"/>
        <v>1.0280905921325014</v>
      </c>
    </row>
    <row r="193" spans="1:9" x14ac:dyDescent="0.2">
      <c r="A193" s="4">
        <f>IF('True_Odds_Calculator_3-way'!A194="","",'True_Odds_Calculator_3-way'!A194)</f>
        <v>5.51</v>
      </c>
      <c r="B193" s="4">
        <f>IF('True_Odds_Calculator_3-way'!B194="","",'True_Odds_Calculator_3-way'!B194)</f>
        <v>4.4000000000000004</v>
      </c>
      <c r="C193" s="4">
        <f>IF('True_Odds_Calculator_3-way'!C194="","",'True_Odds_Calculator_3-way'!C194)</f>
        <v>1.59</v>
      </c>
      <c r="D193" s="4">
        <f t="shared" si="10"/>
        <v>3.7691748149577764E-2</v>
      </c>
      <c r="E193" s="4">
        <f t="shared" si="11"/>
        <v>5.919811866459586</v>
      </c>
      <c r="F193" s="4">
        <f t="shared" si="12"/>
        <v>4.6574707125642778</v>
      </c>
      <c r="G193" s="4">
        <f t="shared" si="13"/>
        <v>1.622410284310708</v>
      </c>
      <c r="I193" s="4">
        <f t="shared" si="14"/>
        <v>1.0376917481495778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2.97</v>
      </c>
      <c r="C194" s="4">
        <f>IF('True_Odds_Calculator_3-way'!C195="","",'True_Odds_Calculator_3-way'!C195)</f>
        <v>2.59</v>
      </c>
      <c r="D194" s="4">
        <f t="shared" si="10"/>
        <v>4.3313543313543423E-2</v>
      </c>
      <c r="E194" s="4">
        <f t="shared" si="11"/>
        <v>3.2671733694610468</v>
      </c>
      <c r="F194" s="4">
        <f t="shared" si="12"/>
        <v>3.10306049991389</v>
      </c>
      <c r="G194" s="4">
        <f t="shared" si="13"/>
        <v>2.6906128459851306</v>
      </c>
      <c r="I194" s="4">
        <f t="shared" si="14"/>
        <v>1.0433135433135434</v>
      </c>
    </row>
    <row r="195" spans="1:9" x14ac:dyDescent="0.2">
      <c r="A195" s="4">
        <f>IF('True_Odds_Calculator_3-way'!A196="","",'True_Odds_Calculator_3-way'!A196)</f>
        <v>2.9</v>
      </c>
      <c r="B195" s="4">
        <f>IF('True_Odds_Calculator_3-way'!B196="","",'True_Odds_Calculator_3-way'!B196)</f>
        <v>3.62</v>
      </c>
      <c r="C195" s="4">
        <f>IF('True_Odds_Calculator_3-way'!C196="","",'True_Odds_Calculator_3-way'!C196)</f>
        <v>2.42</v>
      </c>
      <c r="D195" s="4">
        <f t="shared" ref="D195:D258" si="15">IF(A195="","",((1/A195)+(1/B195)+(1/C195))-1)</f>
        <v>3.4293820625416194E-2</v>
      </c>
      <c r="E195" s="4">
        <f t="shared" ref="E195:E258" si="16">IF(A195="","",(3*A195)/(3-($D195*A195)))</f>
        <v>2.9994332930866476</v>
      </c>
      <c r="F195" s="4">
        <f t="shared" ref="F195:F258" si="17">IF(B195="","",(3*B195)/(3-($D195*B195)))</f>
        <v>3.7762664769337784</v>
      </c>
      <c r="G195" s="4">
        <f t="shared" ref="G195:G258" si="18">IF(C195="","",(3*C195)/(3-($D195*C195)))</f>
        <v>2.4888507763506618</v>
      </c>
      <c r="I195" s="4">
        <f t="shared" ref="I195:I258" si="19">IF(A195="","",D195+1)</f>
        <v>1.0342938206254162</v>
      </c>
    </row>
    <row r="196" spans="1:9" x14ac:dyDescent="0.2">
      <c r="A196" s="4">
        <f>IF('True_Odds_Calculator_3-way'!A197="","",'True_Odds_Calculator_3-way'!A197)</f>
        <v>2.15</v>
      </c>
      <c r="B196" s="4">
        <f>IF('True_Odds_Calculator_3-way'!B197="","",'True_Odds_Calculator_3-way'!B197)</f>
        <v>3.42</v>
      </c>
      <c r="C196" s="4">
        <f>IF('True_Odds_Calculator_3-way'!C197="","",'True_Odds_Calculator_3-way'!C197)</f>
        <v>3.61</v>
      </c>
      <c r="D196" s="4">
        <f t="shared" si="15"/>
        <v>3.4522250137788424E-2</v>
      </c>
      <c r="E196" s="4">
        <f t="shared" si="16"/>
        <v>2.2045424659551749</v>
      </c>
      <c r="F196" s="4">
        <f t="shared" si="17"/>
        <v>3.5601094056588551</v>
      </c>
      <c r="G196" s="4">
        <f t="shared" si="18"/>
        <v>3.7664656667595287</v>
      </c>
      <c r="I196" s="4">
        <f t="shared" si="19"/>
        <v>1.0345222501377884</v>
      </c>
    </row>
    <row r="197" spans="1:9" x14ac:dyDescent="0.2">
      <c r="A197" s="4">
        <f>IF('True_Odds_Calculator_3-way'!A198="","",'True_Odds_Calculator_3-way'!A198)</f>
        <v>1.22</v>
      </c>
      <c r="B197" s="4">
        <f>IF('True_Odds_Calculator_3-way'!B198="","",'True_Odds_Calculator_3-way'!B198)</f>
        <v>7.28</v>
      </c>
      <c r="C197" s="4">
        <f>IF('True_Odds_Calculator_3-way'!C198="","",'True_Odds_Calculator_3-way'!C198)</f>
        <v>11.29</v>
      </c>
      <c r="D197" s="4">
        <f t="shared" si="15"/>
        <v>4.5608727766156987E-2</v>
      </c>
      <c r="E197" s="4">
        <f t="shared" si="16"/>
        <v>1.2430556356748437</v>
      </c>
      <c r="F197" s="4">
        <f t="shared" si="17"/>
        <v>8.186003812336887</v>
      </c>
      <c r="G197" s="4">
        <f t="shared" si="18"/>
        <v>13.629353811781577</v>
      </c>
      <c r="I197" s="4">
        <f t="shared" si="19"/>
        <v>1.045608727766157</v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1.81</v>
      </c>
      <c r="B2" s="4">
        <f>IF('True_Odds_Calculator_2-way'!B3="","",'True_Odds_Calculator_2-way'!B3)</f>
        <v>2.1</v>
      </c>
      <c r="C2" s="4">
        <f>1/A2</f>
        <v>0.5524861878453039</v>
      </c>
      <c r="D2">
        <f>1/B2</f>
        <v>0.47619047619047616</v>
      </c>
      <c r="E2">
        <f>C2+D2-1</f>
        <v>2.8676664035780064E-2</v>
      </c>
      <c r="F2">
        <f>C2+D2-(C2*D2)-1</f>
        <v>-0.23441199684293612</v>
      </c>
      <c r="G2">
        <v>0</v>
      </c>
      <c r="H2">
        <f>C2*D2</f>
        <v>0.26308866087871613</v>
      </c>
      <c r="I2">
        <f>((-4*F2*H2)^0.5)/(2*F2)</f>
        <v>-1.0594028769395469</v>
      </c>
      <c r="J2">
        <f>(-((-4*F2*H2)^0.5))/(2*F2)</f>
        <v>1.0594028769395469</v>
      </c>
      <c r="K2">
        <f>IF(A2="","",(C2/($J2+C2-($J2*C2))))</f>
        <v>0.5381794367133228</v>
      </c>
      <c r="L2">
        <f>IF(B2="","",(D2/($J2+D2-($J2*D2))))</f>
        <v>0.46182056328667725</v>
      </c>
      <c r="M2">
        <f>IF(A2="","",1/K2)</f>
        <v>1.8581163303210331</v>
      </c>
      <c r="N2">
        <f>IF(B2="","",1/L2)</f>
        <v>2.1653431646335015</v>
      </c>
    </row>
    <row r="3" spans="1:14" x14ac:dyDescent="0.25">
      <c r="A3" s="4">
        <f>IF('True_Odds_Calculator_2-way'!A4="","",'True_Odds_Calculator_2-way'!A4)</f>
        <v>1.68</v>
      </c>
      <c r="B3" s="4">
        <f>IF('True_Odds_Calculator_2-way'!B4="","",'True_Odds_Calculator_2-way'!B4)</f>
        <v>2.29</v>
      </c>
      <c r="C3" s="4">
        <f t="shared" ref="C3:C66" si="0">1/A3</f>
        <v>0.59523809523809523</v>
      </c>
      <c r="D3">
        <f t="shared" ref="D3:D66" si="1">1/B3</f>
        <v>0.4366812227074236</v>
      </c>
      <c r="E3">
        <f t="shared" ref="E3:E66" si="2">C3+D3-1</f>
        <v>3.1919317945518833E-2</v>
      </c>
      <c r="F3">
        <f t="shared" ref="F3:F66" si="3">C3+D3-(C3*D3)-1</f>
        <v>-0.22800998128509042</v>
      </c>
      <c r="G3">
        <v>0</v>
      </c>
      <c r="H3">
        <f t="shared" ref="H3:H66" si="4">C3*D3</f>
        <v>0.25992929923060926</v>
      </c>
      <c r="I3">
        <f t="shared" ref="I3:I66" si="5">((-4*F3*H3)^0.5)/(2*F3)</f>
        <v>-1.0677035543974551</v>
      </c>
      <c r="J3">
        <f t="shared" ref="J3:J66" si="6">(-((-4*F3*H3)^0.5))/(2*F3)</f>
        <v>1.0677035543974551</v>
      </c>
      <c r="K3">
        <f t="shared" ref="K3:K66" si="7">IF(A3="","",(C3/($J3+C3-($J3*C3))))</f>
        <v>0.57936138046320074</v>
      </c>
      <c r="L3">
        <f t="shared" ref="L3:L66" si="8">IF(B3="","",(D3/($J3+D3-($J3*D3))))</f>
        <v>0.42063861953679943</v>
      </c>
      <c r="M3">
        <f t="shared" ref="M3:M66" si="9">IF(A3="","",1/K3)</f>
        <v>1.7260384169902692</v>
      </c>
      <c r="N3">
        <f t="shared" ref="N3:N66" si="10">IF(B3="","",1/L3)</f>
        <v>2.3773375851727168</v>
      </c>
    </row>
    <row r="4" spans="1:14" x14ac:dyDescent="0.25">
      <c r="A4" s="4">
        <f>IF('True_Odds_Calculator_2-way'!A5="","",'True_Odds_Calculator_2-way'!A5)</f>
        <v>1.64</v>
      </c>
      <c r="B4" s="4">
        <f>IF('True_Odds_Calculator_2-way'!B5="","",'True_Odds_Calculator_2-way'!B5)</f>
        <v>2.36</v>
      </c>
      <c r="C4" s="4">
        <f t="shared" si="0"/>
        <v>0.6097560975609756</v>
      </c>
      <c r="D4">
        <f t="shared" si="1"/>
        <v>0.42372881355932207</v>
      </c>
      <c r="E4">
        <f t="shared" si="2"/>
        <v>3.3484911120297722E-2</v>
      </c>
      <c r="F4">
        <f t="shared" si="3"/>
        <v>-0.22488631665977676</v>
      </c>
      <c r="G4">
        <v>0</v>
      </c>
      <c r="H4">
        <f t="shared" si="4"/>
        <v>0.25837122778007443</v>
      </c>
      <c r="I4">
        <f t="shared" si="5"/>
        <v>-1.0718661571406802</v>
      </c>
      <c r="J4">
        <f t="shared" si="6"/>
        <v>1.0718661571406802</v>
      </c>
      <c r="K4">
        <f t="shared" si="7"/>
        <v>0.59312180114548885</v>
      </c>
      <c r="L4">
        <f t="shared" si="8"/>
        <v>0.40687819885451121</v>
      </c>
      <c r="M4">
        <f t="shared" si="9"/>
        <v>1.6859943405700353</v>
      </c>
      <c r="N4">
        <f t="shared" si="10"/>
        <v>2.4577379737113252</v>
      </c>
    </row>
    <row r="5" spans="1:14" x14ac:dyDescent="0.25">
      <c r="A5" s="4">
        <f>IF('True_Odds_Calculator_2-way'!A6="","",'True_Odds_Calculator_2-way'!A6)</f>
        <v>1.53</v>
      </c>
      <c r="B5" s="4">
        <f>IF('True_Odds_Calculator_2-way'!B6="","",'True_Odds_Calculator_2-way'!B6)</f>
        <v>2.6</v>
      </c>
      <c r="C5" s="4">
        <f t="shared" si="0"/>
        <v>0.65359477124183007</v>
      </c>
      <c r="D5">
        <f t="shared" si="1"/>
        <v>0.38461538461538458</v>
      </c>
      <c r="E5">
        <f t="shared" si="2"/>
        <v>3.8210155857214545E-2</v>
      </c>
      <c r="F5">
        <f t="shared" si="3"/>
        <v>-0.21317244846656624</v>
      </c>
      <c r="G5">
        <v>0</v>
      </c>
      <c r="H5">
        <f t="shared" si="4"/>
        <v>0.25138260432378079</v>
      </c>
      <c r="I5">
        <f t="shared" si="5"/>
        <v>-1.0859306069076731</v>
      </c>
      <c r="J5">
        <f t="shared" si="6"/>
        <v>1.0859306069076731</v>
      </c>
      <c r="K5">
        <f t="shared" si="7"/>
        <v>0.63470172461896535</v>
      </c>
      <c r="L5">
        <f t="shared" si="8"/>
        <v>0.36529827538103465</v>
      </c>
      <c r="M5">
        <f t="shared" si="9"/>
        <v>1.575543221661067</v>
      </c>
      <c r="N5">
        <f t="shared" si="10"/>
        <v>2.7374889710522772</v>
      </c>
    </row>
    <row r="6" spans="1:14" x14ac:dyDescent="0.25">
      <c r="A6" s="4">
        <f>IF('True_Odds_Calculator_2-way'!A7="","",'True_Odds_Calculator_2-way'!A7)</f>
        <v>1.41</v>
      </c>
      <c r="B6" s="4">
        <f>IF('True_Odds_Calculator_2-way'!B7="","",'True_Odds_Calculator_2-way'!B7)</f>
        <v>2.96</v>
      </c>
      <c r="C6" s="4">
        <f t="shared" si="0"/>
        <v>0.70921985815602839</v>
      </c>
      <c r="D6">
        <f t="shared" si="1"/>
        <v>0.33783783783783783</v>
      </c>
      <c r="E6">
        <f t="shared" si="2"/>
        <v>4.7057695993866222E-2</v>
      </c>
      <c r="F6">
        <f t="shared" si="3"/>
        <v>-0.19254360743722443</v>
      </c>
      <c r="G6">
        <v>0</v>
      </c>
      <c r="H6">
        <f t="shared" si="4"/>
        <v>0.23960130343109068</v>
      </c>
      <c r="I6">
        <f t="shared" si="5"/>
        <v>-1.1155268706329007</v>
      </c>
      <c r="J6">
        <f t="shared" si="6"/>
        <v>1.1155268706329007</v>
      </c>
      <c r="K6">
        <f t="shared" si="7"/>
        <v>0.68616942371574274</v>
      </c>
      <c r="L6">
        <f t="shared" si="8"/>
        <v>0.31383057628425726</v>
      </c>
      <c r="M6">
        <f t="shared" si="9"/>
        <v>1.4573660169594891</v>
      </c>
      <c r="N6">
        <f t="shared" si="10"/>
        <v>3.1864326664404854</v>
      </c>
    </row>
    <row r="7" spans="1:14" x14ac:dyDescent="0.25">
      <c r="A7" s="4">
        <f>IF('True_Odds_Calculator_2-way'!A8="","",'True_Odds_Calculator_2-way'!A8)</f>
        <v>2.82</v>
      </c>
      <c r="B7" s="4">
        <f>IF('True_Odds_Calculator_2-way'!B8="","",'True_Odds_Calculator_2-way'!B8)</f>
        <v>1.48</v>
      </c>
      <c r="C7" s="4">
        <f t="shared" si="0"/>
        <v>0.3546099290780142</v>
      </c>
      <c r="D7">
        <f t="shared" si="1"/>
        <v>0.67567567567567566</v>
      </c>
      <c r="E7">
        <f t="shared" si="2"/>
        <v>3.028560475368991E-2</v>
      </c>
      <c r="F7">
        <f t="shared" si="3"/>
        <v>-0.20931569867740074</v>
      </c>
      <c r="G7">
        <v>0</v>
      </c>
      <c r="H7">
        <f t="shared" si="4"/>
        <v>0.23960130343109068</v>
      </c>
      <c r="I7">
        <f t="shared" si="5"/>
        <v>-1.0699012312772824</v>
      </c>
      <c r="J7">
        <f t="shared" si="6"/>
        <v>1.0699012312772824</v>
      </c>
      <c r="K7">
        <f t="shared" si="7"/>
        <v>0.33930277286853261</v>
      </c>
      <c r="L7">
        <f t="shared" si="8"/>
        <v>0.66069722713146717</v>
      </c>
      <c r="M7">
        <f t="shared" si="9"/>
        <v>2.9472202409246546</v>
      </c>
      <c r="N7">
        <f t="shared" si="10"/>
        <v>1.5135525910130958</v>
      </c>
    </row>
    <row r="8" spans="1:14" x14ac:dyDescent="0.25">
      <c r="A8" s="4">
        <f>IF('True_Odds_Calculator_2-way'!A9="","",'True_Odds_Calculator_2-way'!A9)</f>
        <v>2.41</v>
      </c>
      <c r="B8" s="4">
        <f>IF('True_Odds_Calculator_2-way'!B9="","",'True_Odds_Calculator_2-way'!B9)</f>
        <v>1.61</v>
      </c>
      <c r="C8" s="4">
        <f t="shared" si="0"/>
        <v>0.41493775933609955</v>
      </c>
      <c r="D8">
        <f t="shared" si="1"/>
        <v>0.6211180124223602</v>
      </c>
      <c r="E8">
        <f t="shared" si="2"/>
        <v>3.6055771758459754E-2</v>
      </c>
      <c r="F8">
        <f t="shared" si="3"/>
        <v>-0.22166954459936605</v>
      </c>
      <c r="G8">
        <v>0</v>
      </c>
      <c r="H8">
        <f t="shared" si="4"/>
        <v>0.25772531635782581</v>
      </c>
      <c r="I8">
        <f t="shared" si="5"/>
        <v>-1.0782650440285155</v>
      </c>
      <c r="J8">
        <f t="shared" si="6"/>
        <v>1.0782650440285155</v>
      </c>
      <c r="K8">
        <f t="shared" si="7"/>
        <v>0.39676970546115803</v>
      </c>
      <c r="L8">
        <f t="shared" si="8"/>
        <v>0.60323029453884203</v>
      </c>
      <c r="M8">
        <f t="shared" si="9"/>
        <v>2.5203537120802069</v>
      </c>
      <c r="N8">
        <f t="shared" si="10"/>
        <v>1.6577416768573945</v>
      </c>
    </row>
    <row r="9" spans="1:14" x14ac:dyDescent="0.25">
      <c r="A9" s="4">
        <f>IF('True_Odds_Calculator_2-way'!A10="","",'True_Odds_Calculator_2-way'!A10)</f>
        <v>1.58</v>
      </c>
      <c r="B9" s="4">
        <f>IF('True_Odds_Calculator_2-way'!B10="","",'True_Odds_Calculator_2-way'!B10)</f>
        <v>2.4900000000000002</v>
      </c>
      <c r="C9" s="4">
        <f t="shared" si="0"/>
        <v>0.63291139240506322</v>
      </c>
      <c r="D9">
        <f t="shared" si="1"/>
        <v>0.40160642570281119</v>
      </c>
      <c r="E9">
        <f t="shared" si="2"/>
        <v>3.4517818107874465E-2</v>
      </c>
      <c r="F9">
        <f t="shared" si="3"/>
        <v>-0.21966346398251235</v>
      </c>
      <c r="G9">
        <v>0</v>
      </c>
      <c r="H9">
        <f t="shared" si="4"/>
        <v>0.25418128209038682</v>
      </c>
      <c r="I9">
        <f t="shared" si="5"/>
        <v>-1.0757042116817492</v>
      </c>
      <c r="J9">
        <f t="shared" si="6"/>
        <v>1.0757042116817492</v>
      </c>
      <c r="K9">
        <f t="shared" si="7"/>
        <v>0.61579826402706817</v>
      </c>
      <c r="L9">
        <f t="shared" si="8"/>
        <v>0.38420173597293183</v>
      </c>
      <c r="M9">
        <f t="shared" si="9"/>
        <v>1.6239084427754149</v>
      </c>
      <c r="N9">
        <f t="shared" si="10"/>
        <v>2.6027992754058067</v>
      </c>
    </row>
    <row r="10" spans="1:14" x14ac:dyDescent="0.25">
      <c r="A10" s="4">
        <f>IF('True_Odds_Calculator_2-way'!A11="","",'True_Odds_Calculator_2-way'!A11)</f>
        <v>2.0699999999999998</v>
      </c>
      <c r="B10" s="4">
        <f>IF('True_Odds_Calculator_2-way'!B11="","",'True_Odds_Calculator_2-way'!B11)</f>
        <v>1.81</v>
      </c>
      <c r="C10" s="4">
        <f t="shared" si="0"/>
        <v>0.48309178743961356</v>
      </c>
      <c r="D10">
        <f t="shared" si="1"/>
        <v>0.5524861878453039</v>
      </c>
      <c r="E10">
        <f t="shared" si="2"/>
        <v>3.5577975284917462E-2</v>
      </c>
      <c r="F10">
        <f t="shared" si="3"/>
        <v>-0.23132356473696847</v>
      </c>
      <c r="G10">
        <v>0</v>
      </c>
      <c r="H10">
        <f t="shared" si="4"/>
        <v>0.26690154002188599</v>
      </c>
      <c r="I10">
        <f t="shared" si="5"/>
        <v>-1.0741516544951821</v>
      </c>
      <c r="J10">
        <f t="shared" si="6"/>
        <v>1.0741516544951821</v>
      </c>
      <c r="K10">
        <f t="shared" si="7"/>
        <v>0.46525861134990021</v>
      </c>
      <c r="L10">
        <f t="shared" si="8"/>
        <v>0.53474138865009979</v>
      </c>
      <c r="M10">
        <f t="shared" si="9"/>
        <v>2.1493422703098441</v>
      </c>
      <c r="N10">
        <f t="shared" si="10"/>
        <v>1.8700628401410975</v>
      </c>
    </row>
    <row r="11" spans="1:14" x14ac:dyDescent="0.25">
      <c r="A11" s="4">
        <f>IF('True_Odds_Calculator_2-way'!A12="","",'True_Odds_Calculator_2-way'!A12)</f>
        <v>1.76</v>
      </c>
      <c r="B11" s="4">
        <f>IF('True_Odds_Calculator_2-way'!B12="","",'True_Odds_Calculator_2-way'!B12)</f>
        <v>2.09</v>
      </c>
      <c r="C11" s="4">
        <f t="shared" si="0"/>
        <v>0.56818181818181823</v>
      </c>
      <c r="D11">
        <f t="shared" si="1"/>
        <v>0.47846889952153115</v>
      </c>
      <c r="E11">
        <f t="shared" si="2"/>
        <v>4.6650717703349276E-2</v>
      </c>
      <c r="F11">
        <f t="shared" si="3"/>
        <v>-0.22520661157024802</v>
      </c>
      <c r="G11">
        <v>0</v>
      </c>
      <c r="H11">
        <f t="shared" si="4"/>
        <v>0.27185732927359729</v>
      </c>
      <c r="I11">
        <f t="shared" si="5"/>
        <v>-1.0987021007226223</v>
      </c>
      <c r="J11">
        <f t="shared" si="6"/>
        <v>1.0987021007226223</v>
      </c>
      <c r="K11">
        <f t="shared" si="7"/>
        <v>0.54495509018599919</v>
      </c>
      <c r="L11">
        <f t="shared" si="8"/>
        <v>0.45504490981400092</v>
      </c>
      <c r="M11">
        <f t="shared" si="9"/>
        <v>1.8350135965491927</v>
      </c>
      <c r="N11">
        <f t="shared" si="10"/>
        <v>2.197585289787658</v>
      </c>
    </row>
    <row r="12" spans="1:14" x14ac:dyDescent="0.25">
      <c r="A12" s="4">
        <f>IF('True_Odds_Calculator_2-way'!A13="","",'True_Odds_Calculator_2-way'!A13)</f>
        <v>2.42</v>
      </c>
      <c r="B12" s="4">
        <f>IF('True_Odds_Calculator_2-way'!B13="","",'True_Odds_Calculator_2-way'!B13)</f>
        <v>1.63</v>
      </c>
      <c r="C12" s="4">
        <f t="shared" si="0"/>
        <v>0.41322314049586778</v>
      </c>
      <c r="D12">
        <f t="shared" si="1"/>
        <v>0.61349693251533743</v>
      </c>
      <c r="E12">
        <f t="shared" si="2"/>
        <v>2.6720073011205159E-2</v>
      </c>
      <c r="F12">
        <f t="shared" si="3"/>
        <v>-0.22679105612736405</v>
      </c>
      <c r="G12">
        <v>0</v>
      </c>
      <c r="H12">
        <f t="shared" si="4"/>
        <v>0.25351112913856921</v>
      </c>
      <c r="I12">
        <f t="shared" si="5"/>
        <v>-1.0572691328259185</v>
      </c>
      <c r="J12">
        <f t="shared" si="6"/>
        <v>1.0572691328259185</v>
      </c>
      <c r="K12">
        <f t="shared" si="7"/>
        <v>0.39978856484312258</v>
      </c>
      <c r="L12">
        <f t="shared" si="8"/>
        <v>0.60021143515687747</v>
      </c>
      <c r="M12">
        <f t="shared" si="9"/>
        <v>2.5013221686128042</v>
      </c>
      <c r="N12">
        <f t="shared" si="10"/>
        <v>1.6660795536803288</v>
      </c>
    </row>
    <row r="13" spans="1:14" x14ac:dyDescent="0.25">
      <c r="A13" s="4">
        <f>IF('True_Odds_Calculator_2-way'!A14="","",'True_Odds_Calculator_2-way'!A14)</f>
        <v>2.98</v>
      </c>
      <c r="B13" s="4">
        <f>IF('True_Odds_Calculator_2-way'!B14="","",'True_Odds_Calculator_2-way'!B14)</f>
        <v>1.41</v>
      </c>
      <c r="C13" s="4">
        <f t="shared" si="0"/>
        <v>0.33557046979865773</v>
      </c>
      <c r="D13">
        <f t="shared" si="1"/>
        <v>0.70921985815602839</v>
      </c>
      <c r="E13">
        <f t="shared" si="2"/>
        <v>4.4790327954686182E-2</v>
      </c>
      <c r="F13">
        <f t="shared" si="3"/>
        <v>-0.19320291303726966</v>
      </c>
      <c r="G13">
        <v>0</v>
      </c>
      <c r="H13">
        <f t="shared" si="4"/>
        <v>0.23799324099195585</v>
      </c>
      <c r="I13">
        <f t="shared" si="5"/>
        <v>-1.1098785970200451</v>
      </c>
      <c r="J13">
        <f t="shared" si="6"/>
        <v>1.1098785970200451</v>
      </c>
      <c r="K13">
        <f t="shared" si="7"/>
        <v>0.31273850003877224</v>
      </c>
      <c r="L13">
        <f t="shared" si="8"/>
        <v>0.68726149996122765</v>
      </c>
      <c r="M13">
        <f t="shared" si="9"/>
        <v>3.1975596220996887</v>
      </c>
      <c r="N13">
        <f t="shared" si="10"/>
        <v>1.4550502247782187</v>
      </c>
    </row>
    <row r="14" spans="1:14" x14ac:dyDescent="0.25">
      <c r="A14" s="4">
        <f>IF('True_Odds_Calculator_2-way'!A15="","",'True_Odds_Calculator_2-way'!A15)</f>
        <v>1.63</v>
      </c>
      <c r="B14" s="4">
        <f>IF('True_Odds_Calculator_2-way'!B15="","",'True_Odds_Calculator_2-way'!B15)</f>
        <v>2.37</v>
      </c>
      <c r="C14" s="4">
        <f t="shared" si="0"/>
        <v>0.61349693251533743</v>
      </c>
      <c r="D14">
        <f t="shared" si="1"/>
        <v>0.42194092827004215</v>
      </c>
      <c r="E14">
        <f t="shared" si="2"/>
        <v>3.5437860785379582E-2</v>
      </c>
      <c r="F14">
        <f t="shared" si="3"/>
        <v>-0.22342160441096537</v>
      </c>
      <c r="G14">
        <v>0</v>
      </c>
      <c r="H14">
        <f t="shared" si="4"/>
        <v>0.2588594651963449</v>
      </c>
      <c r="I14">
        <f t="shared" si="5"/>
        <v>-1.0763894728677108</v>
      </c>
      <c r="J14">
        <f t="shared" si="6"/>
        <v>1.0763894728677108</v>
      </c>
      <c r="K14">
        <f t="shared" si="7"/>
        <v>0.59590303509172793</v>
      </c>
      <c r="L14">
        <f t="shared" si="8"/>
        <v>0.40409696490827207</v>
      </c>
      <c r="M14">
        <f t="shared" si="9"/>
        <v>1.6781253679066579</v>
      </c>
      <c r="N14">
        <f t="shared" si="10"/>
        <v>2.4746535778287639</v>
      </c>
    </row>
    <row r="15" spans="1:14" x14ac:dyDescent="0.25">
      <c r="A15" s="4">
        <f>IF('True_Odds_Calculator_2-way'!A16="","",'True_Odds_Calculator_2-way'!A16)</f>
        <v>1.91</v>
      </c>
      <c r="B15" s="4">
        <f>IF('True_Odds_Calculator_2-way'!B16="","",'True_Odds_Calculator_2-way'!B16)</f>
        <v>1.98</v>
      </c>
      <c r="C15" s="4">
        <f t="shared" si="0"/>
        <v>0.52356020942408377</v>
      </c>
      <c r="D15">
        <f t="shared" si="1"/>
        <v>0.50505050505050508</v>
      </c>
      <c r="E15">
        <f t="shared" si="2"/>
        <v>2.861071447458885E-2</v>
      </c>
      <c r="F15">
        <f t="shared" si="3"/>
        <v>-0.23581363371939279</v>
      </c>
      <c r="G15">
        <v>0</v>
      </c>
      <c r="H15">
        <f t="shared" si="4"/>
        <v>0.2644243481939817</v>
      </c>
      <c r="I15">
        <f t="shared" si="5"/>
        <v>-1.0589275952301447</v>
      </c>
      <c r="J15">
        <f t="shared" si="6"/>
        <v>1.0589275952301447</v>
      </c>
      <c r="K15">
        <f t="shared" si="7"/>
        <v>0.50926243676795835</v>
      </c>
      <c r="L15">
        <f t="shared" si="8"/>
        <v>0.4907375632320416</v>
      </c>
      <c r="M15">
        <f t="shared" si="9"/>
        <v>1.9636241116594322</v>
      </c>
      <c r="N15">
        <f t="shared" si="10"/>
        <v>2.0377490433255412</v>
      </c>
    </row>
    <row r="16" spans="1:14" x14ac:dyDescent="0.25">
      <c r="A16" s="4">
        <f>IF('True_Odds_Calculator_2-way'!A17="","",'True_Odds_Calculator_2-way'!A17)</f>
        <v>1.96</v>
      </c>
      <c r="B16" s="4">
        <f>IF('True_Odds_Calculator_2-way'!B17="","",'True_Odds_Calculator_2-way'!B17)</f>
        <v>1.92</v>
      </c>
      <c r="C16" s="4">
        <f t="shared" si="0"/>
        <v>0.51020408163265307</v>
      </c>
      <c r="D16">
        <f t="shared" si="1"/>
        <v>0.52083333333333337</v>
      </c>
      <c r="E16">
        <f t="shared" si="2"/>
        <v>3.1037414965986443E-2</v>
      </c>
      <c r="F16">
        <f t="shared" si="3"/>
        <v>-0.23469387755102034</v>
      </c>
      <c r="G16">
        <v>0</v>
      </c>
      <c r="H16">
        <f t="shared" si="4"/>
        <v>0.26573129251700683</v>
      </c>
      <c r="I16">
        <f t="shared" si="5"/>
        <v>-1.064070663448436</v>
      </c>
      <c r="J16">
        <f t="shared" si="6"/>
        <v>1.064070663448436</v>
      </c>
      <c r="K16">
        <f t="shared" si="7"/>
        <v>0.49468024894146106</v>
      </c>
      <c r="L16">
        <f t="shared" si="8"/>
        <v>0.50531975105853888</v>
      </c>
      <c r="M16">
        <f t="shared" si="9"/>
        <v>2.0215078369104988</v>
      </c>
      <c r="N16">
        <f t="shared" si="10"/>
        <v>1.9789450103725608</v>
      </c>
    </row>
    <row r="17" spans="1:14" x14ac:dyDescent="0.25">
      <c r="A17" s="4">
        <f>IF('True_Odds_Calculator_2-way'!A18="","",'True_Odds_Calculator_2-way'!A18)</f>
        <v>1.85</v>
      </c>
      <c r="B17" s="4">
        <f>IF('True_Odds_Calculator_2-way'!B18="","",'True_Odds_Calculator_2-way'!B18)</f>
        <v>2.04</v>
      </c>
      <c r="C17" s="4">
        <f t="shared" si="0"/>
        <v>0.54054054054054046</v>
      </c>
      <c r="D17">
        <f t="shared" si="1"/>
        <v>0.49019607843137253</v>
      </c>
      <c r="E17">
        <f t="shared" si="2"/>
        <v>3.0736618971912932E-2</v>
      </c>
      <c r="F17">
        <f t="shared" si="3"/>
        <v>-0.23423423423423428</v>
      </c>
      <c r="G17">
        <v>0</v>
      </c>
      <c r="H17">
        <f t="shared" si="4"/>
        <v>0.26497085320614727</v>
      </c>
      <c r="I17">
        <f t="shared" si="5"/>
        <v>-1.0635890745287924</v>
      </c>
      <c r="J17">
        <f t="shared" si="6"/>
        <v>1.0635890745287924</v>
      </c>
      <c r="K17">
        <f t="shared" si="7"/>
        <v>0.52519609535024903</v>
      </c>
      <c r="L17">
        <f t="shared" si="8"/>
        <v>0.47480390464975097</v>
      </c>
      <c r="M17">
        <f t="shared" si="9"/>
        <v>1.904050713349474</v>
      </c>
      <c r="N17">
        <f t="shared" si="10"/>
        <v>2.1061326375099441</v>
      </c>
    </row>
    <row r="18" spans="1:14" x14ac:dyDescent="0.25">
      <c r="A18" s="4">
        <f>IF('True_Odds_Calculator_2-way'!A19="","",'True_Odds_Calculator_2-way'!A19)</f>
        <v>1.53</v>
      </c>
      <c r="B18" s="4">
        <f>IF('True_Odds_Calculator_2-way'!B19="","",'True_Odds_Calculator_2-way'!B19)</f>
        <v>2.59</v>
      </c>
      <c r="C18" s="4">
        <f t="shared" si="0"/>
        <v>0.65359477124183007</v>
      </c>
      <c r="D18">
        <f t="shared" si="1"/>
        <v>0.38610038610038611</v>
      </c>
      <c r="E18">
        <f t="shared" si="2"/>
        <v>3.9695157342216181E-2</v>
      </c>
      <c r="F18">
        <f t="shared" si="3"/>
        <v>-0.21265803618744794</v>
      </c>
      <c r="G18">
        <v>0</v>
      </c>
      <c r="H18">
        <f t="shared" si="4"/>
        <v>0.25235319352966412</v>
      </c>
      <c r="I18">
        <f t="shared" si="5"/>
        <v>-1.0893401305464636</v>
      </c>
      <c r="J18">
        <f t="shared" si="6"/>
        <v>1.0893401305464636</v>
      </c>
      <c r="K18">
        <f t="shared" si="7"/>
        <v>0.63397459621556129</v>
      </c>
      <c r="L18">
        <f t="shared" si="8"/>
        <v>0.36602540378443871</v>
      </c>
      <c r="M18">
        <f t="shared" si="9"/>
        <v>1.577350269189626</v>
      </c>
      <c r="N18">
        <f t="shared" si="10"/>
        <v>2.7320508075688767</v>
      </c>
    </row>
    <row r="19" spans="1:14" x14ac:dyDescent="0.25">
      <c r="A19" s="4">
        <f>IF('True_Odds_Calculator_2-way'!A20="","",'True_Odds_Calculator_2-way'!A20)</f>
        <v>1.53</v>
      </c>
      <c r="B19" s="4">
        <f>IF('True_Odds_Calculator_2-way'!B20="","",'True_Odds_Calculator_2-way'!B20)</f>
        <v>2.61</v>
      </c>
      <c r="C19" s="4">
        <f t="shared" si="0"/>
        <v>0.65359477124183007</v>
      </c>
      <c r="D19">
        <f t="shared" si="1"/>
        <v>0.38314176245210729</v>
      </c>
      <c r="E19">
        <f t="shared" si="2"/>
        <v>3.6736533693937368E-2</v>
      </c>
      <c r="F19">
        <f t="shared" si="3"/>
        <v>-0.21368291888913937</v>
      </c>
      <c r="G19">
        <v>0</v>
      </c>
      <c r="H19">
        <f t="shared" si="4"/>
        <v>0.25041945258307668</v>
      </c>
      <c r="I19">
        <f t="shared" si="5"/>
        <v>-1.0825528985483326</v>
      </c>
      <c r="J19">
        <f t="shared" si="6"/>
        <v>1.0825528985483326</v>
      </c>
      <c r="K19">
        <f t="shared" si="7"/>
        <v>0.63542371450806256</v>
      </c>
      <c r="L19">
        <f t="shared" si="8"/>
        <v>0.36457628549193738</v>
      </c>
      <c r="M19">
        <f t="shared" si="9"/>
        <v>1.5737530362306167</v>
      </c>
      <c r="N19">
        <f t="shared" si="10"/>
        <v>2.7429101666628148</v>
      </c>
    </row>
    <row r="20" spans="1:14" x14ac:dyDescent="0.25">
      <c r="A20" s="4">
        <f>IF('True_Odds_Calculator_2-way'!A21="","",'True_Odds_Calculator_2-way'!A21)</f>
        <v>1.68</v>
      </c>
      <c r="B20" s="4">
        <f>IF('True_Odds_Calculator_2-way'!B21="","",'True_Odds_Calculator_2-way'!B21)</f>
        <v>2.27</v>
      </c>
      <c r="C20" s="4">
        <f t="shared" si="0"/>
        <v>0.59523809523809523</v>
      </c>
      <c r="D20">
        <f t="shared" si="1"/>
        <v>0.44052863436123346</v>
      </c>
      <c r="E20">
        <f t="shared" si="2"/>
        <v>3.5766729599328695E-2</v>
      </c>
      <c r="F20">
        <f t="shared" si="3"/>
        <v>-0.22645269561569115</v>
      </c>
      <c r="G20">
        <v>0</v>
      </c>
      <c r="H20">
        <f t="shared" si="4"/>
        <v>0.2622194252150199</v>
      </c>
      <c r="I20">
        <f t="shared" si="5"/>
        <v>-1.0760778282064791</v>
      </c>
      <c r="J20">
        <f t="shared" si="6"/>
        <v>1.0760778282064791</v>
      </c>
      <c r="K20">
        <f t="shared" si="7"/>
        <v>0.57745625010319412</v>
      </c>
      <c r="L20">
        <f t="shared" si="8"/>
        <v>0.42254374989680582</v>
      </c>
      <c r="M20">
        <f t="shared" si="9"/>
        <v>1.7317329231804059</v>
      </c>
      <c r="N20">
        <f t="shared" si="10"/>
        <v>2.3666188418222287</v>
      </c>
    </row>
    <row r="21" spans="1:14" x14ac:dyDescent="0.25">
      <c r="A21" s="4">
        <f>IF('True_Odds_Calculator_2-way'!A22="","",'True_Odds_Calculator_2-way'!A22)</f>
        <v>2.14</v>
      </c>
      <c r="B21" s="4">
        <f>IF('True_Odds_Calculator_2-way'!B22="","",'True_Odds_Calculator_2-way'!B22)</f>
        <v>1.76</v>
      </c>
      <c r="C21" s="4">
        <f t="shared" si="0"/>
        <v>0.46728971962616822</v>
      </c>
      <c r="D21">
        <f t="shared" si="1"/>
        <v>0.56818181818181823</v>
      </c>
      <c r="E21">
        <f t="shared" si="2"/>
        <v>3.5471537807986397E-2</v>
      </c>
      <c r="F21">
        <f t="shared" si="3"/>
        <v>-0.23003398470688197</v>
      </c>
      <c r="G21">
        <v>0</v>
      </c>
      <c r="H21">
        <f t="shared" si="4"/>
        <v>0.26550552251486831</v>
      </c>
      <c r="I21">
        <f t="shared" si="5"/>
        <v>-1.0743376064838499</v>
      </c>
      <c r="J21">
        <f t="shared" si="6"/>
        <v>1.0743376064838499</v>
      </c>
      <c r="K21">
        <f t="shared" si="7"/>
        <v>0.4494897427831781</v>
      </c>
      <c r="L21">
        <f t="shared" si="8"/>
        <v>0.55051025721682212</v>
      </c>
      <c r="M21">
        <f t="shared" si="9"/>
        <v>2.2247448713915889</v>
      </c>
      <c r="N21">
        <f t="shared" si="10"/>
        <v>1.8164965809277254</v>
      </c>
    </row>
    <row r="22" spans="1:14" x14ac:dyDescent="0.25">
      <c r="A22" s="4">
        <f>IF('True_Odds_Calculator_2-way'!A23="","",'True_Odds_Calculator_2-way'!A23)</f>
        <v>2.0299999999999998</v>
      </c>
      <c r="B22" s="4">
        <f>IF('True_Odds_Calculator_2-way'!B23="","",'True_Odds_Calculator_2-way'!B23)</f>
        <v>1.87</v>
      </c>
      <c r="C22" s="4">
        <f t="shared" si="0"/>
        <v>0.49261083743842371</v>
      </c>
      <c r="D22">
        <f t="shared" si="1"/>
        <v>0.53475935828876997</v>
      </c>
      <c r="E22">
        <f t="shared" si="2"/>
        <v>2.737019572719368E-2</v>
      </c>
      <c r="F22">
        <f t="shared" si="3"/>
        <v>-0.23605805958747139</v>
      </c>
      <c r="G22">
        <v>0</v>
      </c>
      <c r="H22">
        <f t="shared" si="4"/>
        <v>0.26342825531466507</v>
      </c>
      <c r="I22">
        <f t="shared" si="5"/>
        <v>-1.0563838700626149</v>
      </c>
      <c r="J22">
        <f t="shared" si="6"/>
        <v>1.0563838700626149</v>
      </c>
      <c r="K22">
        <f t="shared" si="7"/>
        <v>0.47890991226943308</v>
      </c>
      <c r="L22">
        <f t="shared" si="8"/>
        <v>0.52109008773056686</v>
      </c>
      <c r="M22">
        <f t="shared" si="9"/>
        <v>2.0880753861644932</v>
      </c>
      <c r="N22">
        <f t="shared" si="10"/>
        <v>1.9190539669544755</v>
      </c>
    </row>
    <row r="23" spans="1:14" x14ac:dyDescent="0.25">
      <c r="A23" s="4">
        <f>IF('True_Odds_Calculator_2-way'!A24="","",'True_Odds_Calculator_2-way'!A24)</f>
        <v>1.74</v>
      </c>
      <c r="B23" s="4">
        <f>IF('True_Odds_Calculator_2-way'!B24="","",'True_Odds_Calculator_2-way'!B24)</f>
        <v>2.1800000000000002</v>
      </c>
      <c r="C23" s="4">
        <f t="shared" si="0"/>
        <v>0.57471264367816088</v>
      </c>
      <c r="D23">
        <f t="shared" si="1"/>
        <v>0.4587155963302752</v>
      </c>
      <c r="E23">
        <f t="shared" si="2"/>
        <v>3.3428240008436028E-2</v>
      </c>
      <c r="F23">
        <f t="shared" si="3"/>
        <v>-0.23020141305494057</v>
      </c>
      <c r="G23">
        <v>0</v>
      </c>
      <c r="H23">
        <f t="shared" si="4"/>
        <v>0.26362965306337655</v>
      </c>
      <c r="I23">
        <f t="shared" si="5"/>
        <v>-1.0701462561817372</v>
      </c>
      <c r="J23">
        <f t="shared" si="6"/>
        <v>1.0701462561817372</v>
      </c>
      <c r="K23">
        <f t="shared" si="7"/>
        <v>0.55806429341387886</v>
      </c>
      <c r="L23">
        <f t="shared" si="8"/>
        <v>0.44193570658612125</v>
      </c>
      <c r="M23">
        <f t="shared" si="9"/>
        <v>1.7919082295744857</v>
      </c>
      <c r="N23">
        <f t="shared" si="10"/>
        <v>2.26277258229445</v>
      </c>
    </row>
    <row r="24" spans="1:14" x14ac:dyDescent="0.25">
      <c r="A24" s="4">
        <f>IF('True_Odds_Calculator_2-way'!A25="","",'True_Odds_Calculator_2-way'!A25)</f>
        <v>1.9</v>
      </c>
      <c r="B24" s="4">
        <f>IF('True_Odds_Calculator_2-way'!B25="","",'True_Odds_Calculator_2-way'!B25)</f>
        <v>1.99</v>
      </c>
      <c r="C24" s="4">
        <f t="shared" si="0"/>
        <v>0.52631578947368418</v>
      </c>
      <c r="D24">
        <f t="shared" si="1"/>
        <v>0.50251256281407031</v>
      </c>
      <c r="E24">
        <f t="shared" si="2"/>
        <v>2.8828352287754377E-2</v>
      </c>
      <c r="F24">
        <f t="shared" si="3"/>
        <v>-0.23565194393017741</v>
      </c>
      <c r="G24">
        <v>0</v>
      </c>
      <c r="H24">
        <f t="shared" si="4"/>
        <v>0.26448029621793173</v>
      </c>
      <c r="I24">
        <f t="shared" si="5"/>
        <v>-1.0594028769395465</v>
      </c>
      <c r="J24">
        <f t="shared" si="6"/>
        <v>1.0594028769395465</v>
      </c>
      <c r="K24">
        <f t="shared" si="7"/>
        <v>0.51191151829848447</v>
      </c>
      <c r="L24">
        <f t="shared" si="8"/>
        <v>0.48808848170151553</v>
      </c>
      <c r="M24">
        <f t="shared" si="9"/>
        <v>1.9534625892455926</v>
      </c>
      <c r="N24">
        <f t="shared" si="10"/>
        <v>2.0488088481701512</v>
      </c>
    </row>
    <row r="25" spans="1:14" x14ac:dyDescent="0.25">
      <c r="A25" s="4">
        <f>IF('True_Odds_Calculator_2-way'!A26="","",'True_Odds_Calculator_2-way'!A26)</f>
        <v>1.97</v>
      </c>
      <c r="B25" s="4">
        <f>IF('True_Odds_Calculator_2-way'!B26="","",'True_Odds_Calculator_2-way'!B26)</f>
        <v>1.92</v>
      </c>
      <c r="C25" s="4">
        <f t="shared" si="0"/>
        <v>0.50761421319796951</v>
      </c>
      <c r="D25">
        <f t="shared" si="1"/>
        <v>0.52083333333333337</v>
      </c>
      <c r="E25">
        <f t="shared" si="2"/>
        <v>2.844754653130277E-2</v>
      </c>
      <c r="F25">
        <f t="shared" si="3"/>
        <v>-0.2359348561759731</v>
      </c>
      <c r="G25">
        <v>0</v>
      </c>
      <c r="H25">
        <f t="shared" si="4"/>
        <v>0.26438240270727581</v>
      </c>
      <c r="I25">
        <f t="shared" si="5"/>
        <v>-1.0585715534396718</v>
      </c>
      <c r="J25">
        <f t="shared" si="6"/>
        <v>1.0585715534396718</v>
      </c>
      <c r="K25">
        <f t="shared" si="7"/>
        <v>0.49338508579127022</v>
      </c>
      <c r="L25">
        <f t="shared" si="8"/>
        <v>0.50661491420873006</v>
      </c>
      <c r="M25">
        <f t="shared" si="9"/>
        <v>2.0268144068364817</v>
      </c>
      <c r="N25">
        <f t="shared" si="10"/>
        <v>1.9738858291644976</v>
      </c>
    </row>
    <row r="26" spans="1:14" x14ac:dyDescent="0.25">
      <c r="A26" s="4">
        <f>IF('True_Odds_Calculator_2-way'!A27="","",'True_Odds_Calculator_2-way'!A27)</f>
        <v>2.37</v>
      </c>
      <c r="B26" s="4">
        <f>IF('True_Odds_Calculator_2-way'!B27="","",'True_Odds_Calculator_2-way'!B27)</f>
        <v>1.63</v>
      </c>
      <c r="C26" s="4">
        <f t="shared" si="0"/>
        <v>0.42194092827004215</v>
      </c>
      <c r="D26">
        <f t="shared" si="1"/>
        <v>0.61349693251533743</v>
      </c>
      <c r="E26">
        <f t="shared" si="2"/>
        <v>3.5437860785379582E-2</v>
      </c>
      <c r="F26">
        <f t="shared" si="3"/>
        <v>-0.22342160441096537</v>
      </c>
      <c r="G26">
        <v>0</v>
      </c>
      <c r="H26">
        <f t="shared" si="4"/>
        <v>0.2588594651963449</v>
      </c>
      <c r="I26">
        <f t="shared" si="5"/>
        <v>-1.0763894728677108</v>
      </c>
      <c r="J26">
        <f t="shared" si="6"/>
        <v>1.0763894728677108</v>
      </c>
      <c r="K26">
        <f t="shared" si="7"/>
        <v>0.40409696490827207</v>
      </c>
      <c r="L26">
        <f t="shared" si="8"/>
        <v>0.59590303509172793</v>
      </c>
      <c r="M26">
        <f t="shared" si="9"/>
        <v>2.4746535778287639</v>
      </c>
      <c r="N26">
        <f t="shared" si="10"/>
        <v>1.6781253679066579</v>
      </c>
    </row>
    <row r="27" spans="1:14" x14ac:dyDescent="0.25">
      <c r="A27" s="4">
        <f>IF('True_Odds_Calculator_2-way'!A28="","",'True_Odds_Calculator_2-way'!A28)</f>
        <v>2.15</v>
      </c>
      <c r="B27" s="4">
        <f>IF('True_Odds_Calculator_2-way'!B28="","",'True_Odds_Calculator_2-way'!B28)</f>
        <v>1.76</v>
      </c>
      <c r="C27" s="4">
        <f t="shared" si="0"/>
        <v>0.46511627906976744</v>
      </c>
      <c r="D27">
        <f t="shared" si="1"/>
        <v>0.56818181818181823</v>
      </c>
      <c r="E27">
        <f t="shared" si="2"/>
        <v>3.3298097251585723E-2</v>
      </c>
      <c r="F27">
        <f t="shared" si="3"/>
        <v>-0.23097251585623668</v>
      </c>
      <c r="G27">
        <v>0</v>
      </c>
      <c r="H27">
        <f t="shared" si="4"/>
        <v>0.26427061310782241</v>
      </c>
      <c r="I27">
        <f t="shared" si="5"/>
        <v>-1.0696563746013956</v>
      </c>
      <c r="J27">
        <f t="shared" si="6"/>
        <v>1.0696563746013956</v>
      </c>
      <c r="K27">
        <f t="shared" si="7"/>
        <v>0.44840941385030625</v>
      </c>
      <c r="L27">
        <f t="shared" si="8"/>
        <v>0.5515905861496937</v>
      </c>
      <c r="M27">
        <f t="shared" si="9"/>
        <v>2.2301048307916052</v>
      </c>
      <c r="N27">
        <f t="shared" si="10"/>
        <v>1.8129388446970602</v>
      </c>
    </row>
    <row r="28" spans="1:14" x14ac:dyDescent="0.25">
      <c r="A28" s="4">
        <f>IF('True_Odds_Calculator_2-way'!A29="","",'True_Odds_Calculator_2-way'!A29)</f>
        <v>1.45</v>
      </c>
      <c r="B28" s="4">
        <f>IF('True_Odds_Calculator_2-way'!B29="","",'True_Odds_Calculator_2-way'!B29)</f>
        <v>2.83</v>
      </c>
      <c r="C28" s="4">
        <f t="shared" si="0"/>
        <v>0.68965517241379315</v>
      </c>
      <c r="D28">
        <f t="shared" si="1"/>
        <v>0.35335689045936397</v>
      </c>
      <c r="E28">
        <f t="shared" si="2"/>
        <v>4.3012062873157175E-2</v>
      </c>
      <c r="F28">
        <f t="shared" si="3"/>
        <v>-0.20068234434019727</v>
      </c>
      <c r="G28">
        <v>0</v>
      </c>
      <c r="H28">
        <f t="shared" si="4"/>
        <v>0.24369440721335447</v>
      </c>
      <c r="I28">
        <f t="shared" si="5"/>
        <v>-1.1019660081788107</v>
      </c>
      <c r="J28">
        <f t="shared" si="6"/>
        <v>1.1019660081788107</v>
      </c>
      <c r="K28">
        <f t="shared" si="7"/>
        <v>0.66850071903242736</v>
      </c>
      <c r="L28">
        <f t="shared" si="8"/>
        <v>0.3314992809675727</v>
      </c>
      <c r="M28">
        <f t="shared" si="9"/>
        <v>1.4958847036804643</v>
      </c>
      <c r="N28">
        <f t="shared" si="10"/>
        <v>3.016597794967224</v>
      </c>
    </row>
    <row r="29" spans="1:14" x14ac:dyDescent="0.25">
      <c r="A29" s="4">
        <f>IF('True_Odds_Calculator_2-way'!A30="","",'True_Odds_Calculator_2-way'!A30)</f>
        <v>2.19</v>
      </c>
      <c r="B29" s="4">
        <f>IF('True_Odds_Calculator_2-way'!B30="","",'True_Odds_Calculator_2-way'!B30)</f>
        <v>1.74</v>
      </c>
      <c r="C29" s="4">
        <f t="shared" si="0"/>
        <v>0.45662100456621008</v>
      </c>
      <c r="D29">
        <f t="shared" si="1"/>
        <v>0.57471264367816088</v>
      </c>
      <c r="E29">
        <f t="shared" si="2"/>
        <v>3.1333648244370904E-2</v>
      </c>
      <c r="F29">
        <f t="shared" si="3"/>
        <v>-0.23109221644885325</v>
      </c>
      <c r="G29">
        <v>0</v>
      </c>
      <c r="H29">
        <f t="shared" si="4"/>
        <v>0.26242586469322415</v>
      </c>
      <c r="I29">
        <f t="shared" si="5"/>
        <v>-1.0656403571953759</v>
      </c>
      <c r="J29">
        <f t="shared" si="6"/>
        <v>1.0656403571953759</v>
      </c>
      <c r="K29">
        <f t="shared" si="7"/>
        <v>0.4408953301027736</v>
      </c>
      <c r="L29">
        <f t="shared" si="8"/>
        <v>0.5591046698972264</v>
      </c>
      <c r="M29">
        <f t="shared" si="9"/>
        <v>2.2681120250624973</v>
      </c>
      <c r="N29">
        <f t="shared" si="10"/>
        <v>1.7885738643245783</v>
      </c>
    </row>
    <row r="30" spans="1:14" x14ac:dyDescent="0.25">
      <c r="A30" s="4">
        <f>IF('True_Odds_Calculator_2-way'!A31="","",'True_Odds_Calculator_2-way'!A31)</f>
        <v>1.99</v>
      </c>
      <c r="B30" s="4">
        <f>IF('True_Odds_Calculator_2-way'!B31="","",'True_Odds_Calculator_2-way'!B31)</f>
        <v>1.89</v>
      </c>
      <c r="C30" s="4">
        <f t="shared" si="0"/>
        <v>0.50251256281407031</v>
      </c>
      <c r="D30">
        <f t="shared" si="1"/>
        <v>0.52910052910052918</v>
      </c>
      <c r="E30">
        <f t="shared" si="2"/>
        <v>3.16130919145996E-2</v>
      </c>
      <c r="F30">
        <f t="shared" si="3"/>
        <v>-0.23426657094998793</v>
      </c>
      <c r="G30">
        <v>0</v>
      </c>
      <c r="H30">
        <f t="shared" si="4"/>
        <v>0.26587966286458753</v>
      </c>
      <c r="I30">
        <f t="shared" si="5"/>
        <v>-1.0653379535009888</v>
      </c>
      <c r="J30">
        <f t="shared" si="6"/>
        <v>1.0653379535009888</v>
      </c>
      <c r="K30">
        <f t="shared" si="7"/>
        <v>0.48669270829720923</v>
      </c>
      <c r="L30">
        <f t="shared" si="8"/>
        <v>0.51330729170279055</v>
      </c>
      <c r="M30">
        <f t="shared" si="9"/>
        <v>2.0546845739659791</v>
      </c>
      <c r="N30">
        <f t="shared" si="10"/>
        <v>1.9481507786158798</v>
      </c>
    </row>
    <row r="31" spans="1:14" x14ac:dyDescent="0.25">
      <c r="A31" s="4">
        <f>IF('True_Odds_Calculator_2-way'!A32="","",'True_Odds_Calculator_2-way'!A32)</f>
        <v>1.83</v>
      </c>
      <c r="B31" s="4">
        <f>IF('True_Odds_Calculator_2-way'!B32="","",'True_Odds_Calculator_2-way'!B32)</f>
        <v>2.06</v>
      </c>
      <c r="C31" s="4">
        <f t="shared" si="0"/>
        <v>0.54644808743169393</v>
      </c>
      <c r="D31">
        <f t="shared" si="1"/>
        <v>0.4854368932038835</v>
      </c>
      <c r="E31">
        <f t="shared" si="2"/>
        <v>3.1884980635577431E-2</v>
      </c>
      <c r="F31">
        <f t="shared" si="3"/>
        <v>-0.2333810812244681</v>
      </c>
      <c r="G31">
        <v>0</v>
      </c>
      <c r="H31">
        <f t="shared" si="4"/>
        <v>0.26526606186004559</v>
      </c>
      <c r="I31">
        <f t="shared" si="5"/>
        <v>-1.0661247392009334</v>
      </c>
      <c r="J31">
        <f t="shared" si="6"/>
        <v>1.0661247392009334</v>
      </c>
      <c r="K31">
        <f t="shared" si="7"/>
        <v>0.53053675848269044</v>
      </c>
      <c r="L31">
        <f t="shared" si="8"/>
        <v>0.46946324151730962</v>
      </c>
      <c r="M31">
        <f t="shared" si="9"/>
        <v>1.8848835335367746</v>
      </c>
      <c r="N31">
        <f t="shared" si="10"/>
        <v>2.1300922235529893</v>
      </c>
    </row>
    <row r="32" spans="1:14" x14ac:dyDescent="0.25">
      <c r="A32" s="4">
        <f>IF('True_Odds_Calculator_2-way'!A33="","",'True_Odds_Calculator_2-way'!A33)</f>
        <v>2.15</v>
      </c>
      <c r="B32" s="4">
        <f>IF('True_Odds_Calculator_2-way'!B33="","",'True_Odds_Calculator_2-way'!B33)</f>
        <v>1.76</v>
      </c>
      <c r="C32" s="4">
        <f t="shared" si="0"/>
        <v>0.46511627906976744</v>
      </c>
      <c r="D32">
        <f t="shared" si="1"/>
        <v>0.56818181818181823</v>
      </c>
      <c r="E32">
        <f t="shared" si="2"/>
        <v>3.3298097251585723E-2</v>
      </c>
      <c r="F32">
        <f t="shared" si="3"/>
        <v>-0.23097251585623668</v>
      </c>
      <c r="G32">
        <v>0</v>
      </c>
      <c r="H32">
        <f t="shared" si="4"/>
        <v>0.26427061310782241</v>
      </c>
      <c r="I32">
        <f t="shared" si="5"/>
        <v>-1.0696563746013956</v>
      </c>
      <c r="J32">
        <f t="shared" si="6"/>
        <v>1.0696563746013956</v>
      </c>
      <c r="K32">
        <f t="shared" si="7"/>
        <v>0.44840941385030625</v>
      </c>
      <c r="L32">
        <f t="shared" si="8"/>
        <v>0.5515905861496937</v>
      </c>
      <c r="M32">
        <f t="shared" si="9"/>
        <v>2.2301048307916052</v>
      </c>
      <c r="N32">
        <f t="shared" si="10"/>
        <v>1.8129388446970602</v>
      </c>
    </row>
    <row r="33" spans="1:14" x14ac:dyDescent="0.25">
      <c r="A33" s="4">
        <f>IF('True_Odds_Calculator_2-way'!A34="","",'True_Odds_Calculator_2-way'!A34)</f>
        <v>2.09</v>
      </c>
      <c r="B33" s="4">
        <f>IF('True_Odds_Calculator_2-way'!B34="","",'True_Odds_Calculator_2-way'!B34)</f>
        <v>1.8</v>
      </c>
      <c r="C33" s="4">
        <f t="shared" si="0"/>
        <v>0.47846889952153115</v>
      </c>
      <c r="D33">
        <f t="shared" si="1"/>
        <v>0.55555555555555558</v>
      </c>
      <c r="E33">
        <f t="shared" si="2"/>
        <v>3.4024455077086735E-2</v>
      </c>
      <c r="F33">
        <f t="shared" si="3"/>
        <v>-0.23179160021265277</v>
      </c>
      <c r="G33">
        <v>0</v>
      </c>
      <c r="H33">
        <f t="shared" si="4"/>
        <v>0.26581605528973956</v>
      </c>
      <c r="I33">
        <f t="shared" si="5"/>
        <v>-1.0708823421952987</v>
      </c>
      <c r="J33">
        <f t="shared" si="6"/>
        <v>1.0708823421952987</v>
      </c>
      <c r="K33">
        <f t="shared" si="7"/>
        <v>0.46141173239413841</v>
      </c>
      <c r="L33">
        <f t="shared" si="8"/>
        <v>0.53858826760586154</v>
      </c>
      <c r="M33">
        <f t="shared" si="9"/>
        <v>2.1672617529928755</v>
      </c>
      <c r="N33">
        <f t="shared" si="10"/>
        <v>1.8567058737562385</v>
      </c>
    </row>
    <row r="34" spans="1:14" x14ac:dyDescent="0.25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1.83</v>
      </c>
      <c r="C34" s="4">
        <f t="shared" si="0"/>
        <v>0.48309178743961356</v>
      </c>
      <c r="D34">
        <f t="shared" si="1"/>
        <v>0.54644808743169393</v>
      </c>
      <c r="E34">
        <f t="shared" si="2"/>
        <v>2.9539874871307603E-2</v>
      </c>
      <c r="F34">
        <f t="shared" si="3"/>
        <v>-0.23444470842902765</v>
      </c>
      <c r="G34">
        <v>0</v>
      </c>
      <c r="H34">
        <f t="shared" si="4"/>
        <v>0.26398458330033525</v>
      </c>
      <c r="I34">
        <f t="shared" si="5"/>
        <v>-1.0611311532512866</v>
      </c>
      <c r="J34">
        <f t="shared" si="6"/>
        <v>1.0611311532512866</v>
      </c>
      <c r="K34">
        <f t="shared" si="7"/>
        <v>0.46829407167694814</v>
      </c>
      <c r="L34">
        <f t="shared" si="8"/>
        <v>0.53170592832305175</v>
      </c>
      <c r="M34">
        <f t="shared" si="9"/>
        <v>2.1354103339788768</v>
      </c>
      <c r="N34">
        <f t="shared" si="10"/>
        <v>1.8807388571985679</v>
      </c>
    </row>
    <row r="35" spans="1:14" x14ac:dyDescent="0.25">
      <c r="A35" s="4">
        <f>IF('True_Odds_Calculator_2-way'!A36="","",'True_Odds_Calculator_2-way'!A36)</f>
        <v>1.89</v>
      </c>
      <c r="B35" s="4">
        <f>IF('True_Odds_Calculator_2-way'!B36="","",'True_Odds_Calculator_2-way'!B36)</f>
        <v>2</v>
      </c>
      <c r="C35" s="4">
        <f t="shared" si="0"/>
        <v>0.52910052910052918</v>
      </c>
      <c r="D35">
        <f t="shared" si="1"/>
        <v>0.5</v>
      </c>
      <c r="E35">
        <f t="shared" si="2"/>
        <v>2.9100529100529293E-2</v>
      </c>
      <c r="F35">
        <f t="shared" si="3"/>
        <v>-0.23544973544973535</v>
      </c>
      <c r="G35">
        <v>0</v>
      </c>
      <c r="H35">
        <f t="shared" si="4"/>
        <v>0.26455026455026459</v>
      </c>
      <c r="I35">
        <f t="shared" si="5"/>
        <v>-1.0599978800063603</v>
      </c>
      <c r="J35">
        <f t="shared" si="6"/>
        <v>1.0599978800063603</v>
      </c>
      <c r="K35">
        <f t="shared" si="7"/>
        <v>0.51456260722126923</v>
      </c>
      <c r="L35">
        <f t="shared" si="8"/>
        <v>0.48543739277873066</v>
      </c>
      <c r="M35">
        <f t="shared" si="9"/>
        <v>1.9433981132056606</v>
      </c>
      <c r="N35">
        <f t="shared" si="10"/>
        <v>2.0599978800063603</v>
      </c>
    </row>
    <row r="36" spans="1:14" x14ac:dyDescent="0.25">
      <c r="A36" s="4">
        <f>IF('True_Odds_Calculator_2-way'!A37="","",'True_Odds_Calculator_2-way'!A37)</f>
        <v>2.4900000000000002</v>
      </c>
      <c r="B36" s="4">
        <f>IF('True_Odds_Calculator_2-way'!B37="","",'True_Odds_Calculator_2-way'!B37)</f>
        <v>1.58</v>
      </c>
      <c r="C36" s="4">
        <f t="shared" si="0"/>
        <v>0.40160642570281119</v>
      </c>
      <c r="D36">
        <f t="shared" si="1"/>
        <v>0.63291139240506322</v>
      </c>
      <c r="E36">
        <f t="shared" si="2"/>
        <v>3.4517818107874465E-2</v>
      </c>
      <c r="F36">
        <f t="shared" si="3"/>
        <v>-0.21966346398251235</v>
      </c>
      <c r="G36">
        <v>0</v>
      </c>
      <c r="H36">
        <f t="shared" si="4"/>
        <v>0.25418128209038682</v>
      </c>
      <c r="I36">
        <f t="shared" si="5"/>
        <v>-1.0757042116817492</v>
      </c>
      <c r="J36">
        <f t="shared" si="6"/>
        <v>1.0757042116817492</v>
      </c>
      <c r="K36">
        <f t="shared" si="7"/>
        <v>0.38420173597293183</v>
      </c>
      <c r="L36">
        <f t="shared" si="8"/>
        <v>0.61579826402706817</v>
      </c>
      <c r="M36">
        <f t="shared" si="9"/>
        <v>2.6027992754058067</v>
      </c>
      <c r="N36">
        <f t="shared" si="10"/>
        <v>1.6239084427754149</v>
      </c>
    </row>
    <row r="37" spans="1:14" x14ac:dyDescent="0.25">
      <c r="A37" s="4">
        <f>IF('True_Odds_Calculator_2-way'!A38="","",'True_Odds_Calculator_2-way'!A38)</f>
        <v>2.31</v>
      </c>
      <c r="B37" s="4">
        <f>IF('True_Odds_Calculator_2-way'!B38="","",'True_Odds_Calculator_2-way'!B38)</f>
        <v>1.66</v>
      </c>
      <c r="C37" s="4">
        <f t="shared" si="0"/>
        <v>0.4329004329004329</v>
      </c>
      <c r="D37">
        <f t="shared" si="1"/>
        <v>0.60240963855421692</v>
      </c>
      <c r="E37">
        <f t="shared" si="2"/>
        <v>3.5310071454649705E-2</v>
      </c>
      <c r="F37">
        <f t="shared" si="3"/>
        <v>-0.22547332185886404</v>
      </c>
      <c r="G37">
        <v>0</v>
      </c>
      <c r="H37">
        <f t="shared" si="4"/>
        <v>0.2607833933135138</v>
      </c>
      <c r="I37">
        <f t="shared" si="5"/>
        <v>-1.0754553500909856</v>
      </c>
      <c r="J37">
        <f t="shared" si="6"/>
        <v>1.0754553500909856</v>
      </c>
      <c r="K37">
        <f t="shared" si="7"/>
        <v>0.41513645490564033</v>
      </c>
      <c r="L37">
        <f t="shared" si="8"/>
        <v>0.58486354509435967</v>
      </c>
      <c r="M37">
        <f t="shared" si="9"/>
        <v>2.4088465086191913</v>
      </c>
      <c r="N37">
        <f t="shared" si="10"/>
        <v>1.7098005310600506</v>
      </c>
    </row>
    <row r="38" spans="1:14" x14ac:dyDescent="0.25">
      <c r="A38" s="4">
        <f>IF('True_Odds_Calculator_2-way'!A39="","",'True_Odds_Calculator_2-way'!A39)</f>
        <v>1.95</v>
      </c>
      <c r="B38" s="4">
        <f>IF('True_Odds_Calculator_2-way'!B39="","",'True_Odds_Calculator_2-way'!B39)</f>
        <v>1.92</v>
      </c>
      <c r="C38" s="4">
        <f t="shared" si="0"/>
        <v>0.51282051282051289</v>
      </c>
      <c r="D38">
        <f t="shared" si="1"/>
        <v>0.52083333333333337</v>
      </c>
      <c r="E38">
        <f t="shared" si="2"/>
        <v>3.3653846153846256E-2</v>
      </c>
      <c r="F38">
        <f t="shared" si="3"/>
        <v>-0.23344017094017089</v>
      </c>
      <c r="G38">
        <v>0</v>
      </c>
      <c r="H38">
        <f t="shared" si="4"/>
        <v>0.26709401709401714</v>
      </c>
      <c r="I38">
        <f t="shared" si="5"/>
        <v>-1.0696563746013956</v>
      </c>
      <c r="J38">
        <f t="shared" si="6"/>
        <v>1.0696563746013956</v>
      </c>
      <c r="K38">
        <f t="shared" si="7"/>
        <v>0.49598904672064897</v>
      </c>
      <c r="L38">
        <f t="shared" si="8"/>
        <v>0.50401095327935097</v>
      </c>
      <c r="M38">
        <f t="shared" si="9"/>
        <v>2.0161735558713256</v>
      </c>
      <c r="N38">
        <f t="shared" si="10"/>
        <v>1.9840838646332837</v>
      </c>
    </row>
    <row r="39" spans="1:14" x14ac:dyDescent="0.25">
      <c r="A39" s="4">
        <f>IF('True_Odds_Calculator_2-way'!A40="","",'True_Odds_Calculator_2-way'!A40)</f>
        <v>2.13</v>
      </c>
      <c r="B39" s="4">
        <f>IF('True_Odds_Calculator_2-way'!B40="","",'True_Odds_Calculator_2-way'!B40)</f>
        <v>1.76</v>
      </c>
      <c r="C39" s="4">
        <f t="shared" si="0"/>
        <v>0.46948356807511737</v>
      </c>
      <c r="D39">
        <f t="shared" si="1"/>
        <v>0.56818181818181823</v>
      </c>
      <c r="E39">
        <f t="shared" si="2"/>
        <v>3.7665386256935607E-2</v>
      </c>
      <c r="F39">
        <f t="shared" si="3"/>
        <v>-0.22908664105847198</v>
      </c>
      <c r="G39">
        <v>0</v>
      </c>
      <c r="H39">
        <f t="shared" si="4"/>
        <v>0.26675202731540765</v>
      </c>
      <c r="I39">
        <f t="shared" si="5"/>
        <v>-1.0790808419378759</v>
      </c>
      <c r="J39">
        <f t="shared" si="6"/>
        <v>1.0790808419378759</v>
      </c>
      <c r="K39">
        <f t="shared" si="7"/>
        <v>0.45058007312499337</v>
      </c>
      <c r="L39">
        <f t="shared" si="8"/>
        <v>0.54941992687500663</v>
      </c>
      <c r="M39">
        <f t="shared" si="9"/>
        <v>2.2193613513897996</v>
      </c>
      <c r="N39">
        <f t="shared" si="10"/>
        <v>1.8201014398727853</v>
      </c>
    </row>
    <row r="40" spans="1:14" x14ac:dyDescent="0.25">
      <c r="A40" s="4">
        <f>IF('True_Odds_Calculator_2-way'!A41="","",'True_Odds_Calculator_2-way'!A41)</f>
        <v>1.86</v>
      </c>
      <c r="B40" s="4">
        <f>IF('True_Odds_Calculator_2-way'!B41="","",'True_Odds_Calculator_2-way'!B41)</f>
        <v>2.0099999999999998</v>
      </c>
      <c r="C40" s="4">
        <f t="shared" si="0"/>
        <v>0.5376344086021505</v>
      </c>
      <c r="D40">
        <f t="shared" si="1"/>
        <v>0.49751243781094534</v>
      </c>
      <c r="E40">
        <f t="shared" si="2"/>
        <v>3.5146846413095734E-2</v>
      </c>
      <c r="F40">
        <f t="shared" si="3"/>
        <v>-0.2323329588616061</v>
      </c>
      <c r="G40">
        <v>0</v>
      </c>
      <c r="H40">
        <f t="shared" si="4"/>
        <v>0.26747980527470178</v>
      </c>
      <c r="I40">
        <f t="shared" si="5"/>
        <v>-1.0729761966090035</v>
      </c>
      <c r="J40">
        <f t="shared" si="6"/>
        <v>1.0729761966090035</v>
      </c>
      <c r="K40">
        <f t="shared" si="7"/>
        <v>0.52008583750279591</v>
      </c>
      <c r="L40">
        <f t="shared" si="8"/>
        <v>0.47991416249720437</v>
      </c>
      <c r="M40">
        <f t="shared" si="9"/>
        <v>1.9227595290837431</v>
      </c>
      <c r="N40">
        <f t="shared" si="10"/>
        <v>2.0837059585750928</v>
      </c>
    </row>
    <row r="41" spans="1:14" x14ac:dyDescent="0.25">
      <c r="A41" s="4">
        <f>IF('True_Odds_Calculator_2-way'!A42="","",'True_Odds_Calculator_2-way'!A42)</f>
        <v>2.2599999999999998</v>
      </c>
      <c r="B41" s="4">
        <f>IF('True_Odds_Calculator_2-way'!B42="","",'True_Odds_Calculator_2-way'!B42)</f>
        <v>1.68</v>
      </c>
      <c r="C41" s="4">
        <f t="shared" si="0"/>
        <v>0.44247787610619471</v>
      </c>
      <c r="D41">
        <f t="shared" si="1"/>
        <v>0.59523809523809523</v>
      </c>
      <c r="E41">
        <f t="shared" si="2"/>
        <v>3.7715971344289834E-2</v>
      </c>
      <c r="F41">
        <f t="shared" si="3"/>
        <v>-0.22566371681415942</v>
      </c>
      <c r="G41">
        <v>0</v>
      </c>
      <c r="H41">
        <f t="shared" si="4"/>
        <v>0.26337968815844925</v>
      </c>
      <c r="I41">
        <f t="shared" si="5"/>
        <v>-1.080339539253607</v>
      </c>
      <c r="J41">
        <f t="shared" si="6"/>
        <v>1.080339539253607</v>
      </c>
      <c r="K41">
        <f t="shared" si="7"/>
        <v>0.4235084779870531</v>
      </c>
      <c r="L41">
        <f t="shared" si="8"/>
        <v>0.57649152201294696</v>
      </c>
      <c r="M41">
        <f t="shared" si="9"/>
        <v>2.3612278194595446</v>
      </c>
      <c r="N41">
        <f t="shared" si="10"/>
        <v>1.7346308866924531</v>
      </c>
    </row>
    <row r="42" spans="1:14" x14ac:dyDescent="0.25">
      <c r="A42" s="4">
        <f>IF('True_Odds_Calculator_2-way'!A43="","",'True_Odds_Calculator_2-way'!A43)</f>
        <v>1.72</v>
      </c>
      <c r="B42" s="4">
        <f>IF('True_Odds_Calculator_2-way'!B43="","",'True_Odds_Calculator_2-way'!B43)</f>
        <v>2.1800000000000002</v>
      </c>
      <c r="C42" s="4">
        <f t="shared" si="0"/>
        <v>0.58139534883720934</v>
      </c>
      <c r="D42">
        <f t="shared" si="1"/>
        <v>0.4587155963302752</v>
      </c>
      <c r="E42">
        <f t="shared" si="2"/>
        <v>4.0110945167484591E-2</v>
      </c>
      <c r="F42">
        <f t="shared" si="3"/>
        <v>-0.22658416897802425</v>
      </c>
      <c r="G42">
        <v>0</v>
      </c>
      <c r="H42">
        <f t="shared" si="4"/>
        <v>0.26669511414550884</v>
      </c>
      <c r="I42">
        <f t="shared" si="5"/>
        <v>-1.0849075915068656</v>
      </c>
      <c r="J42">
        <f t="shared" si="6"/>
        <v>1.0849075915068656</v>
      </c>
      <c r="K42">
        <f t="shared" si="7"/>
        <v>0.56144023968644996</v>
      </c>
      <c r="L42">
        <f t="shared" si="8"/>
        <v>0.43855976031354993</v>
      </c>
      <c r="M42">
        <f t="shared" si="9"/>
        <v>1.7811334658849434</v>
      </c>
      <c r="N42">
        <f t="shared" si="10"/>
        <v>2.2801909579781015</v>
      </c>
    </row>
    <row r="43" spans="1:14" x14ac:dyDescent="0.25">
      <c r="A43" s="4">
        <f>IF('True_Odds_Calculator_2-way'!A44="","",'True_Odds_Calculator_2-way'!A44)</f>
        <v>2.13</v>
      </c>
      <c r="B43" s="4">
        <f>IF('True_Odds_Calculator_2-way'!B44="","",'True_Odds_Calculator_2-way'!B44)</f>
        <v>1.76</v>
      </c>
      <c r="C43" s="4">
        <f t="shared" si="0"/>
        <v>0.46948356807511737</v>
      </c>
      <c r="D43">
        <f t="shared" si="1"/>
        <v>0.56818181818181823</v>
      </c>
      <c r="E43">
        <f t="shared" si="2"/>
        <v>3.7665386256935607E-2</v>
      </c>
      <c r="F43">
        <f t="shared" si="3"/>
        <v>-0.22908664105847198</v>
      </c>
      <c r="G43">
        <v>0</v>
      </c>
      <c r="H43">
        <f t="shared" si="4"/>
        <v>0.26675202731540765</v>
      </c>
      <c r="I43">
        <f t="shared" si="5"/>
        <v>-1.0790808419378759</v>
      </c>
      <c r="J43">
        <f t="shared" si="6"/>
        <v>1.0790808419378759</v>
      </c>
      <c r="K43">
        <f t="shared" si="7"/>
        <v>0.45058007312499337</v>
      </c>
      <c r="L43">
        <f t="shared" si="8"/>
        <v>0.54941992687500663</v>
      </c>
      <c r="M43">
        <f t="shared" si="9"/>
        <v>2.2193613513897996</v>
      </c>
      <c r="N43">
        <f t="shared" si="10"/>
        <v>1.8201014398727853</v>
      </c>
    </row>
    <row r="44" spans="1:14" x14ac:dyDescent="0.25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0.48309178743961356</v>
      </c>
      <c r="D44">
        <f t="shared" si="1"/>
        <v>0.54945054945054939</v>
      </c>
      <c r="E44">
        <f t="shared" si="2"/>
        <v>3.2542336890162948E-2</v>
      </c>
      <c r="F44">
        <f t="shared" si="3"/>
        <v>-0.23289271115358079</v>
      </c>
      <c r="G44">
        <v>0</v>
      </c>
      <c r="H44">
        <f t="shared" si="4"/>
        <v>0.26543504804374368</v>
      </c>
      <c r="I44">
        <f t="shared" si="5"/>
        <v>-1.0675818579755179</v>
      </c>
      <c r="J44">
        <f t="shared" si="6"/>
        <v>1.0675818579755179</v>
      </c>
      <c r="K44">
        <f t="shared" si="7"/>
        <v>0.4667852887508781</v>
      </c>
      <c r="L44">
        <f t="shared" si="8"/>
        <v>0.53321471124912212</v>
      </c>
      <c r="M44">
        <f t="shared" si="9"/>
        <v>2.1423125880338039</v>
      </c>
      <c r="N44">
        <f t="shared" si="10"/>
        <v>1.8754171235399244</v>
      </c>
    </row>
    <row r="45" spans="1:14" x14ac:dyDescent="0.25">
      <c r="A45" s="4">
        <f>IF('True_Odds_Calculator_2-way'!A46="","",'True_Odds_Calculator_2-way'!A46)</f>
        <v>1.9</v>
      </c>
      <c r="B45" s="4">
        <f>IF('True_Odds_Calculator_2-way'!B46="","",'True_Odds_Calculator_2-way'!B46)</f>
        <v>1.97</v>
      </c>
      <c r="C45" s="4">
        <f t="shared" si="0"/>
        <v>0.52631578947368418</v>
      </c>
      <c r="D45">
        <f t="shared" si="1"/>
        <v>0.50761421319796951</v>
      </c>
      <c r="E45">
        <f t="shared" si="2"/>
        <v>3.3930002671653803E-2</v>
      </c>
      <c r="F45">
        <f t="shared" si="3"/>
        <v>-0.23323537269569861</v>
      </c>
      <c r="G45">
        <v>0</v>
      </c>
      <c r="H45">
        <f t="shared" si="4"/>
        <v>0.26716537536735235</v>
      </c>
      <c r="I45">
        <f t="shared" si="5"/>
        <v>-1.0702688317798925</v>
      </c>
      <c r="J45">
        <f t="shared" si="6"/>
        <v>1.0702688317798925</v>
      </c>
      <c r="K45">
        <f t="shared" si="7"/>
        <v>0.50936156937362553</v>
      </c>
      <c r="L45">
        <f t="shared" si="8"/>
        <v>0.49063843062637452</v>
      </c>
      <c r="M45">
        <f t="shared" si="9"/>
        <v>1.963241948601903</v>
      </c>
      <c r="N45">
        <f t="shared" si="10"/>
        <v>2.0381607668264961</v>
      </c>
    </row>
    <row r="46" spans="1:14" x14ac:dyDescent="0.25">
      <c r="A46" s="4">
        <f>IF('True_Odds_Calculator_2-way'!A47="","",'True_Odds_Calculator_2-way'!A47)</f>
        <v>2.04</v>
      </c>
      <c r="B46" s="4">
        <f>IF('True_Odds_Calculator_2-way'!B47="","",'True_Odds_Calculator_2-way'!B47)</f>
        <v>1.84</v>
      </c>
      <c r="C46" s="4">
        <f t="shared" si="0"/>
        <v>0.49019607843137253</v>
      </c>
      <c r="D46">
        <f t="shared" si="1"/>
        <v>0.54347826086956519</v>
      </c>
      <c r="E46">
        <f t="shared" si="2"/>
        <v>3.3674339300937772E-2</v>
      </c>
      <c r="F46">
        <f t="shared" si="3"/>
        <v>-0.23273657289002547</v>
      </c>
      <c r="G46">
        <v>0</v>
      </c>
      <c r="H46">
        <f t="shared" si="4"/>
        <v>0.2664109121909633</v>
      </c>
      <c r="I46">
        <f t="shared" si="5"/>
        <v>-1.0699012312772824</v>
      </c>
      <c r="J46">
        <f t="shared" si="6"/>
        <v>1.0699012312772824</v>
      </c>
      <c r="K46">
        <f t="shared" si="7"/>
        <v>0.47332857821916891</v>
      </c>
      <c r="L46">
        <f t="shared" si="8"/>
        <v>0.52667142178083093</v>
      </c>
      <c r="M46">
        <f t="shared" si="9"/>
        <v>2.1126972805283741</v>
      </c>
      <c r="N46">
        <f t="shared" si="10"/>
        <v>1.8987170342729172</v>
      </c>
    </row>
    <row r="47" spans="1:14" x14ac:dyDescent="0.25">
      <c r="A47" s="4">
        <f>IF('True_Odds_Calculator_2-way'!A48="","",'True_Odds_Calculator_2-way'!A48)</f>
        <v>1.93</v>
      </c>
      <c r="B47" s="4">
        <f>IF('True_Odds_Calculator_2-way'!B48="","",'True_Odds_Calculator_2-way'!B48)</f>
        <v>1.93</v>
      </c>
      <c r="C47" s="4">
        <f t="shared" si="0"/>
        <v>0.5181347150259068</v>
      </c>
      <c r="D47">
        <f t="shared" si="1"/>
        <v>0.5181347150259068</v>
      </c>
      <c r="E47">
        <f t="shared" si="2"/>
        <v>3.62694300518136E-2</v>
      </c>
      <c r="F47">
        <f t="shared" si="3"/>
        <v>-0.23219415286316403</v>
      </c>
      <c r="G47">
        <v>0</v>
      </c>
      <c r="H47">
        <f t="shared" si="4"/>
        <v>0.26846358291497763</v>
      </c>
      <c r="I47">
        <f t="shared" si="5"/>
        <v>-1.0752688172043015</v>
      </c>
      <c r="J47">
        <f t="shared" si="6"/>
        <v>1.0752688172043015</v>
      </c>
      <c r="K47">
        <f t="shared" si="7"/>
        <v>0.5</v>
      </c>
      <c r="L47">
        <f t="shared" si="8"/>
        <v>0.5</v>
      </c>
      <c r="M47">
        <f t="shared" si="9"/>
        <v>2</v>
      </c>
      <c r="N47">
        <f t="shared" si="10"/>
        <v>2</v>
      </c>
    </row>
    <row r="48" spans="1:14" x14ac:dyDescent="0.25">
      <c r="A48" s="4">
        <f>IF('True_Odds_Calculator_2-way'!A49="","",'True_Odds_Calculator_2-way'!A49)</f>
        <v>1.88</v>
      </c>
      <c r="B48" s="4">
        <f>IF('True_Odds_Calculator_2-way'!B49="","",'True_Odds_Calculator_2-way'!B49)</f>
        <v>1.99</v>
      </c>
      <c r="C48" s="4">
        <f t="shared" si="0"/>
        <v>0.53191489361702127</v>
      </c>
      <c r="D48">
        <f t="shared" si="1"/>
        <v>0.50251256281407031</v>
      </c>
      <c r="E48">
        <f t="shared" si="2"/>
        <v>3.4427456431091574E-2</v>
      </c>
      <c r="F48">
        <f t="shared" si="3"/>
        <v>-0.23286645995937127</v>
      </c>
      <c r="G48">
        <v>0</v>
      </c>
      <c r="H48">
        <f t="shared" si="4"/>
        <v>0.2672939163904629</v>
      </c>
      <c r="I48">
        <f t="shared" si="5"/>
        <v>-1.0713739108887084</v>
      </c>
      <c r="J48">
        <f t="shared" si="6"/>
        <v>1.0713739108887084</v>
      </c>
      <c r="K48">
        <f t="shared" si="7"/>
        <v>0.51471862576142968</v>
      </c>
      <c r="L48">
        <f t="shared" si="8"/>
        <v>0.48528137423857021</v>
      </c>
      <c r="M48">
        <f t="shared" si="9"/>
        <v>1.9428090415820634</v>
      </c>
      <c r="N48">
        <f t="shared" si="10"/>
        <v>2.0606601717798219</v>
      </c>
    </row>
    <row r="49" spans="1:14" x14ac:dyDescent="0.25">
      <c r="A49" s="4">
        <f>IF('True_Odds_Calculator_2-way'!A50="","",'True_Odds_Calculator_2-way'!A50)</f>
        <v>2.04</v>
      </c>
      <c r="B49" s="4">
        <f>IF('True_Odds_Calculator_2-way'!B50="","",'True_Odds_Calculator_2-way'!B50)</f>
        <v>1.83</v>
      </c>
      <c r="C49" s="4">
        <f t="shared" si="0"/>
        <v>0.49019607843137253</v>
      </c>
      <c r="D49">
        <f t="shared" si="1"/>
        <v>0.54644808743169393</v>
      </c>
      <c r="E49">
        <f t="shared" si="2"/>
        <v>3.6644165863066513E-2</v>
      </c>
      <c r="F49">
        <f t="shared" si="3"/>
        <v>-0.23122254366227368</v>
      </c>
      <c r="G49">
        <v>0</v>
      </c>
      <c r="H49">
        <f t="shared" si="4"/>
        <v>0.26786670952534014</v>
      </c>
      <c r="I49">
        <f t="shared" si="5"/>
        <v>-1.0763271222740438</v>
      </c>
      <c r="J49">
        <f t="shared" si="6"/>
        <v>1.0763271222740438</v>
      </c>
      <c r="K49">
        <f t="shared" si="7"/>
        <v>0.47183605689026059</v>
      </c>
      <c r="L49">
        <f t="shared" si="8"/>
        <v>0.52816394310973935</v>
      </c>
      <c r="M49">
        <f t="shared" si="9"/>
        <v>2.1193802071650061</v>
      </c>
      <c r="N49">
        <f t="shared" si="10"/>
        <v>1.8933515114874566</v>
      </c>
    </row>
    <row r="50" spans="1:14" x14ac:dyDescent="0.25">
      <c r="A50" s="4">
        <f>IF('True_Odds_Calculator_2-way'!A51="","",'True_Odds_Calculator_2-way'!A51)</f>
        <v>2.21</v>
      </c>
      <c r="B50" s="4">
        <f>IF('True_Odds_Calculator_2-way'!B51="","",'True_Odds_Calculator_2-way'!B51)</f>
        <v>1.7</v>
      </c>
      <c r="C50" s="4">
        <f t="shared" si="0"/>
        <v>0.45248868778280543</v>
      </c>
      <c r="D50">
        <f t="shared" si="1"/>
        <v>0.58823529411764708</v>
      </c>
      <c r="E50">
        <f t="shared" si="2"/>
        <v>4.0723981900452566E-2</v>
      </c>
      <c r="F50">
        <f t="shared" si="3"/>
        <v>-0.2254458344423742</v>
      </c>
      <c r="G50">
        <v>0</v>
      </c>
      <c r="H50">
        <f t="shared" si="4"/>
        <v>0.26616981634282671</v>
      </c>
      <c r="I50">
        <f t="shared" si="5"/>
        <v>-1.0865714630312671</v>
      </c>
      <c r="J50">
        <f t="shared" si="6"/>
        <v>1.0865714630312671</v>
      </c>
      <c r="K50">
        <f t="shared" si="7"/>
        <v>0.43201182193624138</v>
      </c>
      <c r="L50">
        <f t="shared" si="8"/>
        <v>0.56798817806375879</v>
      </c>
      <c r="M50">
        <f t="shared" si="9"/>
        <v>2.3147514702678329</v>
      </c>
      <c r="N50">
        <f t="shared" si="10"/>
        <v>1.7606000241218864</v>
      </c>
    </row>
    <row r="51" spans="1:14" x14ac:dyDescent="0.25">
      <c r="A51" s="4">
        <f>IF('True_Odds_Calculator_2-way'!A52="","",'True_Odds_Calculator_2-way'!A52)</f>
        <v>2.72</v>
      </c>
      <c r="B51" s="4">
        <f>IF('True_Odds_Calculator_2-way'!B52="","",'True_Odds_Calculator_2-way'!B52)</f>
        <v>1.49</v>
      </c>
      <c r="C51" s="4">
        <f t="shared" si="0"/>
        <v>0.36764705882352938</v>
      </c>
      <c r="D51">
        <f t="shared" si="1"/>
        <v>0.67114093959731547</v>
      </c>
      <c r="E51">
        <f t="shared" si="2"/>
        <v>3.8787998420844794E-2</v>
      </c>
      <c r="F51">
        <f t="shared" si="3"/>
        <v>-0.2079549940781682</v>
      </c>
      <c r="G51">
        <v>0</v>
      </c>
      <c r="H51">
        <f t="shared" si="4"/>
        <v>0.24674299249901302</v>
      </c>
      <c r="I51">
        <f t="shared" si="5"/>
        <v>-1.0892755023757474</v>
      </c>
      <c r="J51">
        <f t="shared" si="6"/>
        <v>1.0892755023757474</v>
      </c>
      <c r="K51">
        <f t="shared" si="7"/>
        <v>0.34800113284738216</v>
      </c>
      <c r="L51">
        <f t="shared" si="8"/>
        <v>0.6519988671526179</v>
      </c>
      <c r="M51">
        <f t="shared" si="9"/>
        <v>2.8735538640862863</v>
      </c>
      <c r="N51">
        <f t="shared" si="10"/>
        <v>1.5337449961641161</v>
      </c>
    </row>
    <row r="52" spans="1:14" x14ac:dyDescent="0.25">
      <c r="A52" s="4">
        <f>IF('True_Odds_Calculator_2-way'!A53="","",'True_Odds_Calculator_2-way'!A53)</f>
        <v>2.5099999999999998</v>
      </c>
      <c r="B52" s="4">
        <f>IF('True_Odds_Calculator_2-way'!B53="","",'True_Odds_Calculator_2-way'!B53)</f>
        <v>1.56</v>
      </c>
      <c r="C52" s="4">
        <f t="shared" si="0"/>
        <v>0.39840637450199207</v>
      </c>
      <c r="D52">
        <f t="shared" si="1"/>
        <v>0.64102564102564097</v>
      </c>
      <c r="E52">
        <f t="shared" si="2"/>
        <v>3.9432015527633091E-2</v>
      </c>
      <c r="F52">
        <f t="shared" si="3"/>
        <v>-0.21595668607620788</v>
      </c>
      <c r="G52">
        <v>0</v>
      </c>
      <c r="H52">
        <f t="shared" si="4"/>
        <v>0.25538870160384103</v>
      </c>
      <c r="I52">
        <f t="shared" si="5"/>
        <v>-1.0874705707258894</v>
      </c>
      <c r="J52">
        <f t="shared" si="6"/>
        <v>1.0874705707258894</v>
      </c>
      <c r="K52">
        <f t="shared" si="7"/>
        <v>0.37848959432190721</v>
      </c>
      <c r="L52">
        <f t="shared" si="8"/>
        <v>0.62151040567809257</v>
      </c>
      <c r="M52">
        <f t="shared" si="9"/>
        <v>2.6420805617960932</v>
      </c>
      <c r="N52">
        <f t="shared" si="10"/>
        <v>1.6089835196064983</v>
      </c>
    </row>
    <row r="53" spans="1:14" x14ac:dyDescent="0.25">
      <c r="A53" s="4">
        <f>IF('True_Odds_Calculator_2-way'!A54="","",'True_Odds_Calculator_2-way'!A54)</f>
        <v>2.35</v>
      </c>
      <c r="B53" s="4">
        <f>IF('True_Odds_Calculator_2-way'!B54="","",'True_Odds_Calculator_2-way'!B54)</f>
        <v>1.63</v>
      </c>
      <c r="C53" s="4">
        <f t="shared" si="0"/>
        <v>0.42553191489361702</v>
      </c>
      <c r="D53">
        <f t="shared" si="1"/>
        <v>0.61349693251533743</v>
      </c>
      <c r="E53">
        <f t="shared" si="2"/>
        <v>3.9028847408954404E-2</v>
      </c>
      <c r="F53">
        <f t="shared" si="3"/>
        <v>-0.22203367706565724</v>
      </c>
      <c r="G53">
        <v>0</v>
      </c>
      <c r="H53">
        <f t="shared" si="4"/>
        <v>0.2610625244746117</v>
      </c>
      <c r="I53">
        <f t="shared" si="5"/>
        <v>-1.0843334143872592</v>
      </c>
      <c r="J53">
        <f t="shared" si="6"/>
        <v>1.0843334143872592</v>
      </c>
      <c r="K53">
        <f t="shared" si="7"/>
        <v>0.4058688457449498</v>
      </c>
      <c r="L53">
        <f t="shared" si="8"/>
        <v>0.59413115425505014</v>
      </c>
      <c r="M53">
        <f t="shared" si="9"/>
        <v>2.4638501094227996</v>
      </c>
      <c r="N53">
        <f t="shared" si="10"/>
        <v>1.6831300510639733</v>
      </c>
    </row>
    <row r="54" spans="1:14" x14ac:dyDescent="0.25">
      <c r="A54" s="4">
        <f>IF('True_Odds_Calculator_2-way'!A55="","",'True_Odds_Calculator_2-way'!A55)</f>
        <v>2.37</v>
      </c>
      <c r="B54" s="4">
        <f>IF('True_Odds_Calculator_2-way'!B55="","",'True_Odds_Calculator_2-way'!B55)</f>
        <v>1.63</v>
      </c>
      <c r="C54" s="4">
        <f t="shared" si="0"/>
        <v>0.42194092827004215</v>
      </c>
      <c r="D54">
        <f t="shared" si="1"/>
        <v>0.61349693251533743</v>
      </c>
      <c r="E54">
        <f t="shared" si="2"/>
        <v>3.5437860785379582E-2</v>
      </c>
      <c r="F54">
        <f t="shared" si="3"/>
        <v>-0.22342160441096537</v>
      </c>
      <c r="G54">
        <v>0</v>
      </c>
      <c r="H54">
        <f t="shared" si="4"/>
        <v>0.2588594651963449</v>
      </c>
      <c r="I54">
        <f t="shared" si="5"/>
        <v>-1.0763894728677108</v>
      </c>
      <c r="J54">
        <f t="shared" si="6"/>
        <v>1.0763894728677108</v>
      </c>
      <c r="K54">
        <f t="shared" si="7"/>
        <v>0.40409696490827207</v>
      </c>
      <c r="L54">
        <f t="shared" si="8"/>
        <v>0.59590303509172793</v>
      </c>
      <c r="M54">
        <f t="shared" si="9"/>
        <v>2.4746535778287639</v>
      </c>
      <c r="N54">
        <f t="shared" si="10"/>
        <v>1.6781253679066579</v>
      </c>
    </row>
    <row r="55" spans="1:14" x14ac:dyDescent="0.25">
      <c r="A55" s="4">
        <f>IF('True_Odds_Calculator_2-way'!A56="","",'True_Odds_Calculator_2-way'!A56)</f>
        <v>1.96</v>
      </c>
      <c r="B55" s="4">
        <f>IF('True_Odds_Calculator_2-way'!B56="","",'True_Odds_Calculator_2-way'!B56)</f>
        <v>1.91</v>
      </c>
      <c r="C55" s="4">
        <f t="shared" si="0"/>
        <v>0.51020408163265307</v>
      </c>
      <c r="D55">
        <f t="shared" si="1"/>
        <v>0.52356020942408377</v>
      </c>
      <c r="E55">
        <f t="shared" si="2"/>
        <v>3.3764291056736839E-2</v>
      </c>
      <c r="F55">
        <f t="shared" si="3"/>
        <v>-0.23335826477187727</v>
      </c>
      <c r="G55">
        <v>0</v>
      </c>
      <c r="H55">
        <f t="shared" si="4"/>
        <v>0.26712255582861416</v>
      </c>
      <c r="I55">
        <f t="shared" si="5"/>
        <v>-1.0699012312772824</v>
      </c>
      <c r="J55">
        <f t="shared" si="6"/>
        <v>1.0699012312772824</v>
      </c>
      <c r="K55">
        <f t="shared" si="7"/>
        <v>0.49331431287667615</v>
      </c>
      <c r="L55">
        <f t="shared" si="8"/>
        <v>0.50668568712332396</v>
      </c>
      <c r="M55">
        <f t="shared" si="9"/>
        <v>2.0271051820261912</v>
      </c>
      <c r="N55">
        <f t="shared" si="10"/>
        <v>1.9736101204623264</v>
      </c>
    </row>
    <row r="56" spans="1:14" x14ac:dyDescent="0.25">
      <c r="A56" s="4">
        <f>IF('True_Odds_Calculator_2-way'!A57="","",'True_Odds_Calculator_2-way'!A57)</f>
        <v>2.02</v>
      </c>
      <c r="B56" s="4">
        <f>IF('True_Odds_Calculator_2-way'!B57="","",'True_Odds_Calculator_2-way'!B57)</f>
        <v>1.85</v>
      </c>
      <c r="C56" s="4">
        <f t="shared" si="0"/>
        <v>0.49504950495049505</v>
      </c>
      <c r="D56">
        <f t="shared" si="1"/>
        <v>0.54054054054054046</v>
      </c>
      <c r="E56">
        <f t="shared" si="2"/>
        <v>3.5590045491035394E-2</v>
      </c>
      <c r="F56">
        <f t="shared" si="3"/>
        <v>-0.23200428150923214</v>
      </c>
      <c r="G56">
        <v>0</v>
      </c>
      <c r="H56">
        <f t="shared" si="4"/>
        <v>0.26759432700026753</v>
      </c>
      <c r="I56">
        <f t="shared" si="5"/>
        <v>-1.0739657990297369</v>
      </c>
      <c r="J56">
        <f t="shared" si="6"/>
        <v>1.0739657990297369</v>
      </c>
      <c r="K56">
        <f t="shared" si="7"/>
        <v>0.4772255750516613</v>
      </c>
      <c r="L56">
        <f t="shared" si="8"/>
        <v>0.52277442494833892</v>
      </c>
      <c r="M56">
        <f t="shared" si="9"/>
        <v>2.0954451150103317</v>
      </c>
      <c r="N56">
        <f t="shared" si="10"/>
        <v>1.9128709291752766</v>
      </c>
    </row>
    <row r="57" spans="1:14" x14ac:dyDescent="0.25">
      <c r="A57" s="4">
        <f>IF('True_Odds_Calculator_2-way'!A58="","",'True_Odds_Calculator_2-way'!A58)</f>
        <v>2.33</v>
      </c>
      <c r="B57" s="4">
        <f>IF('True_Odds_Calculator_2-way'!B58="","",'True_Odds_Calculator_2-way'!B58)</f>
        <v>1.64</v>
      </c>
      <c r="C57" s="4">
        <f t="shared" si="0"/>
        <v>0.42918454935622319</v>
      </c>
      <c r="D57">
        <f t="shared" si="1"/>
        <v>0.6097560975609756</v>
      </c>
      <c r="E57">
        <f t="shared" si="2"/>
        <v>3.8940646917198674E-2</v>
      </c>
      <c r="F57">
        <f t="shared" si="3"/>
        <v>-0.2227572490317179</v>
      </c>
      <c r="G57">
        <v>0</v>
      </c>
      <c r="H57">
        <f t="shared" si="4"/>
        <v>0.26169789594891657</v>
      </c>
      <c r="I57">
        <f t="shared" si="5"/>
        <v>-1.0838874619051497</v>
      </c>
      <c r="J57">
        <f t="shared" si="6"/>
        <v>1.0838874619051497</v>
      </c>
      <c r="K57">
        <f t="shared" si="7"/>
        <v>0.4095724747444402</v>
      </c>
      <c r="L57">
        <f t="shared" si="8"/>
        <v>0.59042752525555997</v>
      </c>
      <c r="M57">
        <f t="shared" si="9"/>
        <v>2.4415703243338491</v>
      </c>
      <c r="N57">
        <f t="shared" si="10"/>
        <v>1.6936879756192957</v>
      </c>
    </row>
    <row r="58" spans="1:14" x14ac:dyDescent="0.25">
      <c r="A58" s="4">
        <f>IF('True_Odds_Calculator_2-way'!A59="","",'True_Odds_Calculator_2-way'!A59)</f>
        <v>2.1</v>
      </c>
      <c r="B58" s="4">
        <f>IF('True_Odds_Calculator_2-way'!B59="","",'True_Odds_Calculator_2-way'!B59)</f>
        <v>1.75</v>
      </c>
      <c r="C58" s="4">
        <f t="shared" si="0"/>
        <v>0.47619047619047616</v>
      </c>
      <c r="D58">
        <f t="shared" si="1"/>
        <v>0.5714285714285714</v>
      </c>
      <c r="E58">
        <f t="shared" si="2"/>
        <v>4.761904761904745E-2</v>
      </c>
      <c r="F58">
        <f t="shared" si="3"/>
        <v>-0.22448979591836749</v>
      </c>
      <c r="G58">
        <v>0</v>
      </c>
      <c r="H58">
        <f t="shared" si="4"/>
        <v>0.27210884353741494</v>
      </c>
      <c r="I58">
        <f t="shared" si="5"/>
        <v>-1.1009637651263602</v>
      </c>
      <c r="J58">
        <f t="shared" si="6"/>
        <v>1.1009637651263602</v>
      </c>
      <c r="K58">
        <f t="shared" si="7"/>
        <v>0.4522717320835643</v>
      </c>
      <c r="L58">
        <f t="shared" si="8"/>
        <v>0.54772826791643581</v>
      </c>
      <c r="M58">
        <f t="shared" si="9"/>
        <v>2.2110601416389968</v>
      </c>
      <c r="N58">
        <f t="shared" si="10"/>
        <v>1.8257228238447702</v>
      </c>
    </row>
    <row r="59" spans="1:14" x14ac:dyDescent="0.25">
      <c r="A59" s="4">
        <f>IF('True_Odds_Calculator_2-way'!A60="","",'True_Odds_Calculator_2-way'!A60)</f>
        <v>1.94</v>
      </c>
      <c r="B59" s="4">
        <f>IF('True_Odds_Calculator_2-way'!B60="","",'True_Odds_Calculator_2-way'!B60)</f>
        <v>1.93</v>
      </c>
      <c r="C59" s="4">
        <f t="shared" si="0"/>
        <v>0.51546391752577325</v>
      </c>
      <c r="D59">
        <f t="shared" si="1"/>
        <v>0.5181347150259068</v>
      </c>
      <c r="E59">
        <f t="shared" si="2"/>
        <v>3.3598632551679941E-2</v>
      </c>
      <c r="F59">
        <f t="shared" si="3"/>
        <v>-0.2334811174616741</v>
      </c>
      <c r="G59">
        <v>0</v>
      </c>
      <c r="H59">
        <f t="shared" si="4"/>
        <v>0.26707975001335404</v>
      </c>
      <c r="I59">
        <f t="shared" si="5"/>
        <v>-1.0695340092890231</v>
      </c>
      <c r="J59">
        <f t="shared" si="6"/>
        <v>1.0695340092890231</v>
      </c>
      <c r="K59">
        <f t="shared" si="7"/>
        <v>0.49866309204640175</v>
      </c>
      <c r="L59">
        <f t="shared" si="8"/>
        <v>0.50133690795359842</v>
      </c>
      <c r="M59">
        <f t="shared" si="9"/>
        <v>2.0053619687316817</v>
      </c>
      <c r="N59">
        <f t="shared" si="10"/>
        <v>1.9946666286387909</v>
      </c>
    </row>
    <row r="60" spans="1:14" x14ac:dyDescent="0.25">
      <c r="A60" s="4">
        <f>IF('True_Odds_Calculator_2-way'!A61="","",'True_Odds_Calculator_2-way'!A61)</f>
        <v>2.15</v>
      </c>
      <c r="B60" s="4">
        <f>IF('True_Odds_Calculator_2-way'!B61="","",'True_Odds_Calculator_2-way'!B61)</f>
        <v>1.74</v>
      </c>
      <c r="C60" s="4">
        <f t="shared" si="0"/>
        <v>0.46511627906976744</v>
      </c>
      <c r="D60">
        <f t="shared" si="1"/>
        <v>0.57471264367816088</v>
      </c>
      <c r="E60">
        <f t="shared" si="2"/>
        <v>3.9828922747928264E-2</v>
      </c>
      <c r="F60">
        <f t="shared" si="3"/>
        <v>-0.22747928361400704</v>
      </c>
      <c r="G60">
        <v>0</v>
      </c>
      <c r="H60">
        <f t="shared" si="4"/>
        <v>0.26730820636193531</v>
      </c>
      <c r="I60">
        <f t="shared" si="5"/>
        <v>-1.0840148207519444</v>
      </c>
      <c r="J60">
        <f t="shared" si="6"/>
        <v>1.0840148207519444</v>
      </c>
      <c r="K60">
        <f t="shared" si="7"/>
        <v>0.44511368892659747</v>
      </c>
      <c r="L60">
        <f t="shared" si="8"/>
        <v>0.55488631107340269</v>
      </c>
      <c r="M60">
        <f t="shared" si="9"/>
        <v>2.2466170438647359</v>
      </c>
      <c r="N60">
        <f t="shared" si="10"/>
        <v>1.8021709673564388</v>
      </c>
    </row>
    <row r="61" spans="1:14" x14ac:dyDescent="0.25">
      <c r="A61" s="4">
        <f>IF('True_Odds_Calculator_2-way'!A62="","",'True_Odds_Calculator_2-way'!A62)</f>
        <v>2</v>
      </c>
      <c r="B61" s="4">
        <f>IF('True_Odds_Calculator_2-way'!B62="","",'True_Odds_Calculator_2-way'!B62)</f>
        <v>1.88</v>
      </c>
      <c r="C61" s="4">
        <f t="shared" si="0"/>
        <v>0.5</v>
      </c>
      <c r="D61">
        <f t="shared" si="1"/>
        <v>0.53191489361702127</v>
      </c>
      <c r="E61">
        <f t="shared" si="2"/>
        <v>3.1914893617021267E-2</v>
      </c>
      <c r="F61">
        <f t="shared" si="3"/>
        <v>-0.23404255319148937</v>
      </c>
      <c r="G61">
        <v>0</v>
      </c>
      <c r="H61">
        <f t="shared" si="4"/>
        <v>0.26595744680851063</v>
      </c>
      <c r="I61">
        <f t="shared" si="5"/>
        <v>-1.0660035817780522</v>
      </c>
      <c r="J61">
        <f t="shared" si="6"/>
        <v>1.0660035817780522</v>
      </c>
      <c r="K61">
        <f t="shared" si="7"/>
        <v>0.48402626637238261</v>
      </c>
      <c r="L61">
        <f t="shared" si="8"/>
        <v>0.51597373362761745</v>
      </c>
      <c r="M61">
        <f t="shared" si="9"/>
        <v>2.0660035817780522</v>
      </c>
      <c r="N61">
        <f t="shared" si="10"/>
        <v>1.9380831519646857</v>
      </c>
    </row>
    <row r="62" spans="1:14" x14ac:dyDescent="0.25">
      <c r="A62" s="4">
        <f>IF('True_Odds_Calculator_2-way'!A63="","",'True_Odds_Calculator_2-way'!A63)</f>
        <v>1.82</v>
      </c>
      <c r="B62" s="4">
        <f>IF('True_Odds_Calculator_2-way'!B63="","",'True_Odds_Calculator_2-way'!B63)</f>
        <v>2.0299999999999998</v>
      </c>
      <c r="C62" s="4">
        <f t="shared" si="0"/>
        <v>0.54945054945054939</v>
      </c>
      <c r="D62">
        <f t="shared" si="1"/>
        <v>0.49261083743842371</v>
      </c>
      <c r="E62">
        <f t="shared" si="2"/>
        <v>4.2061386888973207E-2</v>
      </c>
      <c r="F62">
        <f t="shared" si="3"/>
        <v>-0.22860390840686395</v>
      </c>
      <c r="G62">
        <v>0</v>
      </c>
      <c r="H62">
        <f t="shared" si="4"/>
        <v>0.27066529529583716</v>
      </c>
      <c r="I62">
        <f t="shared" si="5"/>
        <v>-1.0881141587390988</v>
      </c>
      <c r="J62">
        <f t="shared" si="6"/>
        <v>1.0881141587390988</v>
      </c>
      <c r="K62">
        <f t="shared" si="7"/>
        <v>0.52847038823312997</v>
      </c>
      <c r="L62">
        <f t="shared" si="8"/>
        <v>0.47152961176687003</v>
      </c>
      <c r="M62">
        <f t="shared" si="9"/>
        <v>1.892253610166061</v>
      </c>
      <c r="N62">
        <f t="shared" si="10"/>
        <v>2.1207575835012715</v>
      </c>
    </row>
    <row r="63" spans="1:14" x14ac:dyDescent="0.25">
      <c r="A63" s="4">
        <f>IF('True_Odds_Calculator_2-way'!A64="","",'True_Odds_Calculator_2-way'!A64)</f>
        <v>1.85</v>
      </c>
      <c r="B63" s="4">
        <f>IF('True_Odds_Calculator_2-way'!B64="","",'True_Odds_Calculator_2-way'!B64)</f>
        <v>1.99</v>
      </c>
      <c r="C63" s="4">
        <f t="shared" si="0"/>
        <v>0.54054054054054046</v>
      </c>
      <c r="D63">
        <f t="shared" si="1"/>
        <v>0.50251256281407031</v>
      </c>
      <c r="E63">
        <f t="shared" si="2"/>
        <v>4.3053103354610656E-2</v>
      </c>
      <c r="F63">
        <f t="shared" si="3"/>
        <v>-0.22857530897731926</v>
      </c>
      <c r="G63">
        <v>0</v>
      </c>
      <c r="H63">
        <f t="shared" si="4"/>
        <v>0.27162841233192986</v>
      </c>
      <c r="I63">
        <f t="shared" si="5"/>
        <v>-1.0901165669462136</v>
      </c>
      <c r="J63">
        <f t="shared" si="6"/>
        <v>1.0901165669462136</v>
      </c>
      <c r="K63">
        <f t="shared" si="7"/>
        <v>0.51904934939114777</v>
      </c>
      <c r="L63">
        <f t="shared" si="8"/>
        <v>0.48095065060885256</v>
      </c>
      <c r="M63">
        <f t="shared" si="9"/>
        <v>1.9265990819042815</v>
      </c>
      <c r="N63">
        <f t="shared" si="10"/>
        <v>2.0792154012767514</v>
      </c>
    </row>
    <row r="64" spans="1:14" x14ac:dyDescent="0.25">
      <c r="A64" s="4">
        <f>IF('True_Odds_Calculator_2-way'!A65="","",'True_Odds_Calculator_2-way'!A65)</f>
        <v>1.97</v>
      </c>
      <c r="B64" s="4">
        <f>IF('True_Odds_Calculator_2-way'!B65="","",'True_Odds_Calculator_2-way'!B65)</f>
        <v>1.86</v>
      </c>
      <c r="C64" s="4">
        <f t="shared" si="0"/>
        <v>0.50761421319796951</v>
      </c>
      <c r="D64">
        <f t="shared" si="1"/>
        <v>0.5376344086021505</v>
      </c>
      <c r="E64">
        <f t="shared" si="2"/>
        <v>4.5248621800120015E-2</v>
      </c>
      <c r="F64">
        <f t="shared" si="3"/>
        <v>-0.22766224551061631</v>
      </c>
      <c r="G64">
        <v>0</v>
      </c>
      <c r="H64">
        <f t="shared" si="4"/>
        <v>0.27291086731073627</v>
      </c>
      <c r="I64">
        <f t="shared" si="5"/>
        <v>-1.0948759274783444</v>
      </c>
      <c r="J64">
        <f t="shared" si="6"/>
        <v>1.0948759274783444</v>
      </c>
      <c r="K64">
        <f t="shared" si="7"/>
        <v>0.48495907911304703</v>
      </c>
      <c r="L64">
        <f t="shared" si="8"/>
        <v>0.51504092088695308</v>
      </c>
      <c r="M64">
        <f t="shared" si="9"/>
        <v>2.062029649653994</v>
      </c>
      <c r="N64">
        <f t="shared" si="10"/>
        <v>1.9415932976313763</v>
      </c>
    </row>
    <row r="65" spans="1:14" x14ac:dyDescent="0.25">
      <c r="A65" s="4">
        <f>IF('True_Odds_Calculator_2-way'!A66="","",'True_Odds_Calculator_2-way'!A66)</f>
        <v>1.85</v>
      </c>
      <c r="B65" s="4">
        <f>IF('True_Odds_Calculator_2-way'!B66="","",'True_Odds_Calculator_2-way'!B66)</f>
        <v>1.99</v>
      </c>
      <c r="C65" s="4">
        <f t="shared" si="0"/>
        <v>0.54054054054054046</v>
      </c>
      <c r="D65">
        <f t="shared" si="1"/>
        <v>0.50251256281407031</v>
      </c>
      <c r="E65">
        <f t="shared" si="2"/>
        <v>4.3053103354610656E-2</v>
      </c>
      <c r="F65">
        <f t="shared" si="3"/>
        <v>-0.22857530897731926</v>
      </c>
      <c r="G65">
        <v>0</v>
      </c>
      <c r="H65">
        <f t="shared" si="4"/>
        <v>0.27162841233192986</v>
      </c>
      <c r="I65">
        <f t="shared" si="5"/>
        <v>-1.0901165669462136</v>
      </c>
      <c r="J65">
        <f t="shared" si="6"/>
        <v>1.0901165669462136</v>
      </c>
      <c r="K65">
        <f t="shared" si="7"/>
        <v>0.51904934939114777</v>
      </c>
      <c r="L65">
        <f t="shared" si="8"/>
        <v>0.48095065060885256</v>
      </c>
      <c r="M65">
        <f t="shared" si="9"/>
        <v>1.9265990819042815</v>
      </c>
      <c r="N65">
        <f t="shared" si="10"/>
        <v>2.0792154012767514</v>
      </c>
    </row>
    <row r="66" spans="1:14" x14ac:dyDescent="0.25">
      <c r="A66" s="4">
        <f>IF('True_Odds_Calculator_2-way'!A67="","",'True_Odds_Calculator_2-way'!A67)</f>
        <v>1.94</v>
      </c>
      <c r="B66" s="4">
        <f>IF('True_Odds_Calculator_2-way'!B67="","",'True_Odds_Calculator_2-way'!B67)</f>
        <v>1.89</v>
      </c>
      <c r="C66" s="4">
        <f t="shared" si="0"/>
        <v>0.51546391752577325</v>
      </c>
      <c r="D66">
        <f t="shared" si="1"/>
        <v>0.52910052910052918</v>
      </c>
      <c r="E66">
        <f t="shared" si="2"/>
        <v>4.4564446626302434E-2</v>
      </c>
      <c r="F66">
        <f t="shared" si="3"/>
        <v>-0.22816778486881573</v>
      </c>
      <c r="G66">
        <v>0</v>
      </c>
      <c r="H66">
        <f t="shared" si="4"/>
        <v>0.27273223149511816</v>
      </c>
      <c r="I66">
        <f t="shared" si="5"/>
        <v>-1.093304334427839</v>
      </c>
      <c r="J66">
        <f t="shared" si="6"/>
        <v>1.093304334427839</v>
      </c>
      <c r="K66">
        <f t="shared" si="7"/>
        <v>0.49316812364659818</v>
      </c>
      <c r="L66">
        <f t="shared" si="8"/>
        <v>0.50683187635340188</v>
      </c>
      <c r="M66">
        <f t="shared" si="9"/>
        <v>2.0277060743621682</v>
      </c>
      <c r="N66">
        <f t="shared" si="10"/>
        <v>1.9730408576407765</v>
      </c>
    </row>
    <row r="67" spans="1:14" x14ac:dyDescent="0.25">
      <c r="A67" s="4">
        <f>IF('True_Odds_Calculator_2-way'!A68="","",'True_Odds_Calculator_2-way'!A68)</f>
        <v>1.4</v>
      </c>
      <c r="B67" s="4">
        <f>IF('True_Odds_Calculator_2-way'!B68="","",'True_Odds_Calculator_2-way'!B68)</f>
        <v>2.92</v>
      </c>
      <c r="C67" s="4">
        <f t="shared" ref="C67:C130" si="11">1/A67</f>
        <v>0.7142857142857143</v>
      </c>
      <c r="D67">
        <f t="shared" ref="D67:D130" si="12">1/B67</f>
        <v>0.34246575342465752</v>
      </c>
      <c r="E67">
        <f t="shared" ref="E67:E130" si="13">C67+D67-1</f>
        <v>5.6751467710371761E-2</v>
      </c>
      <c r="F67">
        <f t="shared" ref="F67:F130" si="14">C67+D67-(C67*D67)-1</f>
        <v>-0.18786692759295498</v>
      </c>
      <c r="G67">
        <v>0</v>
      </c>
      <c r="H67">
        <f t="shared" ref="H67:H130" si="15">C67*D67</f>
        <v>0.2446183953033268</v>
      </c>
      <c r="I67">
        <f t="shared" ref="I67:I130" si="16">((-4*F67*H67)^0.5)/(2*F67)</f>
        <v>-1.141088661469096</v>
      </c>
      <c r="J67">
        <f t="shared" ref="J67:J130" si="17">(-((-4*F67*H67)^0.5))/(2*F67)</f>
        <v>1.141088661469096</v>
      </c>
      <c r="K67">
        <f t="shared" ref="K67:K130" si="18">IF(A67="","",(C67/($J67+C67-($J67*C67))))</f>
        <v>0.68660783420508842</v>
      </c>
      <c r="L67">
        <f t="shared" ref="L67:L130" si="19">IF(B67="","",(D67/($J67+D67-($J67*D67))))</f>
        <v>0.31339216579491164</v>
      </c>
      <c r="M67">
        <f t="shared" ref="M67:M130" si="20">IF(A67="","",1/K67)</f>
        <v>1.4564354645876383</v>
      </c>
      <c r="N67">
        <f t="shared" ref="N67:N130" si="21">IF(B67="","",1/L67)</f>
        <v>3.1908902300206652</v>
      </c>
    </row>
    <row r="68" spans="1:14" x14ac:dyDescent="0.25">
      <c r="A68" s="4">
        <f>IF('True_Odds_Calculator_2-way'!A69="","",'True_Odds_Calculator_2-way'!A69)</f>
        <v>2.14</v>
      </c>
      <c r="B68" s="4">
        <f>IF('True_Odds_Calculator_2-way'!B69="","",'True_Odds_Calculator_2-way'!B69)</f>
        <v>1.72</v>
      </c>
      <c r="C68" s="4">
        <f t="shared" si="11"/>
        <v>0.46728971962616822</v>
      </c>
      <c r="D68">
        <f t="shared" si="12"/>
        <v>0.58139534883720934</v>
      </c>
      <c r="E68">
        <f t="shared" si="13"/>
        <v>4.8685068463377501E-2</v>
      </c>
      <c r="F68">
        <f t="shared" si="14"/>
        <v>-0.22299500108672032</v>
      </c>
      <c r="G68">
        <v>0</v>
      </c>
      <c r="H68">
        <f t="shared" si="15"/>
        <v>0.27168006955009782</v>
      </c>
      <c r="I68">
        <f t="shared" si="16"/>
        <v>-1.1037769642208697</v>
      </c>
      <c r="J68">
        <f t="shared" si="17"/>
        <v>1.1037769642208697</v>
      </c>
      <c r="K68">
        <f t="shared" si="18"/>
        <v>0.4428098386487857</v>
      </c>
      <c r="L68">
        <f t="shared" si="19"/>
        <v>0.55719016135121435</v>
      </c>
      <c r="M68">
        <f t="shared" si="20"/>
        <v>2.2583057392117913</v>
      </c>
      <c r="N68">
        <f t="shared" si="21"/>
        <v>1.7947194142390264</v>
      </c>
    </row>
    <row r="69" spans="1:14" x14ac:dyDescent="0.25">
      <c r="A69" s="4">
        <f>IF('True_Odds_Calculator_2-way'!A70="","",'True_Odds_Calculator_2-way'!A70)</f>
        <v>1.65</v>
      </c>
      <c r="B69" s="4">
        <f>IF('True_Odds_Calculator_2-way'!B70="","",'True_Odds_Calculator_2-way'!B70)</f>
        <v>2.2599999999999998</v>
      </c>
      <c r="C69" s="4">
        <f t="shared" si="11"/>
        <v>0.60606060606060608</v>
      </c>
      <c r="D69">
        <f t="shared" si="12"/>
        <v>0.44247787610619471</v>
      </c>
      <c r="E69">
        <f t="shared" si="13"/>
        <v>4.85384821668009E-2</v>
      </c>
      <c r="F69">
        <f t="shared" si="14"/>
        <v>-0.21962992759452926</v>
      </c>
      <c r="G69">
        <v>0</v>
      </c>
      <c r="H69">
        <f t="shared" si="15"/>
        <v>0.26816840976133016</v>
      </c>
      <c r="I69">
        <f t="shared" si="16"/>
        <v>-1.1049892402196602</v>
      </c>
      <c r="J69">
        <f t="shared" si="17"/>
        <v>1.1049892402196602</v>
      </c>
      <c r="K69">
        <f t="shared" si="18"/>
        <v>0.58198985616409593</v>
      </c>
      <c r="L69">
        <f t="shared" si="19"/>
        <v>0.41801014383590385</v>
      </c>
      <c r="M69">
        <f t="shared" si="20"/>
        <v>1.7182430061427794</v>
      </c>
      <c r="N69">
        <f t="shared" si="21"/>
        <v>2.3922864426767716</v>
      </c>
    </row>
    <row r="70" spans="1:14" x14ac:dyDescent="0.25">
      <c r="A70" s="4">
        <f>IF('True_Odds_Calculator_2-way'!A71="","",'True_Odds_Calculator_2-way'!A71)</f>
        <v>1.85</v>
      </c>
      <c r="B70" s="4">
        <f>IF('True_Odds_Calculator_2-way'!B71="","",'True_Odds_Calculator_2-way'!B71)</f>
        <v>1.98</v>
      </c>
      <c r="C70" s="4">
        <f t="shared" si="11"/>
        <v>0.54054054054054046</v>
      </c>
      <c r="D70">
        <f t="shared" si="12"/>
        <v>0.50505050505050508</v>
      </c>
      <c r="E70">
        <f t="shared" si="13"/>
        <v>4.5591045591045543E-2</v>
      </c>
      <c r="F70">
        <f t="shared" si="14"/>
        <v>-0.22740922740922742</v>
      </c>
      <c r="G70">
        <v>0</v>
      </c>
      <c r="H70">
        <f t="shared" si="15"/>
        <v>0.27300027300027296</v>
      </c>
      <c r="I70">
        <f t="shared" si="16"/>
        <v>-1.0956642697819576</v>
      </c>
      <c r="J70">
        <f t="shared" si="17"/>
        <v>1.0956642697819576</v>
      </c>
      <c r="K70">
        <f t="shared" si="18"/>
        <v>0.51778202516637828</v>
      </c>
      <c r="L70">
        <f t="shared" si="19"/>
        <v>0.48221797483362183</v>
      </c>
      <c r="M70">
        <f t="shared" si="20"/>
        <v>1.9313146293146641</v>
      </c>
      <c r="N70">
        <f t="shared" si="21"/>
        <v>2.0737509843863182</v>
      </c>
    </row>
    <row r="71" spans="1:14" x14ac:dyDescent="0.25">
      <c r="A71" s="4">
        <f>IF('True_Odds_Calculator_2-way'!A72="","",'True_Odds_Calculator_2-way'!A72)</f>
        <v>2.14</v>
      </c>
      <c r="B71" s="4">
        <f>IF('True_Odds_Calculator_2-way'!B72="","",'True_Odds_Calculator_2-way'!B72)</f>
        <v>1.72</v>
      </c>
      <c r="C71" s="4">
        <f t="shared" si="11"/>
        <v>0.46728971962616822</v>
      </c>
      <c r="D71">
        <f t="shared" si="12"/>
        <v>0.58139534883720934</v>
      </c>
      <c r="E71">
        <f t="shared" si="13"/>
        <v>4.8685068463377501E-2</v>
      </c>
      <c r="F71">
        <f t="shared" si="14"/>
        <v>-0.22299500108672032</v>
      </c>
      <c r="G71">
        <v>0</v>
      </c>
      <c r="H71">
        <f t="shared" si="15"/>
        <v>0.27168006955009782</v>
      </c>
      <c r="I71">
        <f t="shared" si="16"/>
        <v>-1.1037769642208697</v>
      </c>
      <c r="J71">
        <f t="shared" si="17"/>
        <v>1.1037769642208697</v>
      </c>
      <c r="K71">
        <f t="shared" si="18"/>
        <v>0.4428098386487857</v>
      </c>
      <c r="L71">
        <f t="shared" si="19"/>
        <v>0.55719016135121435</v>
      </c>
      <c r="M71">
        <f t="shared" si="20"/>
        <v>2.2583057392117913</v>
      </c>
      <c r="N71">
        <f t="shared" si="21"/>
        <v>1.7947194142390264</v>
      </c>
    </row>
    <row r="72" spans="1:14" x14ac:dyDescent="0.25">
      <c r="A72" s="4">
        <f>IF('True_Odds_Calculator_2-way'!A73="","",'True_Odds_Calculator_2-way'!A73)</f>
        <v>2</v>
      </c>
      <c r="B72" s="4">
        <f>IF('True_Odds_Calculator_2-way'!B73="","",'True_Odds_Calculator_2-way'!B73)</f>
        <v>1.84</v>
      </c>
      <c r="C72" s="4">
        <f t="shared" si="11"/>
        <v>0.5</v>
      </c>
      <c r="D72">
        <f t="shared" si="12"/>
        <v>0.54347826086956519</v>
      </c>
      <c r="E72">
        <f t="shared" si="13"/>
        <v>4.3478260869565188E-2</v>
      </c>
      <c r="F72">
        <f t="shared" si="14"/>
        <v>-0.22826086956521741</v>
      </c>
      <c r="G72">
        <v>0</v>
      </c>
      <c r="H72">
        <f t="shared" si="15"/>
        <v>0.27173913043478259</v>
      </c>
      <c r="I72">
        <f t="shared" si="16"/>
        <v>-1.0910894511799618</v>
      </c>
      <c r="J72">
        <f t="shared" si="17"/>
        <v>1.0910894511799618</v>
      </c>
      <c r="K72">
        <f t="shared" si="18"/>
        <v>0.47821961869479995</v>
      </c>
      <c r="L72">
        <f t="shared" si="19"/>
        <v>0.52178038130519999</v>
      </c>
      <c r="M72">
        <f t="shared" si="20"/>
        <v>2.091089451179962</v>
      </c>
      <c r="N72">
        <f t="shared" si="21"/>
        <v>1.9165151389911681</v>
      </c>
    </row>
    <row r="73" spans="1:14" x14ac:dyDescent="0.25">
      <c r="A73" s="4">
        <f>IF('True_Odds_Calculator_2-way'!A74="","",'True_Odds_Calculator_2-way'!A74)</f>
        <v>1.89</v>
      </c>
      <c r="B73" s="4">
        <f>IF('True_Odds_Calculator_2-way'!B74="","",'True_Odds_Calculator_2-way'!B74)</f>
        <v>1.94</v>
      </c>
      <c r="C73" s="4">
        <f t="shared" si="11"/>
        <v>0.52910052910052918</v>
      </c>
      <c r="D73">
        <f t="shared" si="12"/>
        <v>0.51546391752577325</v>
      </c>
      <c r="E73">
        <f t="shared" si="13"/>
        <v>4.4564446626302434E-2</v>
      </c>
      <c r="F73">
        <f t="shared" si="14"/>
        <v>-0.22816778486881573</v>
      </c>
      <c r="G73">
        <v>0</v>
      </c>
      <c r="H73">
        <f t="shared" si="15"/>
        <v>0.27273223149511816</v>
      </c>
      <c r="I73">
        <f t="shared" si="16"/>
        <v>-1.093304334427839</v>
      </c>
      <c r="J73">
        <f t="shared" si="17"/>
        <v>1.093304334427839</v>
      </c>
      <c r="K73">
        <f t="shared" si="18"/>
        <v>0.50683187635340188</v>
      </c>
      <c r="L73">
        <f t="shared" si="19"/>
        <v>0.49316812364659818</v>
      </c>
      <c r="M73">
        <f t="shared" si="20"/>
        <v>1.9730408576407765</v>
      </c>
      <c r="N73">
        <f t="shared" si="21"/>
        <v>2.0277060743621682</v>
      </c>
    </row>
    <row r="74" spans="1:14" x14ac:dyDescent="0.25">
      <c r="A74" s="4">
        <f>IF('True_Odds_Calculator_2-way'!A75="","",'True_Odds_Calculator_2-way'!A75)</f>
        <v>1.94</v>
      </c>
      <c r="B74" s="4">
        <f>IF('True_Odds_Calculator_2-way'!B75="","",'True_Odds_Calculator_2-way'!B75)</f>
        <v>1.94</v>
      </c>
      <c r="C74" s="4">
        <f t="shared" si="11"/>
        <v>0.51546391752577325</v>
      </c>
      <c r="D74">
        <f t="shared" si="12"/>
        <v>0.51546391752577325</v>
      </c>
      <c r="E74">
        <f t="shared" si="13"/>
        <v>3.0927835051546504E-2</v>
      </c>
      <c r="F74">
        <f t="shared" si="14"/>
        <v>-0.23477521521947065</v>
      </c>
      <c r="G74">
        <v>0</v>
      </c>
      <c r="H74">
        <f t="shared" si="15"/>
        <v>0.26570305027101715</v>
      </c>
      <c r="I74">
        <f t="shared" si="16"/>
        <v>-1.0638297872340428</v>
      </c>
      <c r="J74">
        <f t="shared" si="17"/>
        <v>1.0638297872340428</v>
      </c>
      <c r="K74">
        <f t="shared" si="18"/>
        <v>0.49999999999999989</v>
      </c>
      <c r="L74">
        <f t="shared" si="19"/>
        <v>0.49999999999999989</v>
      </c>
      <c r="M74">
        <f t="shared" si="20"/>
        <v>2.0000000000000004</v>
      </c>
      <c r="N74">
        <f t="shared" si="21"/>
        <v>2.0000000000000004</v>
      </c>
    </row>
    <row r="75" spans="1:14" x14ac:dyDescent="0.25">
      <c r="A75" s="4">
        <f>IF('True_Odds_Calculator_2-way'!A76="","",'True_Odds_Calculator_2-way'!A76)</f>
        <v>1.82</v>
      </c>
      <c r="B75" s="4">
        <f>IF('True_Odds_Calculator_2-way'!B76="","",'True_Odds_Calculator_2-way'!B76)</f>
        <v>2.06</v>
      </c>
      <c r="C75" s="4">
        <f t="shared" si="11"/>
        <v>0.54945054945054939</v>
      </c>
      <c r="D75">
        <f t="shared" si="12"/>
        <v>0.4854368932038835</v>
      </c>
      <c r="E75">
        <f t="shared" si="13"/>
        <v>3.4887442654432999E-2</v>
      </c>
      <c r="F75">
        <f t="shared" si="14"/>
        <v>-0.2318361250400085</v>
      </c>
      <c r="G75">
        <v>0</v>
      </c>
      <c r="H75">
        <f t="shared" si="15"/>
        <v>0.26672356769444144</v>
      </c>
      <c r="I75">
        <f t="shared" si="16"/>
        <v>-1.0726058003503602</v>
      </c>
      <c r="J75">
        <f t="shared" si="17"/>
        <v>1.0726058003503602</v>
      </c>
      <c r="K75">
        <f t="shared" si="18"/>
        <v>0.53204599306444489</v>
      </c>
      <c r="L75">
        <f t="shared" si="19"/>
        <v>0.46795400693555494</v>
      </c>
      <c r="M75">
        <f t="shared" si="20"/>
        <v>1.8795367562872962</v>
      </c>
      <c r="N75">
        <f t="shared" si="21"/>
        <v>2.1369621483713819</v>
      </c>
    </row>
    <row r="76" spans="1:14" x14ac:dyDescent="0.25">
      <c r="A76" s="4">
        <f>IF('True_Odds_Calculator_2-way'!A77="","",'True_Odds_Calculator_2-way'!A77)</f>
        <v>1.95</v>
      </c>
      <c r="B76" s="4">
        <f>IF('True_Odds_Calculator_2-way'!B77="","",'True_Odds_Calculator_2-way'!B77)</f>
        <v>1.92</v>
      </c>
      <c r="C76" s="4">
        <f t="shared" si="11"/>
        <v>0.51282051282051289</v>
      </c>
      <c r="D76">
        <f t="shared" si="12"/>
        <v>0.52083333333333337</v>
      </c>
      <c r="E76">
        <f t="shared" si="13"/>
        <v>3.3653846153846256E-2</v>
      </c>
      <c r="F76">
        <f t="shared" si="14"/>
        <v>-0.23344017094017089</v>
      </c>
      <c r="G76">
        <v>0</v>
      </c>
      <c r="H76">
        <f t="shared" si="15"/>
        <v>0.26709401709401714</v>
      </c>
      <c r="I76">
        <f t="shared" si="16"/>
        <v>-1.0696563746013956</v>
      </c>
      <c r="J76">
        <f t="shared" si="17"/>
        <v>1.0696563746013956</v>
      </c>
      <c r="K76">
        <f t="shared" si="18"/>
        <v>0.49598904672064897</v>
      </c>
      <c r="L76">
        <f t="shared" si="19"/>
        <v>0.50401095327935097</v>
      </c>
      <c r="M76">
        <f t="shared" si="20"/>
        <v>2.0161735558713256</v>
      </c>
      <c r="N76">
        <f t="shared" si="21"/>
        <v>1.9840838646332837</v>
      </c>
    </row>
    <row r="77" spans="1:14" x14ac:dyDescent="0.25">
      <c r="A77" s="4">
        <f>IF('True_Odds_Calculator_2-way'!A78="","",'True_Odds_Calculator_2-way'!A78)</f>
        <v>2</v>
      </c>
      <c r="B77" s="4">
        <f>IF('True_Odds_Calculator_2-way'!B78="","",'True_Odds_Calculator_2-way'!B78)</f>
        <v>1.88</v>
      </c>
      <c r="C77" s="4">
        <f t="shared" si="11"/>
        <v>0.5</v>
      </c>
      <c r="D77">
        <f t="shared" si="12"/>
        <v>0.53191489361702127</v>
      </c>
      <c r="E77">
        <f t="shared" si="13"/>
        <v>3.1914893617021267E-2</v>
      </c>
      <c r="F77">
        <f t="shared" si="14"/>
        <v>-0.23404255319148937</v>
      </c>
      <c r="G77">
        <v>0</v>
      </c>
      <c r="H77">
        <f t="shared" si="15"/>
        <v>0.26595744680851063</v>
      </c>
      <c r="I77">
        <f t="shared" si="16"/>
        <v>-1.0660035817780522</v>
      </c>
      <c r="J77">
        <f t="shared" si="17"/>
        <v>1.0660035817780522</v>
      </c>
      <c r="K77">
        <f t="shared" si="18"/>
        <v>0.48402626637238261</v>
      </c>
      <c r="L77">
        <f t="shared" si="19"/>
        <v>0.51597373362761745</v>
      </c>
      <c r="M77">
        <f t="shared" si="20"/>
        <v>2.0660035817780522</v>
      </c>
      <c r="N77">
        <f t="shared" si="21"/>
        <v>1.9380831519646857</v>
      </c>
    </row>
    <row r="78" spans="1:14" x14ac:dyDescent="0.25">
      <c r="A78" s="4">
        <f>IF('True_Odds_Calculator_2-way'!A79="","",'True_Odds_Calculator_2-way'!A79)</f>
        <v>2.1800000000000002</v>
      </c>
      <c r="B78" s="4">
        <f>IF('True_Odds_Calculator_2-way'!B79="","",'True_Odds_Calculator_2-way'!B79)</f>
        <v>1.73</v>
      </c>
      <c r="C78" s="4">
        <f t="shared" si="11"/>
        <v>0.4587155963302752</v>
      </c>
      <c r="D78">
        <f t="shared" si="12"/>
        <v>0.5780346820809249</v>
      </c>
      <c r="E78">
        <f t="shared" si="13"/>
        <v>3.6750278411200155E-2</v>
      </c>
      <c r="F78">
        <f t="shared" si="14"/>
        <v>-0.22840324547913238</v>
      </c>
      <c r="G78">
        <v>0</v>
      </c>
      <c r="H78">
        <f t="shared" si="15"/>
        <v>0.26515352389033253</v>
      </c>
      <c r="I78">
        <f t="shared" si="16"/>
        <v>-1.0774510935845933</v>
      </c>
      <c r="J78">
        <f t="shared" si="17"/>
        <v>1.0774510935845933</v>
      </c>
      <c r="K78">
        <f t="shared" si="18"/>
        <v>0.44025860447504123</v>
      </c>
      <c r="L78">
        <f t="shared" si="19"/>
        <v>0.55974139552495883</v>
      </c>
      <c r="M78">
        <f t="shared" si="20"/>
        <v>2.2713922904298198</v>
      </c>
      <c r="N78">
        <f t="shared" si="21"/>
        <v>1.786539298316753</v>
      </c>
    </row>
    <row r="79" spans="1:14" x14ac:dyDescent="0.25">
      <c r="A79" s="4">
        <f>IF('True_Odds_Calculator_2-way'!A80="","",'True_Odds_Calculator_2-way'!A80)</f>
        <v>2.54</v>
      </c>
      <c r="B79" s="4">
        <f>IF('True_Odds_Calculator_2-way'!B80="","",'True_Odds_Calculator_2-way'!B80)</f>
        <v>1.55</v>
      </c>
      <c r="C79" s="4">
        <f t="shared" si="11"/>
        <v>0.39370078740157477</v>
      </c>
      <c r="D79">
        <f t="shared" si="12"/>
        <v>0.64516129032258063</v>
      </c>
      <c r="E79">
        <f t="shared" si="13"/>
        <v>3.8862077724155508E-2</v>
      </c>
      <c r="F79">
        <f t="shared" si="14"/>
        <v>-0.21513843027686042</v>
      </c>
      <c r="G79">
        <v>0</v>
      </c>
      <c r="H79">
        <f t="shared" si="15"/>
        <v>0.25400050800101598</v>
      </c>
      <c r="I79">
        <f t="shared" si="16"/>
        <v>-1.0865714630312673</v>
      </c>
      <c r="J79">
        <f t="shared" si="17"/>
        <v>1.0865714630312673</v>
      </c>
      <c r="K79">
        <f t="shared" si="18"/>
        <v>0.3740666961489727</v>
      </c>
      <c r="L79">
        <f t="shared" si="19"/>
        <v>0.62593330385102708</v>
      </c>
      <c r="M79">
        <f t="shared" si="20"/>
        <v>2.673320053068152</v>
      </c>
      <c r="N79">
        <f t="shared" si="21"/>
        <v>1.5976143046671971</v>
      </c>
    </row>
    <row r="80" spans="1:14" x14ac:dyDescent="0.25">
      <c r="A80" s="4">
        <f>IF('True_Odds_Calculator_2-way'!A81="","",'True_Odds_Calculator_2-way'!A81)</f>
        <v>2.2599999999999998</v>
      </c>
      <c r="B80" s="4">
        <f>IF('True_Odds_Calculator_2-way'!B81="","",'True_Odds_Calculator_2-way'!B81)</f>
        <v>1.68</v>
      </c>
      <c r="C80" s="4">
        <f t="shared" si="11"/>
        <v>0.44247787610619471</v>
      </c>
      <c r="D80">
        <f t="shared" si="12"/>
        <v>0.59523809523809523</v>
      </c>
      <c r="E80">
        <f t="shared" si="13"/>
        <v>3.7715971344289834E-2</v>
      </c>
      <c r="F80">
        <f t="shared" si="14"/>
        <v>-0.22566371681415942</v>
      </c>
      <c r="G80">
        <v>0</v>
      </c>
      <c r="H80">
        <f t="shared" si="15"/>
        <v>0.26337968815844925</v>
      </c>
      <c r="I80">
        <f t="shared" si="16"/>
        <v>-1.080339539253607</v>
      </c>
      <c r="J80">
        <f t="shared" si="17"/>
        <v>1.080339539253607</v>
      </c>
      <c r="K80">
        <f t="shared" si="18"/>
        <v>0.4235084779870531</v>
      </c>
      <c r="L80">
        <f t="shared" si="19"/>
        <v>0.57649152201294696</v>
      </c>
      <c r="M80">
        <f t="shared" si="20"/>
        <v>2.3612278194595446</v>
      </c>
      <c r="N80">
        <f t="shared" si="21"/>
        <v>1.7346308866924531</v>
      </c>
    </row>
    <row r="81" spans="1:14" x14ac:dyDescent="0.25">
      <c r="A81" s="4">
        <f>IF('True_Odds_Calculator_2-way'!A82="","",'True_Odds_Calculator_2-way'!A82)</f>
        <v>2.76</v>
      </c>
      <c r="B81" s="4">
        <f>IF('True_Odds_Calculator_2-way'!B82="","",'True_Odds_Calculator_2-way'!B82)</f>
        <v>1.48</v>
      </c>
      <c r="C81" s="4">
        <f t="shared" si="11"/>
        <v>0.3623188405797102</v>
      </c>
      <c r="D81">
        <f t="shared" si="12"/>
        <v>0.67567567567567566</v>
      </c>
      <c r="E81">
        <f t="shared" si="13"/>
        <v>3.7994516255385857E-2</v>
      </c>
      <c r="F81">
        <f t="shared" si="14"/>
        <v>-0.20681551116333718</v>
      </c>
      <c r="G81">
        <v>0</v>
      </c>
      <c r="H81">
        <f t="shared" si="15"/>
        <v>0.2448100274187231</v>
      </c>
      <c r="I81">
        <f t="shared" si="16"/>
        <v>-1.0879853497231118</v>
      </c>
      <c r="J81">
        <f t="shared" si="17"/>
        <v>1.0879853497231118</v>
      </c>
      <c r="K81">
        <f t="shared" si="18"/>
        <v>0.34307033081725358</v>
      </c>
      <c r="L81">
        <f t="shared" si="19"/>
        <v>0.65692966918274631</v>
      </c>
      <c r="M81">
        <f t="shared" si="20"/>
        <v>2.9148542155126762</v>
      </c>
      <c r="N81">
        <f t="shared" si="21"/>
        <v>1.5222329678670938</v>
      </c>
    </row>
    <row r="82" spans="1:14" x14ac:dyDescent="0.25">
      <c r="A82" s="4">
        <f>IF('True_Odds_Calculator_2-way'!A83="","",'True_Odds_Calculator_2-way'!A83)</f>
        <v>2.13</v>
      </c>
      <c r="B82" s="4">
        <f>IF('True_Odds_Calculator_2-way'!B83="","",'True_Odds_Calculator_2-way'!B83)</f>
        <v>1.76</v>
      </c>
      <c r="C82" s="4">
        <f t="shared" si="11"/>
        <v>0.46948356807511737</v>
      </c>
      <c r="D82">
        <f t="shared" si="12"/>
        <v>0.56818181818181823</v>
      </c>
      <c r="E82">
        <f t="shared" si="13"/>
        <v>3.7665386256935607E-2</v>
      </c>
      <c r="F82">
        <f t="shared" si="14"/>
        <v>-0.22908664105847198</v>
      </c>
      <c r="G82">
        <v>0</v>
      </c>
      <c r="H82">
        <f t="shared" si="15"/>
        <v>0.26675202731540765</v>
      </c>
      <c r="I82">
        <f t="shared" si="16"/>
        <v>-1.0790808419378759</v>
      </c>
      <c r="J82">
        <f t="shared" si="17"/>
        <v>1.0790808419378759</v>
      </c>
      <c r="K82">
        <f t="shared" si="18"/>
        <v>0.45058007312499337</v>
      </c>
      <c r="L82">
        <f t="shared" si="19"/>
        <v>0.54941992687500663</v>
      </c>
      <c r="M82">
        <f t="shared" si="20"/>
        <v>2.2193613513897996</v>
      </c>
      <c r="N82">
        <f t="shared" si="21"/>
        <v>1.8201014398727853</v>
      </c>
    </row>
    <row r="83" spans="1:14" x14ac:dyDescent="0.25">
      <c r="A83" s="4">
        <f>IF('True_Odds_Calculator_2-way'!A84="","",'True_Odds_Calculator_2-way'!A84)</f>
        <v>2</v>
      </c>
      <c r="B83" s="4">
        <f>IF('True_Odds_Calculator_2-way'!B84="","",'True_Odds_Calculator_2-way'!B84)</f>
        <v>1.87</v>
      </c>
      <c r="C83" s="4">
        <f t="shared" si="11"/>
        <v>0.5</v>
      </c>
      <c r="D83">
        <f t="shared" si="12"/>
        <v>0.53475935828876997</v>
      </c>
      <c r="E83">
        <f t="shared" si="13"/>
        <v>3.475935828876997E-2</v>
      </c>
      <c r="F83">
        <f t="shared" si="14"/>
        <v>-0.23262032085561501</v>
      </c>
      <c r="G83">
        <v>0</v>
      </c>
      <c r="H83">
        <f t="shared" si="15"/>
        <v>0.26737967914438499</v>
      </c>
      <c r="I83">
        <f t="shared" si="16"/>
        <v>-1.0721125348377947</v>
      </c>
      <c r="J83">
        <f t="shared" si="17"/>
        <v>1.0721125348377947</v>
      </c>
      <c r="K83">
        <f t="shared" si="18"/>
        <v>0.48259927160678084</v>
      </c>
      <c r="L83">
        <f t="shared" si="19"/>
        <v>0.51740072839321916</v>
      </c>
      <c r="M83">
        <f t="shared" si="20"/>
        <v>2.0721125348377947</v>
      </c>
      <c r="N83">
        <f t="shared" si="21"/>
        <v>1.9327379053088816</v>
      </c>
    </row>
    <row r="84" spans="1:14" x14ac:dyDescent="0.25">
      <c r="A84" s="4">
        <f>IF('True_Odds_Calculator_2-way'!A85="","",'True_Odds_Calculator_2-way'!A85)</f>
        <v>2.44</v>
      </c>
      <c r="B84" s="4">
        <f>IF('True_Odds_Calculator_2-way'!B85="","",'True_Odds_Calculator_2-way'!B85)</f>
        <v>1.59</v>
      </c>
      <c r="C84" s="4">
        <f t="shared" si="11"/>
        <v>0.4098360655737705</v>
      </c>
      <c r="D84">
        <f t="shared" si="12"/>
        <v>0.62893081761006286</v>
      </c>
      <c r="E84">
        <f t="shared" si="13"/>
        <v>3.8766883183833478E-2</v>
      </c>
      <c r="F84">
        <f t="shared" si="14"/>
        <v>-0.21899164862356935</v>
      </c>
      <c r="G84">
        <v>0</v>
      </c>
      <c r="H84">
        <f t="shared" si="15"/>
        <v>0.25775853180740282</v>
      </c>
      <c r="I84">
        <f t="shared" si="16"/>
        <v>-1.0849075915068658</v>
      </c>
      <c r="J84">
        <f t="shared" si="17"/>
        <v>1.0849075915068658</v>
      </c>
      <c r="K84">
        <f t="shared" si="18"/>
        <v>0.39027939969909758</v>
      </c>
      <c r="L84">
        <f t="shared" si="19"/>
        <v>0.60972060030090225</v>
      </c>
      <c r="M84">
        <f t="shared" si="20"/>
        <v>2.5622669317698867</v>
      </c>
      <c r="N84">
        <f t="shared" si="21"/>
        <v>1.6400954789890509</v>
      </c>
    </row>
    <row r="85" spans="1:14" x14ac:dyDescent="0.25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11"/>
        <v>0.40485829959514169</v>
      </c>
      <c r="D85">
        <f t="shared" si="12"/>
        <v>0.64102564102564097</v>
      </c>
      <c r="E85">
        <f t="shared" si="13"/>
        <v>4.5883940620782715E-2</v>
      </c>
      <c r="F85">
        <f t="shared" si="14"/>
        <v>-0.21364061040174398</v>
      </c>
      <c r="G85">
        <v>0</v>
      </c>
      <c r="H85">
        <f t="shared" si="15"/>
        <v>0.25952455102252669</v>
      </c>
      <c r="I85">
        <f t="shared" si="16"/>
        <v>-1.1021667854435135</v>
      </c>
      <c r="J85">
        <f t="shared" si="17"/>
        <v>1.1021667854435135</v>
      </c>
      <c r="K85">
        <f t="shared" si="18"/>
        <v>0.3816524151396708</v>
      </c>
      <c r="L85">
        <f t="shared" si="19"/>
        <v>0.61834758486032915</v>
      </c>
      <c r="M85">
        <f t="shared" si="20"/>
        <v>2.6201851746019651</v>
      </c>
      <c r="N85">
        <f t="shared" si="21"/>
        <v>1.6172133998483678</v>
      </c>
    </row>
    <row r="86" spans="1:14" x14ac:dyDescent="0.25">
      <c r="A86" s="4">
        <f>IF('True_Odds_Calculator_2-way'!A87="","",'True_Odds_Calculator_2-way'!A87)</f>
        <v>2.41</v>
      </c>
      <c r="B86" s="4">
        <f>IF('True_Odds_Calculator_2-way'!B87="","",'True_Odds_Calculator_2-way'!B87)</f>
        <v>1.58</v>
      </c>
      <c r="C86" s="4">
        <f t="shared" si="11"/>
        <v>0.41493775933609955</v>
      </c>
      <c r="D86">
        <f t="shared" si="12"/>
        <v>0.63291139240506322</v>
      </c>
      <c r="E86">
        <f t="shared" si="13"/>
        <v>4.7849151741162776E-2</v>
      </c>
      <c r="F86">
        <f t="shared" si="14"/>
        <v>-0.214769683281685</v>
      </c>
      <c r="G86">
        <v>0</v>
      </c>
      <c r="H86">
        <f t="shared" si="15"/>
        <v>0.26261883502284777</v>
      </c>
      <c r="I86">
        <f t="shared" si="16"/>
        <v>-1.1057996468120721</v>
      </c>
      <c r="J86">
        <f t="shared" si="17"/>
        <v>1.1057996468120721</v>
      </c>
      <c r="K86">
        <f t="shared" si="18"/>
        <v>0.39075054356977457</v>
      </c>
      <c r="L86">
        <f t="shared" si="19"/>
        <v>0.60924945643022566</v>
      </c>
      <c r="M86">
        <f t="shared" si="20"/>
        <v>2.5591775020050216</v>
      </c>
      <c r="N86">
        <f t="shared" si="21"/>
        <v>1.6413637951510016</v>
      </c>
    </row>
    <row r="87" spans="1:14" x14ac:dyDescent="0.25">
      <c r="A87" s="4">
        <f>IF('True_Odds_Calculator_2-way'!A88="","",'True_Odds_Calculator_2-way'!A88)</f>
        <v>2.4300000000000002</v>
      </c>
      <c r="B87" s="4">
        <f>IF('True_Odds_Calculator_2-way'!B88="","",'True_Odds_Calculator_2-way'!B88)</f>
        <v>1.57</v>
      </c>
      <c r="C87" s="4">
        <f t="shared" si="11"/>
        <v>0.41152263374485593</v>
      </c>
      <c r="D87">
        <f t="shared" si="12"/>
        <v>0.63694267515923564</v>
      </c>
      <c r="E87">
        <f t="shared" si="13"/>
        <v>4.846530890409162E-2</v>
      </c>
      <c r="F87">
        <f t="shared" si="14"/>
        <v>-0.21365101832193123</v>
      </c>
      <c r="G87">
        <v>0</v>
      </c>
      <c r="H87">
        <f t="shared" si="15"/>
        <v>0.26211632722602285</v>
      </c>
      <c r="I87">
        <f t="shared" si="16"/>
        <v>-1.1076296005915018</v>
      </c>
      <c r="J87">
        <f t="shared" si="17"/>
        <v>1.1076296005915018</v>
      </c>
      <c r="K87">
        <f t="shared" si="18"/>
        <v>0.38701033423503856</v>
      </c>
      <c r="L87">
        <f t="shared" si="19"/>
        <v>0.61298966576496128</v>
      </c>
      <c r="M87">
        <f t="shared" si="20"/>
        <v>2.5839103288458478</v>
      </c>
      <c r="N87">
        <f t="shared" si="21"/>
        <v>1.6313488723371565</v>
      </c>
    </row>
    <row r="88" spans="1:14" x14ac:dyDescent="0.25">
      <c r="A88" s="4">
        <f>IF('True_Odds_Calculator_2-way'!A89="","",'True_Odds_Calculator_2-way'!A89)</f>
        <v>2.4500000000000002</v>
      </c>
      <c r="B88" s="4">
        <f>IF('True_Odds_Calculator_2-way'!B89="","",'True_Odds_Calculator_2-way'!B89)</f>
        <v>1.56</v>
      </c>
      <c r="C88" s="4">
        <f t="shared" si="11"/>
        <v>0.4081632653061224</v>
      </c>
      <c r="D88">
        <f t="shared" si="12"/>
        <v>0.64102564102564097</v>
      </c>
      <c r="E88">
        <f t="shared" si="13"/>
        <v>4.9188906331763427E-2</v>
      </c>
      <c r="F88">
        <f t="shared" si="14"/>
        <v>-0.21245421245421248</v>
      </c>
      <c r="G88">
        <v>0</v>
      </c>
      <c r="H88">
        <f t="shared" si="15"/>
        <v>0.2616431187859759</v>
      </c>
      <c r="I88">
        <f t="shared" si="16"/>
        <v>-1.109741904046188</v>
      </c>
      <c r="J88">
        <f t="shared" si="17"/>
        <v>1.109741904046188</v>
      </c>
      <c r="K88">
        <f t="shared" si="18"/>
        <v>0.3832701416691065</v>
      </c>
      <c r="L88">
        <f t="shared" si="19"/>
        <v>0.61672985833089344</v>
      </c>
      <c r="M88">
        <f t="shared" si="20"/>
        <v>2.6091257608669731</v>
      </c>
      <c r="N88">
        <f t="shared" si="21"/>
        <v>1.6214554662658656</v>
      </c>
    </row>
    <row r="89" spans="1:14" x14ac:dyDescent="0.25">
      <c r="A89" s="4">
        <f>IF('True_Odds_Calculator_2-way'!A90="","",'True_Odds_Calculator_2-way'!A90)</f>
        <v>1.87</v>
      </c>
      <c r="B89" s="4">
        <f>IF('True_Odds_Calculator_2-way'!B90="","",'True_Odds_Calculator_2-way'!B90)</f>
        <v>2.0299999999999998</v>
      </c>
      <c r="C89" s="4">
        <f t="shared" si="11"/>
        <v>0.53475935828876997</v>
      </c>
      <c r="D89">
        <f t="shared" si="12"/>
        <v>0.49261083743842371</v>
      </c>
      <c r="E89">
        <f t="shared" si="13"/>
        <v>2.737019572719368E-2</v>
      </c>
      <c r="F89">
        <f t="shared" si="14"/>
        <v>-0.23605805958747139</v>
      </c>
      <c r="G89">
        <v>0</v>
      </c>
      <c r="H89">
        <f t="shared" si="15"/>
        <v>0.26342825531466507</v>
      </c>
      <c r="I89">
        <f t="shared" si="16"/>
        <v>-1.0563838700626149</v>
      </c>
      <c r="J89">
        <f t="shared" si="17"/>
        <v>1.0563838700626149</v>
      </c>
      <c r="K89">
        <f t="shared" si="18"/>
        <v>0.52109008773056686</v>
      </c>
      <c r="L89">
        <f t="shared" si="19"/>
        <v>0.47890991226943308</v>
      </c>
      <c r="M89">
        <f t="shared" si="20"/>
        <v>1.9190539669544755</v>
      </c>
      <c r="N89">
        <f t="shared" si="21"/>
        <v>2.0880753861644932</v>
      </c>
    </row>
    <row r="90" spans="1:14" x14ac:dyDescent="0.25">
      <c r="A90" s="4">
        <f>IF('True_Odds_Calculator_2-way'!A91="","",'True_Odds_Calculator_2-way'!A91)</f>
        <v>2.59</v>
      </c>
      <c r="B90" s="4">
        <f>IF('True_Odds_Calculator_2-way'!B91="","",'True_Odds_Calculator_2-way'!B91)</f>
        <v>1.54</v>
      </c>
      <c r="C90" s="4">
        <f t="shared" si="11"/>
        <v>0.38610038610038611</v>
      </c>
      <c r="D90">
        <f t="shared" si="12"/>
        <v>0.64935064935064934</v>
      </c>
      <c r="E90">
        <f t="shared" si="13"/>
        <v>3.5451035451035562E-2</v>
      </c>
      <c r="F90">
        <f t="shared" si="14"/>
        <v>-0.21526350097778657</v>
      </c>
      <c r="G90">
        <v>0</v>
      </c>
      <c r="H90">
        <f t="shared" si="15"/>
        <v>0.25071453642882213</v>
      </c>
      <c r="I90">
        <f t="shared" si="16"/>
        <v>-1.0792065137302937</v>
      </c>
      <c r="J90">
        <f t="shared" si="17"/>
        <v>1.0792065137302937</v>
      </c>
      <c r="K90">
        <f t="shared" si="18"/>
        <v>0.36819686922745715</v>
      </c>
      <c r="L90">
        <f t="shared" si="19"/>
        <v>0.6318031307725428</v>
      </c>
      <c r="M90">
        <f t="shared" si="20"/>
        <v>2.7159383568311668</v>
      </c>
      <c r="N90">
        <f t="shared" si="21"/>
        <v>1.5827715174143586</v>
      </c>
    </row>
    <row r="91" spans="1:14" x14ac:dyDescent="0.25">
      <c r="A91" s="4">
        <f>IF('True_Odds_Calculator_2-way'!A92="","",'True_Odds_Calculator_2-way'!A92)</f>
        <v>2.12</v>
      </c>
      <c r="B91" s="4">
        <f>IF('True_Odds_Calculator_2-way'!B92="","",'True_Odds_Calculator_2-way'!B92)</f>
        <v>1.78</v>
      </c>
      <c r="C91" s="4">
        <f t="shared" si="11"/>
        <v>0.47169811320754712</v>
      </c>
      <c r="D91">
        <f t="shared" si="12"/>
        <v>0.5617977528089888</v>
      </c>
      <c r="E91">
        <f t="shared" si="13"/>
        <v>3.3495866016535869E-2</v>
      </c>
      <c r="F91">
        <f t="shared" si="14"/>
        <v>-0.23150307398770409</v>
      </c>
      <c r="G91">
        <v>0</v>
      </c>
      <c r="H91">
        <f t="shared" si="15"/>
        <v>0.26499894000423996</v>
      </c>
      <c r="I91">
        <f t="shared" si="16"/>
        <v>-1.0699012312772822</v>
      </c>
      <c r="J91">
        <f t="shared" si="17"/>
        <v>1.0699012312772822</v>
      </c>
      <c r="K91">
        <f t="shared" si="18"/>
        <v>0.45489916365833472</v>
      </c>
      <c r="L91">
        <f t="shared" si="19"/>
        <v>0.54510083634166528</v>
      </c>
      <c r="M91">
        <f t="shared" si="20"/>
        <v>2.1982893790305562</v>
      </c>
      <c r="N91">
        <f t="shared" si="21"/>
        <v>1.83452296039628</v>
      </c>
    </row>
    <row r="92" spans="1:14" x14ac:dyDescent="0.25">
      <c r="A92" s="4">
        <f>IF('True_Odds_Calculator_2-way'!A93="","",'True_Odds_Calculator_2-way'!A93)</f>
        <v>2.59</v>
      </c>
      <c r="B92" s="4">
        <f>IF('True_Odds_Calculator_2-way'!B93="","",'True_Odds_Calculator_2-way'!B93)</f>
        <v>1.54</v>
      </c>
      <c r="C92" s="4">
        <f t="shared" si="11"/>
        <v>0.38610038610038611</v>
      </c>
      <c r="D92">
        <f t="shared" si="12"/>
        <v>0.64935064935064934</v>
      </c>
      <c r="E92">
        <f t="shared" si="13"/>
        <v>3.5451035451035562E-2</v>
      </c>
      <c r="F92">
        <f t="shared" si="14"/>
        <v>-0.21526350097778657</v>
      </c>
      <c r="G92">
        <v>0</v>
      </c>
      <c r="H92">
        <f t="shared" si="15"/>
        <v>0.25071453642882213</v>
      </c>
      <c r="I92">
        <f t="shared" si="16"/>
        <v>-1.0792065137302937</v>
      </c>
      <c r="J92">
        <f t="shared" si="17"/>
        <v>1.0792065137302937</v>
      </c>
      <c r="K92">
        <f t="shared" si="18"/>
        <v>0.36819686922745715</v>
      </c>
      <c r="L92">
        <f t="shared" si="19"/>
        <v>0.6318031307725428</v>
      </c>
      <c r="M92">
        <f t="shared" si="20"/>
        <v>2.7159383568311668</v>
      </c>
      <c r="N92">
        <f t="shared" si="21"/>
        <v>1.5827715174143586</v>
      </c>
    </row>
    <row r="93" spans="1:14" x14ac:dyDescent="0.25">
      <c r="A93" s="4">
        <f>IF('True_Odds_Calculator_2-way'!A94="","",'True_Odds_Calculator_2-way'!A94)</f>
        <v>2.2799999999999998</v>
      </c>
      <c r="B93" s="4">
        <f>IF('True_Odds_Calculator_2-way'!B94="","",'True_Odds_Calculator_2-way'!B94)</f>
        <v>1.68</v>
      </c>
      <c r="C93" s="4">
        <f t="shared" si="11"/>
        <v>0.43859649122807021</v>
      </c>
      <c r="D93">
        <f t="shared" si="12"/>
        <v>0.59523809523809523</v>
      </c>
      <c r="E93">
        <f t="shared" si="13"/>
        <v>3.383458646616555E-2</v>
      </c>
      <c r="F93">
        <f t="shared" si="14"/>
        <v>-0.2272347535505429</v>
      </c>
      <c r="G93">
        <v>0</v>
      </c>
      <c r="H93">
        <f t="shared" si="15"/>
        <v>0.26106934001670845</v>
      </c>
      <c r="I93">
        <f t="shared" si="16"/>
        <v>-1.0718661571406805</v>
      </c>
      <c r="J93">
        <f t="shared" si="17"/>
        <v>1.0718661571406805</v>
      </c>
      <c r="K93">
        <f t="shared" si="18"/>
        <v>0.42158717195874679</v>
      </c>
      <c r="L93">
        <f t="shared" si="19"/>
        <v>0.57841282804125305</v>
      </c>
      <c r="M93">
        <f t="shared" si="20"/>
        <v>2.3719886811400706</v>
      </c>
      <c r="N93">
        <f t="shared" si="21"/>
        <v>1.728868986855663</v>
      </c>
    </row>
    <row r="94" spans="1:14" x14ac:dyDescent="0.25">
      <c r="A94" s="4">
        <f>IF('True_Odds_Calculator_2-way'!A95="","",'True_Odds_Calculator_2-way'!A95)</f>
        <v>2.4300000000000002</v>
      </c>
      <c r="B94" s="4">
        <f>IF('True_Odds_Calculator_2-way'!B95="","",'True_Odds_Calculator_2-way'!B95)</f>
        <v>1.61</v>
      </c>
      <c r="C94" s="4">
        <f t="shared" si="11"/>
        <v>0.41152263374485593</v>
      </c>
      <c r="D94">
        <f t="shared" si="12"/>
        <v>0.6211180124223602</v>
      </c>
      <c r="E94">
        <f t="shared" si="13"/>
        <v>3.2640646167216181E-2</v>
      </c>
      <c r="F94">
        <f t="shared" si="14"/>
        <v>-0.22296347417120366</v>
      </c>
      <c r="G94">
        <v>0</v>
      </c>
      <c r="H94">
        <f t="shared" si="15"/>
        <v>0.25560412033841978</v>
      </c>
      <c r="I94">
        <f t="shared" si="16"/>
        <v>-1.0706981783012146</v>
      </c>
      <c r="J94">
        <f t="shared" si="17"/>
        <v>1.0706981783012146</v>
      </c>
      <c r="K94">
        <f t="shared" si="18"/>
        <v>0.39508539138067028</v>
      </c>
      <c r="L94">
        <f t="shared" si="19"/>
        <v>0.60491460861932955</v>
      </c>
      <c r="M94">
        <f t="shared" si="20"/>
        <v>2.5310983949707371</v>
      </c>
      <c r="N94">
        <f t="shared" si="21"/>
        <v>1.6531258887637414</v>
      </c>
    </row>
    <row r="95" spans="1:14" x14ac:dyDescent="0.25">
      <c r="A95" s="4">
        <f>IF('True_Odds_Calculator_2-way'!A96="","",'True_Odds_Calculator_2-way'!A96)</f>
        <v>2.08</v>
      </c>
      <c r="B95" s="4">
        <f>IF('True_Odds_Calculator_2-way'!B96="","",'True_Odds_Calculator_2-way'!B96)</f>
        <v>1.83</v>
      </c>
      <c r="C95" s="4">
        <f t="shared" si="11"/>
        <v>0.48076923076923073</v>
      </c>
      <c r="D95">
        <f t="shared" si="12"/>
        <v>0.54644808743169393</v>
      </c>
      <c r="E95">
        <f t="shared" si="13"/>
        <v>2.7217318200924545E-2</v>
      </c>
      <c r="F95">
        <f t="shared" si="14"/>
        <v>-0.23549810844892827</v>
      </c>
      <c r="G95">
        <v>0</v>
      </c>
      <c r="H95">
        <f t="shared" si="15"/>
        <v>0.26271542664985281</v>
      </c>
      <c r="I95">
        <f t="shared" si="16"/>
        <v>-1.0562070842074627</v>
      </c>
      <c r="J95">
        <f t="shared" si="17"/>
        <v>1.0562070842074627</v>
      </c>
      <c r="K95">
        <f t="shared" si="18"/>
        <v>0.46713612113428016</v>
      </c>
      <c r="L95">
        <f t="shared" si="19"/>
        <v>0.53286387886572006</v>
      </c>
      <c r="M95">
        <f t="shared" si="20"/>
        <v>2.1407036509440598</v>
      </c>
      <c r="N95">
        <f t="shared" si="21"/>
        <v>1.8766518798921943</v>
      </c>
    </row>
    <row r="96" spans="1:14" x14ac:dyDescent="0.25">
      <c r="A96" s="4">
        <f>IF('True_Odds_Calculator_2-way'!A97="","",'True_Odds_Calculator_2-way'!A97)</f>
        <v>2.39</v>
      </c>
      <c r="B96" s="4">
        <f>IF('True_Odds_Calculator_2-way'!B97="","",'True_Odds_Calculator_2-way'!B97)</f>
        <v>1.63</v>
      </c>
      <c r="C96" s="4">
        <f t="shared" si="11"/>
        <v>0.41841004184100417</v>
      </c>
      <c r="D96">
        <f t="shared" si="12"/>
        <v>0.61349693251533743</v>
      </c>
      <c r="E96">
        <f t="shared" si="13"/>
        <v>3.19069743563416E-2</v>
      </c>
      <c r="F96">
        <f t="shared" si="14"/>
        <v>-0.22478630284672851</v>
      </c>
      <c r="G96">
        <v>0</v>
      </c>
      <c r="H96">
        <f t="shared" si="15"/>
        <v>0.25669327720307006</v>
      </c>
      <c r="I96">
        <f t="shared" si="16"/>
        <v>-1.0686176060625021</v>
      </c>
      <c r="J96">
        <f t="shared" si="17"/>
        <v>1.0686176060625021</v>
      </c>
      <c r="K96">
        <f t="shared" si="18"/>
        <v>0.40235320740649128</v>
      </c>
      <c r="L96">
        <f t="shared" si="19"/>
        <v>0.59764679259350884</v>
      </c>
      <c r="M96">
        <f t="shared" si="20"/>
        <v>2.4853784724268779</v>
      </c>
      <c r="N96">
        <f t="shared" si="21"/>
        <v>1.6732290918193764</v>
      </c>
    </row>
    <row r="97" spans="1:14" x14ac:dyDescent="0.25">
      <c r="A97" s="4">
        <f>IF('True_Odds_Calculator_2-way'!A98="","",'True_Odds_Calculator_2-way'!A98)</f>
        <v>2.33</v>
      </c>
      <c r="B97" s="4">
        <f>IF('True_Odds_Calculator_2-way'!B98="","",'True_Odds_Calculator_2-way'!B98)</f>
        <v>1.65</v>
      </c>
      <c r="C97" s="4">
        <f t="shared" si="11"/>
        <v>0.42918454935622319</v>
      </c>
      <c r="D97">
        <f t="shared" si="12"/>
        <v>0.60606060606060608</v>
      </c>
      <c r="E97">
        <f t="shared" si="13"/>
        <v>3.5245155416829377E-2</v>
      </c>
      <c r="F97">
        <f t="shared" si="14"/>
        <v>-0.22486669267785131</v>
      </c>
      <c r="G97">
        <v>0</v>
      </c>
      <c r="H97">
        <f t="shared" si="15"/>
        <v>0.26011184809468074</v>
      </c>
      <c r="I97">
        <f t="shared" si="16"/>
        <v>-1.0755175492958089</v>
      </c>
      <c r="J97">
        <f t="shared" si="17"/>
        <v>1.0755175492958089</v>
      </c>
      <c r="K97">
        <f t="shared" si="18"/>
        <v>0.41144841377386249</v>
      </c>
      <c r="L97">
        <f t="shared" si="19"/>
        <v>0.58855158622613757</v>
      </c>
      <c r="M97">
        <f t="shared" si="20"/>
        <v>2.4304383405634256</v>
      </c>
      <c r="N97">
        <f t="shared" si="21"/>
        <v>1.6990864070422753</v>
      </c>
    </row>
    <row r="98" spans="1:14" x14ac:dyDescent="0.25">
      <c r="A98" s="4">
        <f>IF('True_Odds_Calculator_2-way'!A99="","",'True_Odds_Calculator_2-way'!A99)</f>
        <v>2.19</v>
      </c>
      <c r="B98" s="4">
        <f>IF('True_Odds_Calculator_2-way'!B99="","",'True_Odds_Calculator_2-way'!B99)</f>
        <v>1.73</v>
      </c>
      <c r="C98" s="4">
        <f t="shared" si="11"/>
        <v>0.45662100456621008</v>
      </c>
      <c r="D98">
        <f t="shared" si="12"/>
        <v>0.5780346820809249</v>
      </c>
      <c r="E98">
        <f t="shared" si="13"/>
        <v>3.4655686647135031E-2</v>
      </c>
      <c r="F98">
        <f t="shared" si="14"/>
        <v>-0.22928709055876673</v>
      </c>
      <c r="G98">
        <v>0</v>
      </c>
      <c r="H98">
        <f t="shared" si="15"/>
        <v>0.26394277720590181</v>
      </c>
      <c r="I98">
        <f t="shared" si="16"/>
        <v>-1.0729144372515058</v>
      </c>
      <c r="J98">
        <f t="shared" si="17"/>
        <v>1.0729144372515058</v>
      </c>
      <c r="K98">
        <f t="shared" si="18"/>
        <v>0.43921906878344058</v>
      </c>
      <c r="L98">
        <f t="shared" si="19"/>
        <v>0.56078093121655925</v>
      </c>
      <c r="M98">
        <f t="shared" si="20"/>
        <v>2.2767681803292916</v>
      </c>
      <c r="N98">
        <f t="shared" si="21"/>
        <v>1.7832275391935992</v>
      </c>
    </row>
    <row r="99" spans="1:14" x14ac:dyDescent="0.25">
      <c r="A99" s="4">
        <f>IF('True_Odds_Calculator_2-way'!A100="","",'True_Odds_Calculator_2-way'!A100)</f>
        <v>1.95</v>
      </c>
      <c r="B99" s="4">
        <f>IF('True_Odds_Calculator_2-way'!B100="","",'True_Odds_Calculator_2-way'!B100)</f>
        <v>1.93</v>
      </c>
      <c r="C99" s="4">
        <f t="shared" si="11"/>
        <v>0.51282051282051289</v>
      </c>
      <c r="D99">
        <f t="shared" si="12"/>
        <v>0.5181347150259068</v>
      </c>
      <c r="E99">
        <f t="shared" si="13"/>
        <v>3.0955227846419575E-2</v>
      </c>
      <c r="F99">
        <f t="shared" si="14"/>
        <v>-0.23475488242327625</v>
      </c>
      <c r="G99">
        <v>0</v>
      </c>
      <c r="H99">
        <f t="shared" si="15"/>
        <v>0.26571011026969582</v>
      </c>
      <c r="I99">
        <f t="shared" si="16"/>
        <v>-1.0638899909514294</v>
      </c>
      <c r="J99">
        <f t="shared" si="17"/>
        <v>1.0638899909514294</v>
      </c>
      <c r="K99">
        <f t="shared" si="18"/>
        <v>0.49734035027939766</v>
      </c>
      <c r="L99">
        <f t="shared" si="19"/>
        <v>0.50265964972060251</v>
      </c>
      <c r="M99">
        <f t="shared" si="20"/>
        <v>2.0106954914038573</v>
      </c>
      <c r="N99">
        <f t="shared" si="21"/>
        <v>1.9894176915848294</v>
      </c>
    </row>
    <row r="100" spans="1:14" x14ac:dyDescent="0.25">
      <c r="A100" s="4">
        <f>IF('True_Odds_Calculator_2-way'!A101="","",'True_Odds_Calculator_2-way'!A101)</f>
        <v>1.94</v>
      </c>
      <c r="B100" s="4">
        <f>IF('True_Odds_Calculator_2-way'!B101="","",'True_Odds_Calculator_2-way'!B101)</f>
        <v>1.94</v>
      </c>
      <c r="C100" s="4">
        <f t="shared" si="11"/>
        <v>0.51546391752577325</v>
      </c>
      <c r="D100">
        <f t="shared" si="12"/>
        <v>0.51546391752577325</v>
      </c>
      <c r="E100">
        <f t="shared" si="13"/>
        <v>3.0927835051546504E-2</v>
      </c>
      <c r="F100">
        <f t="shared" si="14"/>
        <v>-0.23477521521947065</v>
      </c>
      <c r="G100">
        <v>0</v>
      </c>
      <c r="H100">
        <f t="shared" si="15"/>
        <v>0.26570305027101715</v>
      </c>
      <c r="I100">
        <f t="shared" si="16"/>
        <v>-1.0638297872340428</v>
      </c>
      <c r="J100">
        <f t="shared" si="17"/>
        <v>1.0638297872340428</v>
      </c>
      <c r="K100">
        <f t="shared" si="18"/>
        <v>0.49999999999999989</v>
      </c>
      <c r="L100">
        <f t="shared" si="19"/>
        <v>0.49999999999999989</v>
      </c>
      <c r="M100">
        <f t="shared" si="20"/>
        <v>2.0000000000000004</v>
      </c>
      <c r="N100">
        <f t="shared" si="21"/>
        <v>2.0000000000000004</v>
      </c>
    </row>
    <row r="101" spans="1:14" x14ac:dyDescent="0.25">
      <c r="A101" s="4">
        <f>IF('True_Odds_Calculator_2-way'!A102="","",'True_Odds_Calculator_2-way'!A102)</f>
        <v>1.6</v>
      </c>
      <c r="B101" s="4">
        <f>IF('True_Odds_Calculator_2-way'!B102="","",'True_Odds_Calculator_2-way'!B102)</f>
        <v>2.4500000000000002</v>
      </c>
      <c r="C101" s="4">
        <f t="shared" si="11"/>
        <v>0.625</v>
      </c>
      <c r="D101">
        <f t="shared" si="12"/>
        <v>0.4081632653061224</v>
      </c>
      <c r="E101">
        <f t="shared" si="13"/>
        <v>3.3163265306122458E-2</v>
      </c>
      <c r="F101">
        <f t="shared" si="14"/>
        <v>-0.22193877551020402</v>
      </c>
      <c r="G101">
        <v>0</v>
      </c>
      <c r="H101">
        <f t="shared" si="15"/>
        <v>0.25510204081632648</v>
      </c>
      <c r="I101">
        <f t="shared" si="16"/>
        <v>-1.0721125348377949</v>
      </c>
      <c r="J101">
        <f t="shared" si="17"/>
        <v>1.0721125348377949</v>
      </c>
      <c r="K101">
        <f t="shared" si="18"/>
        <v>0.60854364081308054</v>
      </c>
      <c r="L101">
        <f t="shared" si="19"/>
        <v>0.39145635918691934</v>
      </c>
      <c r="M101">
        <f t="shared" si="20"/>
        <v>1.643267520902677</v>
      </c>
      <c r="N101">
        <f t="shared" si="21"/>
        <v>2.5545631755148031</v>
      </c>
    </row>
    <row r="102" spans="1:14" x14ac:dyDescent="0.25">
      <c r="A102" s="4">
        <f>IF('True_Odds_Calculator_2-way'!A103="","",'True_Odds_Calculator_2-way'!A103)</f>
        <v>2.2000000000000002</v>
      </c>
      <c r="B102" s="4">
        <f>IF('True_Odds_Calculator_2-way'!B103="","",'True_Odds_Calculator_2-way'!B103)</f>
        <v>1.72</v>
      </c>
      <c r="C102" s="4">
        <f t="shared" si="11"/>
        <v>0.45454545454545453</v>
      </c>
      <c r="D102">
        <f t="shared" si="12"/>
        <v>0.58139534883720934</v>
      </c>
      <c r="E102">
        <f t="shared" si="13"/>
        <v>3.5940803382663811E-2</v>
      </c>
      <c r="F102">
        <f t="shared" si="14"/>
        <v>-0.22832980972515859</v>
      </c>
      <c r="G102">
        <v>0</v>
      </c>
      <c r="H102">
        <f t="shared" si="15"/>
        <v>0.26427061310782241</v>
      </c>
      <c r="I102">
        <f t="shared" si="16"/>
        <v>-1.075828707279838</v>
      </c>
      <c r="J102">
        <f t="shared" si="17"/>
        <v>1.075828707279838</v>
      </c>
      <c r="K102">
        <f t="shared" si="18"/>
        <v>0.4364916731037084</v>
      </c>
      <c r="L102">
        <f t="shared" si="19"/>
        <v>0.5635083268962916</v>
      </c>
      <c r="M102">
        <f t="shared" si="20"/>
        <v>2.2909944487358058</v>
      </c>
      <c r="N102">
        <f t="shared" si="21"/>
        <v>1.7745966692414832</v>
      </c>
    </row>
    <row r="103" spans="1:14" x14ac:dyDescent="0.25">
      <c r="A103" s="4">
        <f>IF('True_Odds_Calculator_2-way'!A104="","",'True_Odds_Calculator_2-way'!A104)</f>
        <v>2.4900000000000002</v>
      </c>
      <c r="B103" s="4">
        <f>IF('True_Odds_Calculator_2-way'!B104="","",'True_Odds_Calculator_2-way'!B104)</f>
        <v>1.58</v>
      </c>
      <c r="C103" s="4">
        <f t="shared" si="11"/>
        <v>0.40160642570281119</v>
      </c>
      <c r="D103">
        <f t="shared" si="12"/>
        <v>0.63291139240506322</v>
      </c>
      <c r="E103">
        <f t="shared" si="13"/>
        <v>3.4517818107874465E-2</v>
      </c>
      <c r="F103">
        <f t="shared" si="14"/>
        <v>-0.21966346398251235</v>
      </c>
      <c r="G103">
        <v>0</v>
      </c>
      <c r="H103">
        <f t="shared" si="15"/>
        <v>0.25418128209038682</v>
      </c>
      <c r="I103">
        <f t="shared" si="16"/>
        <v>-1.0757042116817492</v>
      </c>
      <c r="J103">
        <f t="shared" si="17"/>
        <v>1.0757042116817492</v>
      </c>
      <c r="K103">
        <f t="shared" si="18"/>
        <v>0.38420173597293183</v>
      </c>
      <c r="L103">
        <f t="shared" si="19"/>
        <v>0.61579826402706817</v>
      </c>
      <c r="M103">
        <f t="shared" si="20"/>
        <v>2.6027992754058067</v>
      </c>
      <c r="N103">
        <f t="shared" si="21"/>
        <v>1.6239084427754149</v>
      </c>
    </row>
    <row r="104" spans="1:14" x14ac:dyDescent="0.25">
      <c r="A104" s="4">
        <f>IF('True_Odds_Calculator_2-way'!A105="","",'True_Odds_Calculator_2-way'!A105)</f>
        <v>1.79</v>
      </c>
      <c r="B104" s="4">
        <f>IF('True_Odds_Calculator_2-way'!B105="","",'True_Odds_Calculator_2-way'!B105)</f>
        <v>2.1</v>
      </c>
      <c r="C104" s="4">
        <f t="shared" si="11"/>
        <v>0.55865921787709494</v>
      </c>
      <c r="D104">
        <f t="shared" si="12"/>
        <v>0.47619047619047616</v>
      </c>
      <c r="E104">
        <f t="shared" si="13"/>
        <v>3.4849694067571102E-2</v>
      </c>
      <c r="F104">
        <f t="shared" si="14"/>
        <v>-0.2311785049215217</v>
      </c>
      <c r="G104">
        <v>0</v>
      </c>
      <c r="H104">
        <f t="shared" si="15"/>
        <v>0.2660281989890928</v>
      </c>
      <c r="I104">
        <f t="shared" si="16"/>
        <v>-1.072729223145815</v>
      </c>
      <c r="J104">
        <f t="shared" si="17"/>
        <v>1.072729223145815</v>
      </c>
      <c r="K104">
        <f t="shared" si="18"/>
        <v>0.5412848551170536</v>
      </c>
      <c r="L104">
        <f t="shared" si="19"/>
        <v>0.4587151448829464</v>
      </c>
      <c r="M104">
        <f t="shared" si="20"/>
        <v>1.8474560862851939</v>
      </c>
      <c r="N104">
        <f t="shared" si="21"/>
        <v>2.1800021454603971</v>
      </c>
    </row>
    <row r="105" spans="1:14" x14ac:dyDescent="0.25">
      <c r="A105" s="4">
        <f>IF('True_Odds_Calculator_2-way'!A106="","",'True_Odds_Calculator_2-way'!A106)</f>
        <v>1.85</v>
      </c>
      <c r="B105" s="4">
        <f>IF('True_Odds_Calculator_2-way'!B106="","",'True_Odds_Calculator_2-way'!B106)</f>
        <v>2.0499999999999998</v>
      </c>
      <c r="C105" s="4">
        <f t="shared" si="11"/>
        <v>0.54054054054054046</v>
      </c>
      <c r="D105">
        <f t="shared" si="12"/>
        <v>0.48780487804878053</v>
      </c>
      <c r="E105">
        <f t="shared" si="13"/>
        <v>2.8345418589321048E-2</v>
      </c>
      <c r="F105">
        <f t="shared" si="14"/>
        <v>-0.2353328938694792</v>
      </c>
      <c r="G105">
        <v>0</v>
      </c>
      <c r="H105">
        <f t="shared" si="15"/>
        <v>0.26367831245880025</v>
      </c>
      <c r="I105">
        <f t="shared" si="16"/>
        <v>-1.0585122480499263</v>
      </c>
      <c r="J105">
        <f t="shared" si="17"/>
        <v>1.0585122480499263</v>
      </c>
      <c r="K105">
        <f t="shared" si="18"/>
        <v>0.52638909307720383</v>
      </c>
      <c r="L105">
        <f t="shared" si="19"/>
        <v>0.47361090692279612</v>
      </c>
      <c r="M105">
        <f t="shared" si="20"/>
        <v>1.8997354108424378</v>
      </c>
      <c r="N105">
        <f t="shared" si="21"/>
        <v>2.1114378604524222</v>
      </c>
    </row>
    <row r="106" spans="1:14" x14ac:dyDescent="0.25">
      <c r="A106" s="4">
        <f>IF('True_Odds_Calculator_2-way'!A107="","",'True_Odds_Calculator_2-way'!A107)</f>
        <v>1.29</v>
      </c>
      <c r="B106" s="4">
        <f>IF('True_Odds_Calculator_2-way'!B107="","",'True_Odds_Calculator_2-way'!B107)</f>
        <v>3.74</v>
      </c>
      <c r="C106" s="4">
        <f t="shared" si="11"/>
        <v>0.77519379844961234</v>
      </c>
      <c r="D106">
        <f t="shared" si="12"/>
        <v>0.26737967914438499</v>
      </c>
      <c r="E106">
        <f t="shared" si="13"/>
        <v>4.2573477593997211E-2</v>
      </c>
      <c r="F106">
        <f t="shared" si="14"/>
        <v>-0.16469759151017715</v>
      </c>
      <c r="G106">
        <v>0</v>
      </c>
      <c r="H106">
        <f t="shared" si="15"/>
        <v>0.20727106910417439</v>
      </c>
      <c r="I106">
        <f t="shared" si="16"/>
        <v>-1.1218265642117564</v>
      </c>
      <c r="J106">
        <f t="shared" si="17"/>
        <v>1.1218265642117564</v>
      </c>
      <c r="K106">
        <f t="shared" si="18"/>
        <v>0.75452922941932166</v>
      </c>
      <c r="L106">
        <f t="shared" si="19"/>
        <v>0.24547077058067845</v>
      </c>
      <c r="M106">
        <f t="shared" si="20"/>
        <v>1.3253297036214093</v>
      </c>
      <c r="N106">
        <f t="shared" si="21"/>
        <v>4.0738047859402133</v>
      </c>
    </row>
    <row r="107" spans="1:14" x14ac:dyDescent="0.25">
      <c r="A107" s="4">
        <f>IF('True_Odds_Calculator_2-way'!A108="","",'True_Odds_Calculator_2-way'!A108)</f>
        <v>2.14</v>
      </c>
      <c r="B107" s="4">
        <f>IF('True_Odds_Calculator_2-way'!B108="","",'True_Odds_Calculator_2-way'!B108)</f>
        <v>1.77</v>
      </c>
      <c r="C107" s="4">
        <f t="shared" si="11"/>
        <v>0.46728971962616822</v>
      </c>
      <c r="D107">
        <f t="shared" si="12"/>
        <v>0.56497175141242939</v>
      </c>
      <c r="E107">
        <f t="shared" si="13"/>
        <v>3.2261471038597556E-2</v>
      </c>
      <c r="F107">
        <f t="shared" si="14"/>
        <v>-0.2317440202756218</v>
      </c>
      <c r="G107">
        <v>0</v>
      </c>
      <c r="H107">
        <f t="shared" si="15"/>
        <v>0.26400549131421935</v>
      </c>
      <c r="I107">
        <f t="shared" si="16"/>
        <v>-1.0673385899176768</v>
      </c>
      <c r="J107">
        <f t="shared" si="17"/>
        <v>1.0673385899176768</v>
      </c>
      <c r="K107">
        <f t="shared" si="18"/>
        <v>0.45110760602631583</v>
      </c>
      <c r="L107">
        <f t="shared" si="19"/>
        <v>0.54889239397368417</v>
      </c>
      <c r="M107">
        <f t="shared" si="20"/>
        <v>2.2167659925061516</v>
      </c>
      <c r="N107">
        <f t="shared" si="21"/>
        <v>1.8218507142366114</v>
      </c>
    </row>
    <row r="108" spans="1:14" x14ac:dyDescent="0.25">
      <c r="A108" s="4">
        <f>IF('True_Odds_Calculator_2-way'!A109="","",'True_Odds_Calculator_2-way'!A109)</f>
        <v>2.14</v>
      </c>
      <c r="B108" s="4">
        <f>IF('True_Odds_Calculator_2-way'!B109="","",'True_Odds_Calculator_2-way'!B109)</f>
        <v>1.77</v>
      </c>
      <c r="C108" s="4">
        <f t="shared" si="11"/>
        <v>0.46728971962616822</v>
      </c>
      <c r="D108">
        <f t="shared" si="12"/>
        <v>0.56497175141242939</v>
      </c>
      <c r="E108">
        <f t="shared" si="13"/>
        <v>3.2261471038597556E-2</v>
      </c>
      <c r="F108">
        <f t="shared" si="14"/>
        <v>-0.2317440202756218</v>
      </c>
      <c r="G108">
        <v>0</v>
      </c>
      <c r="H108">
        <f t="shared" si="15"/>
        <v>0.26400549131421935</v>
      </c>
      <c r="I108">
        <f t="shared" si="16"/>
        <v>-1.0673385899176768</v>
      </c>
      <c r="J108">
        <f t="shared" si="17"/>
        <v>1.0673385899176768</v>
      </c>
      <c r="K108">
        <f t="shared" si="18"/>
        <v>0.45110760602631583</v>
      </c>
      <c r="L108">
        <f t="shared" si="19"/>
        <v>0.54889239397368417</v>
      </c>
      <c r="M108">
        <f t="shared" si="20"/>
        <v>2.2167659925061516</v>
      </c>
      <c r="N108">
        <f t="shared" si="21"/>
        <v>1.8218507142366114</v>
      </c>
    </row>
    <row r="109" spans="1:14" x14ac:dyDescent="0.25">
      <c r="A109" s="4">
        <f>IF('True_Odds_Calculator_2-way'!A110="","",'True_Odds_Calculator_2-way'!A110)</f>
        <v>2.19</v>
      </c>
      <c r="B109" s="4">
        <f>IF('True_Odds_Calculator_2-way'!B110="","",'True_Odds_Calculator_2-way'!B110)</f>
        <v>1.73</v>
      </c>
      <c r="C109" s="4">
        <f t="shared" si="11"/>
        <v>0.45662100456621008</v>
      </c>
      <c r="D109">
        <f t="shared" si="12"/>
        <v>0.5780346820809249</v>
      </c>
      <c r="E109">
        <f t="shared" si="13"/>
        <v>3.4655686647135031E-2</v>
      </c>
      <c r="F109">
        <f t="shared" si="14"/>
        <v>-0.22928709055876673</v>
      </c>
      <c r="G109">
        <v>0</v>
      </c>
      <c r="H109">
        <f t="shared" si="15"/>
        <v>0.26394277720590181</v>
      </c>
      <c r="I109">
        <f t="shared" si="16"/>
        <v>-1.0729144372515058</v>
      </c>
      <c r="J109">
        <f t="shared" si="17"/>
        <v>1.0729144372515058</v>
      </c>
      <c r="K109">
        <f t="shared" si="18"/>
        <v>0.43921906878344058</v>
      </c>
      <c r="L109">
        <f t="shared" si="19"/>
        <v>0.56078093121655925</v>
      </c>
      <c r="M109">
        <f t="shared" si="20"/>
        <v>2.2767681803292916</v>
      </c>
      <c r="N109">
        <f t="shared" si="21"/>
        <v>1.7832275391935992</v>
      </c>
    </row>
    <row r="110" spans="1:14" x14ac:dyDescent="0.25">
      <c r="A110" s="4">
        <f>IF('True_Odds_Calculator_2-way'!A111="","",'True_Odds_Calculator_2-way'!A111)</f>
        <v>2.02</v>
      </c>
      <c r="B110" s="4">
        <f>IF('True_Odds_Calculator_2-way'!B111="","",'True_Odds_Calculator_2-way'!B111)</f>
        <v>1.83</v>
      </c>
      <c r="C110" s="4">
        <f t="shared" si="11"/>
        <v>0.49504950495049505</v>
      </c>
      <c r="D110">
        <f t="shared" si="12"/>
        <v>0.54644808743169393</v>
      </c>
      <c r="E110">
        <f t="shared" si="13"/>
        <v>4.1497592382188975E-2</v>
      </c>
      <c r="F110">
        <f t="shared" si="14"/>
        <v>-0.22902126278201596</v>
      </c>
      <c r="G110">
        <v>0</v>
      </c>
      <c r="H110">
        <f t="shared" si="15"/>
        <v>0.27051885516420493</v>
      </c>
      <c r="I110">
        <f t="shared" si="16"/>
        <v>-1.0868281233544477</v>
      </c>
      <c r="J110">
        <f t="shared" si="17"/>
        <v>1.0868281233544477</v>
      </c>
      <c r="K110">
        <f t="shared" si="18"/>
        <v>0.47425625911513414</v>
      </c>
      <c r="L110">
        <f t="shared" si="19"/>
        <v>0.52574374088486586</v>
      </c>
      <c r="M110">
        <f t="shared" si="20"/>
        <v>2.1085646858215363</v>
      </c>
      <c r="N110">
        <f t="shared" si="21"/>
        <v>1.9020673423841918</v>
      </c>
    </row>
    <row r="111" spans="1:14" x14ac:dyDescent="0.25">
      <c r="A111" s="4">
        <f>IF('True_Odds_Calculator_2-way'!A112="","",'True_Odds_Calculator_2-way'!A112)</f>
        <v>1.92</v>
      </c>
      <c r="B111" s="4">
        <f>IF('True_Odds_Calculator_2-way'!B112="","",'True_Odds_Calculator_2-way'!B112)</f>
        <v>1.92</v>
      </c>
      <c r="C111" s="4">
        <f t="shared" si="11"/>
        <v>0.52083333333333337</v>
      </c>
      <c r="D111">
        <f t="shared" si="12"/>
        <v>0.52083333333333337</v>
      </c>
      <c r="E111">
        <f t="shared" si="13"/>
        <v>4.1666666666666741E-2</v>
      </c>
      <c r="F111">
        <f t="shared" si="14"/>
        <v>-0.22960069444444442</v>
      </c>
      <c r="G111">
        <v>0</v>
      </c>
      <c r="H111">
        <f t="shared" si="15"/>
        <v>0.27126736111111116</v>
      </c>
      <c r="I111">
        <f t="shared" si="16"/>
        <v>-1.0869565217391306</v>
      </c>
      <c r="J111">
        <f t="shared" si="17"/>
        <v>1.0869565217391306</v>
      </c>
      <c r="K111">
        <f t="shared" si="18"/>
        <v>0.50000000000000011</v>
      </c>
      <c r="L111">
        <f t="shared" si="19"/>
        <v>0.50000000000000011</v>
      </c>
      <c r="M111">
        <f t="shared" si="20"/>
        <v>1.9999999999999996</v>
      </c>
      <c r="N111">
        <f t="shared" si="21"/>
        <v>1.9999999999999996</v>
      </c>
    </row>
    <row r="112" spans="1:14" x14ac:dyDescent="0.25">
      <c r="A112" s="4">
        <f>IF('True_Odds_Calculator_2-way'!A113="","",'True_Odds_Calculator_2-way'!A113)</f>
        <v>1.93</v>
      </c>
      <c r="B112" s="4">
        <f>IF('True_Odds_Calculator_2-way'!B113="","",'True_Odds_Calculator_2-way'!B113)</f>
        <v>1.9</v>
      </c>
      <c r="C112" s="4">
        <f t="shared" si="11"/>
        <v>0.5181347150259068</v>
      </c>
      <c r="D112">
        <f t="shared" si="12"/>
        <v>0.52631578947368418</v>
      </c>
      <c r="E112">
        <f t="shared" si="13"/>
        <v>4.445050449959087E-2</v>
      </c>
      <c r="F112">
        <f t="shared" si="14"/>
        <v>-0.22825197709299161</v>
      </c>
      <c r="G112">
        <v>0</v>
      </c>
      <c r="H112">
        <f t="shared" si="15"/>
        <v>0.27270248159258254</v>
      </c>
      <c r="I112">
        <f t="shared" si="16"/>
        <v>-1.0930430596399217</v>
      </c>
      <c r="J112">
        <f t="shared" si="17"/>
        <v>1.0930430596399217</v>
      </c>
      <c r="K112">
        <f t="shared" si="18"/>
        <v>0.49590136395381257</v>
      </c>
      <c r="L112">
        <f t="shared" si="19"/>
        <v>0.50409863604618754</v>
      </c>
      <c r="M112">
        <f t="shared" si="20"/>
        <v>2.0165300454651267</v>
      </c>
      <c r="N112">
        <f t="shared" si="21"/>
        <v>1.9837387536759294</v>
      </c>
    </row>
    <row r="113" spans="1:14" x14ac:dyDescent="0.25">
      <c r="A113" s="4">
        <f>IF('True_Odds_Calculator_2-way'!A114="","",'True_Odds_Calculator_2-way'!A114)</f>
        <v>2.25</v>
      </c>
      <c r="B113" s="4">
        <f>IF('True_Odds_Calculator_2-way'!B114="","",'True_Odds_Calculator_2-way'!B114)</f>
        <v>1.66</v>
      </c>
      <c r="C113" s="4">
        <f t="shared" si="11"/>
        <v>0.44444444444444442</v>
      </c>
      <c r="D113">
        <f t="shared" si="12"/>
        <v>0.60240963855421692</v>
      </c>
      <c r="E113">
        <f t="shared" si="13"/>
        <v>4.685408299866145E-2</v>
      </c>
      <c r="F113">
        <f t="shared" si="14"/>
        <v>-0.22088353413654604</v>
      </c>
      <c r="G113">
        <v>0</v>
      </c>
      <c r="H113">
        <f t="shared" si="15"/>
        <v>0.2677376171352075</v>
      </c>
      <c r="I113">
        <f t="shared" si="16"/>
        <v>-1.1009637651263608</v>
      </c>
      <c r="J113">
        <f t="shared" si="17"/>
        <v>1.1009637651263608</v>
      </c>
      <c r="K113">
        <f t="shared" si="18"/>
        <v>0.42083916310041947</v>
      </c>
      <c r="L113">
        <f t="shared" si="19"/>
        <v>0.57916083689958042</v>
      </c>
      <c r="M113">
        <f t="shared" si="20"/>
        <v>2.3762047064079508</v>
      </c>
      <c r="N113">
        <f t="shared" si="21"/>
        <v>1.7266360849833982</v>
      </c>
    </row>
    <row r="114" spans="1:14" x14ac:dyDescent="0.25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1.98</v>
      </c>
      <c r="C114" s="4">
        <f t="shared" si="11"/>
        <v>0.54054054054054046</v>
      </c>
      <c r="D114">
        <f t="shared" si="12"/>
        <v>0.50505050505050508</v>
      </c>
      <c r="E114">
        <f t="shared" si="13"/>
        <v>4.5591045591045543E-2</v>
      </c>
      <c r="F114">
        <f t="shared" si="14"/>
        <v>-0.22740922740922742</v>
      </c>
      <c r="G114">
        <v>0</v>
      </c>
      <c r="H114">
        <f t="shared" si="15"/>
        <v>0.27300027300027296</v>
      </c>
      <c r="I114">
        <f t="shared" si="16"/>
        <v>-1.0956642697819576</v>
      </c>
      <c r="J114">
        <f t="shared" si="17"/>
        <v>1.0956642697819576</v>
      </c>
      <c r="K114">
        <f t="shared" si="18"/>
        <v>0.51778202516637828</v>
      </c>
      <c r="L114">
        <f t="shared" si="19"/>
        <v>0.48221797483362183</v>
      </c>
      <c r="M114">
        <f t="shared" si="20"/>
        <v>1.9313146293146641</v>
      </c>
      <c r="N114">
        <f t="shared" si="21"/>
        <v>2.0737509843863182</v>
      </c>
    </row>
    <row r="115" spans="1:14" x14ac:dyDescent="0.25">
      <c r="A115" s="4">
        <f>IF('True_Odds_Calculator_2-way'!A116="","",'True_Odds_Calculator_2-way'!A116)</f>
        <v>2.1</v>
      </c>
      <c r="B115" s="4">
        <f>IF('True_Odds_Calculator_2-way'!B116="","",'True_Odds_Calculator_2-way'!B116)</f>
        <v>1.72</v>
      </c>
      <c r="C115" s="4">
        <f t="shared" si="11"/>
        <v>0.47619047619047616</v>
      </c>
      <c r="D115">
        <f t="shared" si="12"/>
        <v>0.58139534883720934</v>
      </c>
      <c r="E115">
        <f t="shared" si="13"/>
        <v>5.75858250276855E-2</v>
      </c>
      <c r="F115">
        <f t="shared" si="14"/>
        <v>-0.21926910299003322</v>
      </c>
      <c r="G115">
        <v>0</v>
      </c>
      <c r="H115">
        <f t="shared" si="15"/>
        <v>0.27685492801771872</v>
      </c>
      <c r="I115">
        <f t="shared" si="16"/>
        <v>-1.1236664374387368</v>
      </c>
      <c r="J115">
        <f t="shared" si="17"/>
        <v>1.1236664374387368</v>
      </c>
      <c r="K115">
        <f t="shared" si="18"/>
        <v>0.44722057487231454</v>
      </c>
      <c r="L115">
        <f t="shared" si="19"/>
        <v>0.55277942512768541</v>
      </c>
      <c r="M115">
        <f t="shared" si="20"/>
        <v>2.2360330811826108</v>
      </c>
      <c r="N115">
        <f t="shared" si="21"/>
        <v>1.8090398349558905</v>
      </c>
    </row>
    <row r="116" spans="1:14" x14ac:dyDescent="0.25">
      <c r="A116" s="4">
        <f>IF('True_Odds_Calculator_2-way'!A117="","",'True_Odds_Calculator_2-way'!A117)</f>
        <v>1.94</v>
      </c>
      <c r="B116" s="4">
        <f>IF('True_Odds_Calculator_2-way'!B117="","",'True_Odds_Calculator_2-way'!B117)</f>
        <v>1.88</v>
      </c>
      <c r="C116" s="4">
        <f t="shared" si="11"/>
        <v>0.51546391752577325</v>
      </c>
      <c r="D116">
        <f t="shared" si="12"/>
        <v>0.53191489361702127</v>
      </c>
      <c r="E116">
        <f t="shared" si="13"/>
        <v>4.7378811142794408E-2</v>
      </c>
      <c r="F116">
        <f t="shared" si="14"/>
        <v>-0.22680412371134029</v>
      </c>
      <c r="G116">
        <v>0</v>
      </c>
      <c r="H116">
        <f t="shared" si="15"/>
        <v>0.2741829348541347</v>
      </c>
      <c r="I116">
        <f t="shared" si="16"/>
        <v>-1.0994987428338558</v>
      </c>
      <c r="J116">
        <f t="shared" si="17"/>
        <v>1.0994987428338558</v>
      </c>
      <c r="K116">
        <f t="shared" si="18"/>
        <v>0.49175600120276386</v>
      </c>
      <c r="L116">
        <f t="shared" si="19"/>
        <v>0.50824399879723636</v>
      </c>
      <c r="M116">
        <f t="shared" si="20"/>
        <v>2.0335288182638238</v>
      </c>
      <c r="N116">
        <f t="shared" si="21"/>
        <v>1.9675588936937933</v>
      </c>
    </row>
    <row r="117" spans="1:14" x14ac:dyDescent="0.25">
      <c r="A117" s="4">
        <f>IF('True_Odds_Calculator_2-way'!A118="","",'True_Odds_Calculator_2-way'!A118)</f>
        <v>1.9</v>
      </c>
      <c r="B117" s="4">
        <f>IF('True_Odds_Calculator_2-way'!B118="","",'True_Odds_Calculator_2-way'!B118)</f>
        <v>1.92</v>
      </c>
      <c r="C117" s="4">
        <f t="shared" si="11"/>
        <v>0.52631578947368418</v>
      </c>
      <c r="D117">
        <f t="shared" si="12"/>
        <v>0.52083333333333337</v>
      </c>
      <c r="E117">
        <f t="shared" si="13"/>
        <v>4.7149122807017552E-2</v>
      </c>
      <c r="F117">
        <f t="shared" si="14"/>
        <v>-0.22697368421052633</v>
      </c>
      <c r="G117">
        <v>0</v>
      </c>
      <c r="H117">
        <f t="shared" si="15"/>
        <v>0.27412280701754388</v>
      </c>
      <c r="I117">
        <f t="shared" si="16"/>
        <v>-1.0989674556596449</v>
      </c>
      <c r="J117">
        <f t="shared" si="17"/>
        <v>1.0989674556596449</v>
      </c>
      <c r="K117">
        <f t="shared" si="18"/>
        <v>0.50274733569069663</v>
      </c>
      <c r="L117">
        <f t="shared" si="19"/>
        <v>0.49725266430930348</v>
      </c>
      <c r="M117">
        <f t="shared" si="20"/>
        <v>1.9890707100936806</v>
      </c>
      <c r="N117">
        <f t="shared" si="21"/>
        <v>2.0110500592068727</v>
      </c>
    </row>
    <row r="118" spans="1:14" x14ac:dyDescent="0.25">
      <c r="A118" s="4">
        <f>IF('True_Odds_Calculator_2-way'!A119="","",'True_Odds_Calculator_2-way'!A119)</f>
        <v>1.58</v>
      </c>
      <c r="B118" s="4">
        <f>IF('True_Odds_Calculator_2-way'!B119="","",'True_Odds_Calculator_2-way'!B119)</f>
        <v>2.2999999999999998</v>
      </c>
      <c r="C118" s="4">
        <f t="shared" si="11"/>
        <v>0.63291139240506322</v>
      </c>
      <c r="D118">
        <f t="shared" si="12"/>
        <v>0.43478260869565222</v>
      </c>
      <c r="E118">
        <f t="shared" si="13"/>
        <v>6.769400110071544E-2</v>
      </c>
      <c r="F118">
        <f t="shared" si="14"/>
        <v>-0.20748486516235554</v>
      </c>
      <c r="G118">
        <v>0</v>
      </c>
      <c r="H118">
        <f t="shared" si="15"/>
        <v>0.27517886626307098</v>
      </c>
      <c r="I118">
        <f t="shared" si="16"/>
        <v>-1.1516335992621969</v>
      </c>
      <c r="J118">
        <f t="shared" si="17"/>
        <v>1.1516335992621969</v>
      </c>
      <c r="K118">
        <f t="shared" si="18"/>
        <v>0.59953925855042156</v>
      </c>
      <c r="L118">
        <f t="shared" si="19"/>
        <v>0.40046074144957844</v>
      </c>
      <c r="M118">
        <f t="shared" si="20"/>
        <v>1.6679474875720746</v>
      </c>
      <c r="N118">
        <f t="shared" si="21"/>
        <v>2.4971236790408553</v>
      </c>
    </row>
    <row r="119" spans="1:14" x14ac:dyDescent="0.25">
      <c r="A119" s="4">
        <f>IF('True_Odds_Calculator_2-way'!A120="","",'True_Odds_Calculator_2-way'!A120)</f>
        <v>1.74</v>
      </c>
      <c r="B119" s="4">
        <f>IF('True_Odds_Calculator_2-way'!B120="","",'True_Odds_Calculator_2-way'!B120)</f>
        <v>2.0699999999999998</v>
      </c>
      <c r="C119" s="4">
        <f t="shared" si="11"/>
        <v>0.57471264367816088</v>
      </c>
      <c r="D119">
        <f t="shared" si="12"/>
        <v>0.48309178743961356</v>
      </c>
      <c r="E119">
        <f t="shared" si="13"/>
        <v>5.7804431117774335E-2</v>
      </c>
      <c r="F119">
        <f t="shared" si="14"/>
        <v>-0.21983452718085417</v>
      </c>
      <c r="G119">
        <v>0</v>
      </c>
      <c r="H119">
        <f t="shared" si="15"/>
        <v>0.27763895829862845</v>
      </c>
      <c r="I119">
        <f t="shared" si="16"/>
        <v>-1.1238083413904847</v>
      </c>
      <c r="J119">
        <f t="shared" si="17"/>
        <v>1.1238083413904847</v>
      </c>
      <c r="K119">
        <f t="shared" si="18"/>
        <v>0.54596531905155732</v>
      </c>
      <c r="L119">
        <f t="shared" si="19"/>
        <v>0.45403468094844279</v>
      </c>
      <c r="M119">
        <f t="shared" si="20"/>
        <v>1.8316181726289591</v>
      </c>
      <c r="N119">
        <f t="shared" si="21"/>
        <v>2.2024749252878184</v>
      </c>
    </row>
    <row r="120" spans="1:14" x14ac:dyDescent="0.25">
      <c r="A120" s="4">
        <f>IF('True_Odds_Calculator_2-way'!A121="","",'True_Odds_Calculator_2-way'!A121)</f>
        <v>1.84</v>
      </c>
      <c r="B120" s="4">
        <f>IF('True_Odds_Calculator_2-way'!B121="","",'True_Odds_Calculator_2-way'!B121)</f>
        <v>1.99</v>
      </c>
      <c r="C120" s="4">
        <f t="shared" si="11"/>
        <v>0.54347826086956519</v>
      </c>
      <c r="D120">
        <f t="shared" si="12"/>
        <v>0.50251256281407031</v>
      </c>
      <c r="E120">
        <f t="shared" si="13"/>
        <v>4.5990823683635496E-2</v>
      </c>
      <c r="F120">
        <f t="shared" si="14"/>
        <v>-0.22711383001966357</v>
      </c>
      <c r="G120">
        <v>0</v>
      </c>
      <c r="H120">
        <f t="shared" si="15"/>
        <v>0.27310465370329906</v>
      </c>
      <c r="I120">
        <f t="shared" si="16"/>
        <v>-1.0965861582662815</v>
      </c>
      <c r="J120">
        <f t="shared" si="17"/>
        <v>1.0965861582662815</v>
      </c>
      <c r="K120">
        <f t="shared" si="18"/>
        <v>0.52052633857173458</v>
      </c>
      <c r="L120">
        <f t="shared" si="19"/>
        <v>0.47947366142826547</v>
      </c>
      <c r="M120">
        <f t="shared" si="20"/>
        <v>1.9211323729436764</v>
      </c>
      <c r="N120">
        <f t="shared" si="21"/>
        <v>2.0856202966836186</v>
      </c>
    </row>
    <row r="121" spans="1:14" x14ac:dyDescent="0.25">
      <c r="A121" s="4">
        <f>IF('True_Odds_Calculator_2-way'!A122="","",'True_Odds_Calculator_2-way'!A122)</f>
        <v>2.0099999999999998</v>
      </c>
      <c r="B121" s="4">
        <f>IF('True_Odds_Calculator_2-way'!B122="","",'True_Odds_Calculator_2-way'!B122)</f>
        <v>1.82</v>
      </c>
      <c r="C121" s="4">
        <f t="shared" si="11"/>
        <v>0.49751243781094534</v>
      </c>
      <c r="D121">
        <f t="shared" si="12"/>
        <v>0.54945054945054939</v>
      </c>
      <c r="E121">
        <f t="shared" si="13"/>
        <v>4.6962987261494726E-2</v>
      </c>
      <c r="F121">
        <f t="shared" si="14"/>
        <v>-0.22639549505221146</v>
      </c>
      <c r="G121">
        <v>0</v>
      </c>
      <c r="H121">
        <f t="shared" si="15"/>
        <v>0.27335848231370619</v>
      </c>
      <c r="I121">
        <f t="shared" si="16"/>
        <v>-1.0988347541611645</v>
      </c>
      <c r="J121">
        <f t="shared" si="17"/>
        <v>1.0988347541611645</v>
      </c>
      <c r="K121">
        <f t="shared" si="18"/>
        <v>0.47397338629619207</v>
      </c>
      <c r="L121">
        <f t="shared" si="19"/>
        <v>0.52602661370380788</v>
      </c>
      <c r="M121">
        <f t="shared" si="20"/>
        <v>2.109823101702776</v>
      </c>
      <c r="N121">
        <f t="shared" si="21"/>
        <v>1.9010444984121553</v>
      </c>
    </row>
    <row r="122" spans="1:14" x14ac:dyDescent="0.25">
      <c r="A122" s="4">
        <f>IF('True_Odds_Calculator_2-way'!A123="","",'True_Odds_Calculator_2-way'!A123)</f>
        <v>1.73</v>
      </c>
      <c r="B122" s="4">
        <f>IF('True_Odds_Calculator_2-way'!B123="","",'True_Odds_Calculator_2-way'!B123)</f>
        <v>2.09</v>
      </c>
      <c r="C122" s="4">
        <f t="shared" si="11"/>
        <v>0.5780346820809249</v>
      </c>
      <c r="D122">
        <f t="shared" si="12"/>
        <v>0.47846889952153115</v>
      </c>
      <c r="E122">
        <f t="shared" si="13"/>
        <v>5.6503581602456165E-2</v>
      </c>
      <c r="F122">
        <f t="shared" si="14"/>
        <v>-0.22006803661808205</v>
      </c>
      <c r="G122">
        <v>0</v>
      </c>
      <c r="H122">
        <f t="shared" si="15"/>
        <v>0.27657161822053827</v>
      </c>
      <c r="I122">
        <f t="shared" si="16"/>
        <v>-1.1210508723689179</v>
      </c>
      <c r="J122">
        <f t="shared" si="17"/>
        <v>1.1210508723689179</v>
      </c>
      <c r="K122">
        <f t="shared" si="18"/>
        <v>0.54994394682236836</v>
      </c>
      <c r="L122">
        <f t="shared" si="19"/>
        <v>0.45005605317763153</v>
      </c>
      <c r="M122">
        <f t="shared" si="20"/>
        <v>1.8183671368293095</v>
      </c>
      <c r="N122">
        <f t="shared" si="21"/>
        <v>2.2219454508821204</v>
      </c>
    </row>
    <row r="123" spans="1:14" x14ac:dyDescent="0.25">
      <c r="A123" s="4">
        <f>IF('True_Odds_Calculator_2-way'!A124="","",'True_Odds_Calculator_2-way'!A124)</f>
        <v>1.88</v>
      </c>
      <c r="B123" s="4">
        <f>IF('True_Odds_Calculator_2-way'!B124="","",'True_Odds_Calculator_2-way'!B124)</f>
        <v>1.93</v>
      </c>
      <c r="C123" s="4">
        <f t="shared" si="11"/>
        <v>0.53191489361702127</v>
      </c>
      <c r="D123">
        <f t="shared" si="12"/>
        <v>0.5181347150259068</v>
      </c>
      <c r="E123">
        <f t="shared" si="13"/>
        <v>5.0049608642928067E-2</v>
      </c>
      <c r="F123">
        <f t="shared" si="14"/>
        <v>-0.22555396317936283</v>
      </c>
      <c r="G123">
        <v>0</v>
      </c>
      <c r="H123">
        <f t="shared" si="15"/>
        <v>0.27560357182229084</v>
      </c>
      <c r="I123">
        <f t="shared" si="16"/>
        <v>-1.1053942207134546</v>
      </c>
      <c r="J123">
        <f t="shared" si="17"/>
        <v>1.1053942207134546</v>
      </c>
      <c r="K123">
        <f t="shared" si="18"/>
        <v>0.50690739536217377</v>
      </c>
      <c r="L123">
        <f t="shared" si="19"/>
        <v>0.49309260463782639</v>
      </c>
      <c r="M123">
        <f t="shared" si="20"/>
        <v>1.97274691422784</v>
      </c>
      <c r="N123">
        <f t="shared" si="21"/>
        <v>2.0280166252635121</v>
      </c>
    </row>
    <row r="124" spans="1:14" x14ac:dyDescent="0.25">
      <c r="A124" s="4">
        <f>IF('True_Odds_Calculator_2-way'!A125="","",'True_Odds_Calculator_2-way'!A125)</f>
        <v>2.48</v>
      </c>
      <c r="B124" s="4">
        <f>IF('True_Odds_Calculator_2-way'!B125="","",'True_Odds_Calculator_2-way'!B125)</f>
        <v>1.58</v>
      </c>
      <c r="C124" s="4">
        <f t="shared" si="11"/>
        <v>0.40322580645161293</v>
      </c>
      <c r="D124">
        <f t="shared" si="12"/>
        <v>0.63291139240506322</v>
      </c>
      <c r="E124">
        <f t="shared" si="13"/>
        <v>3.61371988566761E-2</v>
      </c>
      <c r="F124">
        <f t="shared" si="14"/>
        <v>-0.21906900775826876</v>
      </c>
      <c r="G124">
        <v>0</v>
      </c>
      <c r="H124">
        <f t="shared" si="15"/>
        <v>0.25520620661494486</v>
      </c>
      <c r="I124">
        <f t="shared" si="16"/>
        <v>-1.0793322294408636</v>
      </c>
      <c r="J124">
        <f t="shared" si="17"/>
        <v>1.0793322294408636</v>
      </c>
      <c r="K124">
        <f t="shared" si="18"/>
        <v>0.38499865083559737</v>
      </c>
      <c r="L124">
        <f t="shared" si="19"/>
        <v>0.61500134916440274</v>
      </c>
      <c r="M124">
        <f t="shared" si="20"/>
        <v>2.5974116995724779</v>
      </c>
      <c r="N124">
        <f t="shared" si="21"/>
        <v>1.6260126930757011</v>
      </c>
    </row>
    <row r="125" spans="1:14" x14ac:dyDescent="0.25">
      <c r="A125" s="4">
        <f>IF('True_Odds_Calculator_2-way'!A126="","",'True_Odds_Calculator_2-way'!A126)</f>
        <v>1.91</v>
      </c>
      <c r="B125" s="4">
        <f>IF('True_Odds_Calculator_2-way'!B126="","",'True_Odds_Calculator_2-way'!B126)</f>
        <v>1.98</v>
      </c>
      <c r="C125" s="4">
        <f t="shared" si="11"/>
        <v>0.52356020942408377</v>
      </c>
      <c r="D125">
        <f t="shared" si="12"/>
        <v>0.50505050505050508</v>
      </c>
      <c r="E125">
        <f t="shared" si="13"/>
        <v>2.861071447458885E-2</v>
      </c>
      <c r="F125">
        <f t="shared" si="14"/>
        <v>-0.23581363371939279</v>
      </c>
      <c r="G125">
        <v>0</v>
      </c>
      <c r="H125">
        <f t="shared" si="15"/>
        <v>0.2644243481939817</v>
      </c>
      <c r="I125">
        <f t="shared" si="16"/>
        <v>-1.0589275952301447</v>
      </c>
      <c r="J125">
        <f t="shared" si="17"/>
        <v>1.0589275952301447</v>
      </c>
      <c r="K125">
        <f t="shared" si="18"/>
        <v>0.50926243676795835</v>
      </c>
      <c r="L125">
        <f t="shared" si="19"/>
        <v>0.4907375632320416</v>
      </c>
      <c r="M125">
        <f t="shared" si="20"/>
        <v>1.9636241116594322</v>
      </c>
      <c r="N125">
        <f t="shared" si="21"/>
        <v>2.0377490433255412</v>
      </c>
    </row>
    <row r="126" spans="1:14" x14ac:dyDescent="0.25">
      <c r="A126" s="4">
        <f>IF('True_Odds_Calculator_2-way'!A127="","",'True_Odds_Calculator_2-way'!A127)</f>
        <v>2.38</v>
      </c>
      <c r="B126" s="4">
        <f>IF('True_Odds_Calculator_2-way'!B127="","",'True_Odds_Calculator_2-way'!B127)</f>
        <v>1.63</v>
      </c>
      <c r="C126" s="4">
        <f t="shared" si="11"/>
        <v>0.42016806722689076</v>
      </c>
      <c r="D126">
        <f t="shared" si="12"/>
        <v>0.61349693251533743</v>
      </c>
      <c r="E126">
        <f t="shared" si="13"/>
        <v>3.3664999742228252E-2</v>
      </c>
      <c r="F126">
        <f t="shared" si="14"/>
        <v>-0.22410682064236731</v>
      </c>
      <c r="G126">
        <v>0</v>
      </c>
      <c r="H126">
        <f t="shared" si="15"/>
        <v>0.25777182038459556</v>
      </c>
      <c r="I126">
        <f t="shared" si="16"/>
        <v>-1.0724824201463117</v>
      </c>
      <c r="J126">
        <f t="shared" si="17"/>
        <v>1.0724824201463117</v>
      </c>
      <c r="K126">
        <f t="shared" si="18"/>
        <v>0.40322162143360418</v>
      </c>
      <c r="L126">
        <f t="shared" si="19"/>
        <v>0.59677837856639582</v>
      </c>
      <c r="M126">
        <f t="shared" si="20"/>
        <v>2.4800257398019103</v>
      </c>
      <c r="N126">
        <f t="shared" si="21"/>
        <v>1.6756639246921761</v>
      </c>
    </row>
    <row r="127" spans="1:14" x14ac:dyDescent="0.25">
      <c r="A127" s="4">
        <f>IF('True_Odds_Calculator_2-way'!A128="","",'True_Odds_Calculator_2-way'!A128)</f>
        <v>1.94</v>
      </c>
      <c r="B127" s="4">
        <f>IF('True_Odds_Calculator_2-way'!B128="","",'True_Odds_Calculator_2-way'!B128)</f>
        <v>1.94</v>
      </c>
      <c r="C127" s="4">
        <f t="shared" si="11"/>
        <v>0.51546391752577325</v>
      </c>
      <c r="D127">
        <f t="shared" si="12"/>
        <v>0.51546391752577325</v>
      </c>
      <c r="E127">
        <f t="shared" si="13"/>
        <v>3.0927835051546504E-2</v>
      </c>
      <c r="F127">
        <f t="shared" si="14"/>
        <v>-0.23477521521947065</v>
      </c>
      <c r="G127">
        <v>0</v>
      </c>
      <c r="H127">
        <f t="shared" si="15"/>
        <v>0.26570305027101715</v>
      </c>
      <c r="I127">
        <f t="shared" si="16"/>
        <v>-1.0638297872340428</v>
      </c>
      <c r="J127">
        <f t="shared" si="17"/>
        <v>1.0638297872340428</v>
      </c>
      <c r="K127">
        <f t="shared" si="18"/>
        <v>0.49999999999999989</v>
      </c>
      <c r="L127">
        <f t="shared" si="19"/>
        <v>0.49999999999999989</v>
      </c>
      <c r="M127">
        <f t="shared" si="20"/>
        <v>2.0000000000000004</v>
      </c>
      <c r="N127">
        <f t="shared" si="21"/>
        <v>2.0000000000000004</v>
      </c>
    </row>
    <row r="128" spans="1:14" x14ac:dyDescent="0.25">
      <c r="A128" s="4">
        <f>IF('True_Odds_Calculator_2-way'!A129="","",'True_Odds_Calculator_2-way'!A129)</f>
        <v>1.58</v>
      </c>
      <c r="B128" s="4">
        <f>IF('True_Odds_Calculator_2-way'!B129="","",'True_Odds_Calculator_2-way'!B129)</f>
        <v>2.48</v>
      </c>
      <c r="C128" s="4">
        <f t="shared" si="11"/>
        <v>0.63291139240506322</v>
      </c>
      <c r="D128">
        <f t="shared" si="12"/>
        <v>0.40322580645161293</v>
      </c>
      <c r="E128">
        <f t="shared" si="13"/>
        <v>3.61371988566761E-2</v>
      </c>
      <c r="F128">
        <f t="shared" si="14"/>
        <v>-0.21906900775826876</v>
      </c>
      <c r="G128">
        <v>0</v>
      </c>
      <c r="H128">
        <f t="shared" si="15"/>
        <v>0.25520620661494486</v>
      </c>
      <c r="I128">
        <f t="shared" si="16"/>
        <v>-1.0793322294408636</v>
      </c>
      <c r="J128">
        <f t="shared" si="17"/>
        <v>1.0793322294408636</v>
      </c>
      <c r="K128">
        <f t="shared" si="18"/>
        <v>0.61500134916440274</v>
      </c>
      <c r="L128">
        <f t="shared" si="19"/>
        <v>0.38499865083559737</v>
      </c>
      <c r="M128">
        <f t="shared" si="20"/>
        <v>1.6260126930757011</v>
      </c>
      <c r="N128">
        <f t="shared" si="21"/>
        <v>2.5974116995724779</v>
      </c>
    </row>
    <row r="129" spans="1:14" x14ac:dyDescent="0.25">
      <c r="A129" s="4">
        <f>IF('True_Odds_Calculator_2-way'!A130="","",'True_Odds_Calculator_2-way'!A130)</f>
        <v>2.3199999999999998</v>
      </c>
      <c r="B129" s="4">
        <f>IF('True_Odds_Calculator_2-way'!B130="","",'True_Odds_Calculator_2-way'!B130)</f>
        <v>1.65</v>
      </c>
      <c r="C129" s="4">
        <f t="shared" si="11"/>
        <v>0.43103448275862072</v>
      </c>
      <c r="D129">
        <f t="shared" si="12"/>
        <v>0.60606060606060608</v>
      </c>
      <c r="E129">
        <f t="shared" si="13"/>
        <v>3.709508881922674E-2</v>
      </c>
      <c r="F129">
        <f t="shared" si="14"/>
        <v>-0.22413793103448287</v>
      </c>
      <c r="G129">
        <v>0</v>
      </c>
      <c r="H129">
        <f t="shared" si="15"/>
        <v>0.26123301985370956</v>
      </c>
      <c r="I129">
        <f t="shared" si="16"/>
        <v>-1.0795837927188261</v>
      </c>
      <c r="J129">
        <f t="shared" si="17"/>
        <v>1.0795837927188261</v>
      </c>
      <c r="K129">
        <f t="shared" si="18"/>
        <v>0.41236252858619832</v>
      </c>
      <c r="L129">
        <f t="shared" si="19"/>
        <v>0.58763747141380174</v>
      </c>
      <c r="M129">
        <f t="shared" si="20"/>
        <v>2.4250506063888508</v>
      </c>
      <c r="N129">
        <f t="shared" si="21"/>
        <v>1.7017294652672368</v>
      </c>
    </row>
    <row r="130" spans="1:14" x14ac:dyDescent="0.25">
      <c r="A130" s="4">
        <f>IF('True_Odds_Calculator_2-way'!A131="","",'True_Odds_Calculator_2-way'!A131)</f>
        <v>2.42</v>
      </c>
      <c r="B130" s="4">
        <f>IF('True_Odds_Calculator_2-way'!B131="","",'True_Odds_Calculator_2-way'!B131)</f>
        <v>1.6</v>
      </c>
      <c r="C130" s="4">
        <f t="shared" si="11"/>
        <v>0.41322314049586778</v>
      </c>
      <c r="D130">
        <f t="shared" si="12"/>
        <v>0.625</v>
      </c>
      <c r="E130">
        <f t="shared" si="13"/>
        <v>3.8223140495867725E-2</v>
      </c>
      <c r="F130">
        <f t="shared" si="14"/>
        <v>-0.2200413223140496</v>
      </c>
      <c r="G130">
        <v>0</v>
      </c>
      <c r="H130">
        <f t="shared" si="15"/>
        <v>0.25826446280991738</v>
      </c>
      <c r="I130">
        <f t="shared" si="16"/>
        <v>-1.0833784750435986</v>
      </c>
      <c r="J130">
        <f t="shared" si="17"/>
        <v>1.0833784750435986</v>
      </c>
      <c r="K130">
        <f t="shared" si="18"/>
        <v>0.39394934236237333</v>
      </c>
      <c r="L130">
        <f t="shared" si="19"/>
        <v>0.60605065763762667</v>
      </c>
      <c r="M130">
        <f t="shared" si="20"/>
        <v>2.5383974345619098</v>
      </c>
      <c r="N130">
        <f t="shared" si="21"/>
        <v>1.6500270850261594</v>
      </c>
    </row>
    <row r="131" spans="1:14" x14ac:dyDescent="0.25">
      <c r="A131" s="4">
        <f>IF('True_Odds_Calculator_2-way'!A132="","",'True_Odds_Calculator_2-way'!A132)</f>
        <v>2.58</v>
      </c>
      <c r="B131" s="4">
        <f>IF('True_Odds_Calculator_2-way'!B132="","",'True_Odds_Calculator_2-way'!B132)</f>
        <v>1.54</v>
      </c>
      <c r="C131" s="4">
        <f t="shared" ref="C131:C194" si="22">1/A131</f>
        <v>0.38759689922480617</v>
      </c>
      <c r="D131">
        <f t="shared" ref="D131:D194" si="23">1/B131</f>
        <v>0.64935064935064934</v>
      </c>
      <c r="E131">
        <f t="shared" ref="E131:E194" si="24">C131+D131-1</f>
        <v>3.6947548575455569E-2</v>
      </c>
      <c r="F131">
        <f t="shared" ref="F131:F194" si="25">C131+D131-(C131*D131)-1</f>
        <v>-0.21473874962247053</v>
      </c>
      <c r="G131">
        <v>0</v>
      </c>
      <c r="H131">
        <f t="shared" ref="H131:H194" si="26">C131*D131</f>
        <v>0.25168629819792609</v>
      </c>
      <c r="I131">
        <f t="shared" ref="I131:I194" si="27">((-4*F131*H131)^0.5)/(2*F131)</f>
        <v>-1.0826163374360516</v>
      </c>
      <c r="J131">
        <f t="shared" ref="J131:J194" si="28">(-((-4*F131*H131)^0.5))/(2*F131)</f>
        <v>1.0826163374360516</v>
      </c>
      <c r="K131">
        <f t="shared" ref="K131:K194" si="29">IF(A131="","",(C131/($J131+C131-($J131*C131))))</f>
        <v>0.36893101836580677</v>
      </c>
      <c r="L131">
        <f t="shared" ref="L131:L194" si="30">IF(B131="","",(D131/($J131+D131-($J131*D131))))</f>
        <v>0.63106898163419312</v>
      </c>
      <c r="M131">
        <f t="shared" ref="M131:M194" si="31">IF(A131="","",1/K131)</f>
        <v>2.7105338131489622</v>
      </c>
      <c r="N131">
        <f t="shared" ref="N131:N194" si="32">IF(B131="","",1/L131)</f>
        <v>1.5846128222154678</v>
      </c>
    </row>
    <row r="132" spans="1:14" x14ac:dyDescent="0.25">
      <c r="A132" s="4">
        <f>IF('True_Odds_Calculator_2-way'!A133="","",'True_Odds_Calculator_2-way'!A133)</f>
        <v>2.4900000000000002</v>
      </c>
      <c r="B132" s="4">
        <f>IF('True_Odds_Calculator_2-way'!B133="","",'True_Odds_Calculator_2-way'!B133)</f>
        <v>1.57</v>
      </c>
      <c r="C132" s="4">
        <f t="shared" si="22"/>
        <v>0.40160642570281119</v>
      </c>
      <c r="D132">
        <f t="shared" si="23"/>
        <v>0.63694267515923564</v>
      </c>
      <c r="E132">
        <f t="shared" si="24"/>
        <v>3.8549100862046881E-2</v>
      </c>
      <c r="F132">
        <f t="shared" si="25"/>
        <v>-0.21725117028624052</v>
      </c>
      <c r="G132">
        <v>0</v>
      </c>
      <c r="H132">
        <f t="shared" si="26"/>
        <v>0.25580027114828735</v>
      </c>
      <c r="I132">
        <f t="shared" si="27"/>
        <v>-1.0850991866680071</v>
      </c>
      <c r="J132">
        <f t="shared" si="28"/>
        <v>1.0850991866680071</v>
      </c>
      <c r="K132">
        <f t="shared" si="29"/>
        <v>0.38214645569254196</v>
      </c>
      <c r="L132">
        <f t="shared" si="30"/>
        <v>0.61785354430745798</v>
      </c>
      <c r="M132">
        <f t="shared" si="31"/>
        <v>2.6167977881353308</v>
      </c>
      <c r="N132">
        <f t="shared" si="32"/>
        <v>1.6185065364007643</v>
      </c>
    </row>
    <row r="133" spans="1:14" x14ac:dyDescent="0.25">
      <c r="A133" s="4">
        <f>IF('True_Odds_Calculator_2-way'!A134="","",'True_Odds_Calculator_2-way'!A134)</f>
        <v>3.13</v>
      </c>
      <c r="B133" s="4">
        <f>IF('True_Odds_Calculator_2-way'!B134="","",'True_Odds_Calculator_2-way'!B134)</f>
        <v>1.38</v>
      </c>
      <c r="C133" s="4">
        <f t="shared" si="22"/>
        <v>0.31948881789137379</v>
      </c>
      <c r="D133">
        <f t="shared" si="23"/>
        <v>0.7246376811594204</v>
      </c>
      <c r="E133">
        <f t="shared" si="24"/>
        <v>4.4126499050794132E-2</v>
      </c>
      <c r="F133">
        <f t="shared" si="25"/>
        <v>-0.18738713710237531</v>
      </c>
      <c r="G133">
        <v>0</v>
      </c>
      <c r="H133">
        <f t="shared" si="26"/>
        <v>0.23151363615316944</v>
      </c>
      <c r="I133">
        <f t="shared" si="27"/>
        <v>-1.1115228625097586</v>
      </c>
      <c r="J133">
        <f t="shared" si="28"/>
        <v>1.1115228625097586</v>
      </c>
      <c r="K133">
        <f t="shared" si="29"/>
        <v>0.29695234566594209</v>
      </c>
      <c r="L133">
        <f t="shared" si="30"/>
        <v>0.70304765433405814</v>
      </c>
      <c r="M133">
        <f t="shared" si="31"/>
        <v>3.3675436971457859</v>
      </c>
      <c r="N133">
        <f t="shared" si="32"/>
        <v>1.4223786877537079</v>
      </c>
    </row>
    <row r="134" spans="1:14" x14ac:dyDescent="0.25">
      <c r="A134" s="4">
        <f>IF('True_Odds_Calculator_2-way'!A135="","",'True_Odds_Calculator_2-way'!A135)</f>
        <v>1.6</v>
      </c>
      <c r="B134" s="4">
        <f>IF('True_Odds_Calculator_2-way'!B135="","",'True_Odds_Calculator_2-way'!B135)</f>
        <v>2.4500000000000002</v>
      </c>
      <c r="C134" s="4">
        <f t="shared" si="22"/>
        <v>0.625</v>
      </c>
      <c r="D134">
        <f t="shared" si="23"/>
        <v>0.4081632653061224</v>
      </c>
      <c r="E134">
        <f t="shared" si="24"/>
        <v>3.3163265306122458E-2</v>
      </c>
      <c r="F134">
        <f t="shared" si="25"/>
        <v>-0.22193877551020402</v>
      </c>
      <c r="G134">
        <v>0</v>
      </c>
      <c r="H134">
        <f t="shared" si="26"/>
        <v>0.25510204081632648</v>
      </c>
      <c r="I134">
        <f t="shared" si="27"/>
        <v>-1.0721125348377949</v>
      </c>
      <c r="J134">
        <f t="shared" si="28"/>
        <v>1.0721125348377949</v>
      </c>
      <c r="K134">
        <f t="shared" si="29"/>
        <v>0.60854364081308054</v>
      </c>
      <c r="L134">
        <f t="shared" si="30"/>
        <v>0.39145635918691934</v>
      </c>
      <c r="M134">
        <f t="shared" si="31"/>
        <v>1.643267520902677</v>
      </c>
      <c r="N134">
        <f t="shared" si="32"/>
        <v>2.5545631755148031</v>
      </c>
    </row>
    <row r="135" spans="1:14" x14ac:dyDescent="0.25">
      <c r="A135" s="4">
        <f>IF('True_Odds_Calculator_2-way'!A136="","",'True_Odds_Calculator_2-way'!A136)</f>
        <v>1.96</v>
      </c>
      <c r="B135" s="4">
        <f>IF('True_Odds_Calculator_2-way'!B136="","",'True_Odds_Calculator_2-way'!B136)</f>
        <v>1.91</v>
      </c>
      <c r="C135" s="4">
        <f t="shared" si="22"/>
        <v>0.51020408163265307</v>
      </c>
      <c r="D135">
        <f t="shared" si="23"/>
        <v>0.52356020942408377</v>
      </c>
      <c r="E135">
        <f t="shared" si="24"/>
        <v>3.3764291056736839E-2</v>
      </c>
      <c r="F135">
        <f t="shared" si="25"/>
        <v>-0.23335826477187727</v>
      </c>
      <c r="G135">
        <v>0</v>
      </c>
      <c r="H135">
        <f t="shared" si="26"/>
        <v>0.26712255582861416</v>
      </c>
      <c r="I135">
        <f t="shared" si="27"/>
        <v>-1.0699012312772824</v>
      </c>
      <c r="J135">
        <f t="shared" si="28"/>
        <v>1.0699012312772824</v>
      </c>
      <c r="K135">
        <f t="shared" si="29"/>
        <v>0.49331431287667615</v>
      </c>
      <c r="L135">
        <f t="shared" si="30"/>
        <v>0.50668568712332396</v>
      </c>
      <c r="M135">
        <f t="shared" si="31"/>
        <v>2.0271051820261912</v>
      </c>
      <c r="N135">
        <f t="shared" si="32"/>
        <v>1.9736101204623264</v>
      </c>
    </row>
    <row r="136" spans="1:14" x14ac:dyDescent="0.25">
      <c r="A136" s="4">
        <f>IF('True_Odds_Calculator_2-way'!A137="","",'True_Odds_Calculator_2-way'!A137)</f>
        <v>1.51</v>
      </c>
      <c r="B136" s="4">
        <f>IF('True_Odds_Calculator_2-way'!B137="","",'True_Odds_Calculator_2-way'!B137)</f>
        <v>2.58</v>
      </c>
      <c r="C136" s="4">
        <f t="shared" si="22"/>
        <v>0.66225165562913912</v>
      </c>
      <c r="D136">
        <f t="shared" si="23"/>
        <v>0.38759689922480617</v>
      </c>
      <c r="E136">
        <f t="shared" si="24"/>
        <v>4.9848554853945348E-2</v>
      </c>
      <c r="F136">
        <f t="shared" si="25"/>
        <v>-0.20683813337440315</v>
      </c>
      <c r="G136">
        <v>0</v>
      </c>
      <c r="H136">
        <f t="shared" si="26"/>
        <v>0.2566866882283485</v>
      </c>
      <c r="I136">
        <f t="shared" si="27"/>
        <v>-1.1140030207346867</v>
      </c>
      <c r="J136">
        <f t="shared" si="28"/>
        <v>1.1140030207346867</v>
      </c>
      <c r="K136">
        <f t="shared" si="29"/>
        <v>0.63769753821681263</v>
      </c>
      <c r="L136">
        <f t="shared" si="30"/>
        <v>0.36230246178318726</v>
      </c>
      <c r="M136">
        <f t="shared" si="31"/>
        <v>1.5681415405746904</v>
      </c>
      <c r="N136">
        <f t="shared" si="32"/>
        <v>2.7601247727608049</v>
      </c>
    </row>
    <row r="137" spans="1:14" x14ac:dyDescent="0.25">
      <c r="A137" s="4">
        <f>IF('True_Odds_Calculator_2-way'!A138="","",'True_Odds_Calculator_2-way'!A138)</f>
        <v>1.6</v>
      </c>
      <c r="B137" s="4">
        <f>IF('True_Odds_Calculator_2-way'!B138="","",'True_Odds_Calculator_2-way'!B138)</f>
        <v>2.38</v>
      </c>
      <c r="C137" s="4">
        <f t="shared" si="22"/>
        <v>0.625</v>
      </c>
      <c r="D137">
        <f t="shared" si="23"/>
        <v>0.42016806722689076</v>
      </c>
      <c r="E137">
        <f t="shared" si="24"/>
        <v>4.5168067226890818E-2</v>
      </c>
      <c r="F137">
        <f t="shared" si="25"/>
        <v>-0.21743697478991586</v>
      </c>
      <c r="G137">
        <v>0</v>
      </c>
      <c r="H137">
        <f t="shared" si="26"/>
        <v>0.26260504201680673</v>
      </c>
      <c r="I137">
        <f t="shared" si="27"/>
        <v>-1.0989674556596452</v>
      </c>
      <c r="J137">
        <f t="shared" si="28"/>
        <v>1.0989674556596452</v>
      </c>
      <c r="K137">
        <f t="shared" si="29"/>
        <v>0.60263454706899222</v>
      </c>
      <c r="L137">
        <f t="shared" si="30"/>
        <v>0.39736545293100772</v>
      </c>
      <c r="M137">
        <f t="shared" si="31"/>
        <v>1.6593804733957871</v>
      </c>
      <c r="N137">
        <f t="shared" si="32"/>
        <v>2.5165750888103107</v>
      </c>
    </row>
    <row r="138" spans="1:14" x14ac:dyDescent="0.25">
      <c r="A138" s="4">
        <f>IF('True_Odds_Calculator_2-way'!A139="","",'True_Odds_Calculator_2-way'!A139)</f>
        <v>1.51</v>
      </c>
      <c r="B138" s="4">
        <f>IF('True_Odds_Calculator_2-way'!B139="","",'True_Odds_Calculator_2-way'!B139)</f>
        <v>2.5499999999999998</v>
      </c>
      <c r="C138" s="4">
        <f t="shared" si="22"/>
        <v>0.66225165562913912</v>
      </c>
      <c r="D138">
        <f t="shared" si="23"/>
        <v>0.39215686274509809</v>
      </c>
      <c r="E138">
        <f t="shared" si="24"/>
        <v>5.4408518374237325E-2</v>
      </c>
      <c r="F138">
        <f t="shared" si="25"/>
        <v>-0.20529801324503294</v>
      </c>
      <c r="G138">
        <v>0</v>
      </c>
      <c r="H138">
        <f t="shared" si="26"/>
        <v>0.25970653161927026</v>
      </c>
      <c r="I138">
        <f t="shared" si="27"/>
        <v>-1.1247320293685135</v>
      </c>
      <c r="J138">
        <f t="shared" si="28"/>
        <v>1.1247320293685135</v>
      </c>
      <c r="K138">
        <f t="shared" si="29"/>
        <v>0.63548012575402946</v>
      </c>
      <c r="L138">
        <f t="shared" si="30"/>
        <v>0.36451987424597038</v>
      </c>
      <c r="M138">
        <f t="shared" si="31"/>
        <v>1.5736133349779415</v>
      </c>
      <c r="N138">
        <f t="shared" si="32"/>
        <v>2.7433346455211955</v>
      </c>
    </row>
    <row r="139" spans="1:14" x14ac:dyDescent="0.25">
      <c r="A139" s="4">
        <f>IF('True_Odds_Calculator_2-way'!A140="","",'True_Odds_Calculator_2-way'!A140)</f>
        <v>1.36</v>
      </c>
      <c r="B139" s="4">
        <f>IF('True_Odds_Calculator_2-way'!B140="","",'True_Odds_Calculator_2-way'!B140)</f>
        <v>3.1</v>
      </c>
      <c r="C139" s="4">
        <f t="shared" si="22"/>
        <v>0.73529411764705876</v>
      </c>
      <c r="D139">
        <f t="shared" si="23"/>
        <v>0.32258064516129031</v>
      </c>
      <c r="E139">
        <f t="shared" si="24"/>
        <v>5.7874762808349134E-2</v>
      </c>
      <c r="F139">
        <f t="shared" si="25"/>
        <v>-0.1793168880455408</v>
      </c>
      <c r="G139">
        <v>0</v>
      </c>
      <c r="H139">
        <f t="shared" si="26"/>
        <v>0.23719165085388991</v>
      </c>
      <c r="I139">
        <f t="shared" si="27"/>
        <v>-1.1501092655705902</v>
      </c>
      <c r="J139">
        <f t="shared" si="28"/>
        <v>1.1501092655705902</v>
      </c>
      <c r="K139">
        <f t="shared" si="29"/>
        <v>0.70719390530381254</v>
      </c>
      <c r="L139">
        <f t="shared" si="30"/>
        <v>0.29280609469618757</v>
      </c>
      <c r="M139">
        <f t="shared" si="31"/>
        <v>1.4140393356054124</v>
      </c>
      <c r="N139">
        <f t="shared" si="32"/>
        <v>3.4152294576982394</v>
      </c>
    </row>
    <row r="140" spans="1:14" x14ac:dyDescent="0.25">
      <c r="A140" s="4">
        <f>IF('True_Odds_Calculator_2-way'!A141="","",'True_Odds_Calculator_2-way'!A141)</f>
        <v>1.6</v>
      </c>
      <c r="B140" s="4">
        <f>IF('True_Odds_Calculator_2-way'!B141="","",'True_Odds_Calculator_2-way'!B141)</f>
        <v>2.37</v>
      </c>
      <c r="C140" s="4">
        <f t="shared" si="22"/>
        <v>0.625</v>
      </c>
      <c r="D140">
        <f t="shared" si="23"/>
        <v>0.42194092827004215</v>
      </c>
      <c r="E140">
        <f t="shared" si="24"/>
        <v>4.6940928270042148E-2</v>
      </c>
      <c r="F140">
        <f t="shared" si="25"/>
        <v>-0.21677215189873422</v>
      </c>
      <c r="G140">
        <v>0</v>
      </c>
      <c r="H140">
        <f t="shared" si="26"/>
        <v>0.26371308016877637</v>
      </c>
      <c r="I140">
        <f t="shared" si="27"/>
        <v>-1.1029709933472638</v>
      </c>
      <c r="J140">
        <f t="shared" si="28"/>
        <v>1.1029709933472638</v>
      </c>
      <c r="K140">
        <f t="shared" si="29"/>
        <v>0.60176343307603775</v>
      </c>
      <c r="L140">
        <f t="shared" si="30"/>
        <v>0.39823656692396225</v>
      </c>
      <c r="M140">
        <f t="shared" si="31"/>
        <v>1.6617825960083583</v>
      </c>
      <c r="N140">
        <f t="shared" si="32"/>
        <v>2.5110702608857518</v>
      </c>
    </row>
    <row r="141" spans="1:14" x14ac:dyDescent="0.25">
      <c r="A141" s="4">
        <f>IF('True_Odds_Calculator_2-way'!A142="","",'True_Odds_Calculator_2-way'!A142)</f>
        <v>1.63</v>
      </c>
      <c r="B141" s="4">
        <f>IF('True_Odds_Calculator_2-way'!B142="","",'True_Odds_Calculator_2-way'!B142)</f>
        <v>2.31</v>
      </c>
      <c r="C141" s="4">
        <f t="shared" si="22"/>
        <v>0.61349693251533743</v>
      </c>
      <c r="D141">
        <f t="shared" si="23"/>
        <v>0.4329004329004329</v>
      </c>
      <c r="E141">
        <f t="shared" si="24"/>
        <v>4.6397365415770331E-2</v>
      </c>
      <c r="F141">
        <f t="shared" si="25"/>
        <v>-0.21918572225320698</v>
      </c>
      <c r="G141">
        <v>0</v>
      </c>
      <c r="H141">
        <f t="shared" si="26"/>
        <v>0.26558308766897726</v>
      </c>
      <c r="I141">
        <f t="shared" si="27"/>
        <v>-1.1007636444730438</v>
      </c>
      <c r="J141">
        <f t="shared" si="28"/>
        <v>1.1007636444730438</v>
      </c>
      <c r="K141">
        <f t="shared" si="29"/>
        <v>0.59049965325940701</v>
      </c>
      <c r="L141">
        <f t="shared" si="30"/>
        <v>0.4095003467405931</v>
      </c>
      <c r="M141">
        <f t="shared" si="31"/>
        <v>1.6934810960180178</v>
      </c>
      <c r="N141">
        <f t="shared" si="32"/>
        <v>2.442000374259687</v>
      </c>
    </row>
    <row r="142" spans="1:14" x14ac:dyDescent="0.25">
      <c r="A142" s="4">
        <f>IF('True_Odds_Calculator_2-way'!A143="","",'True_Odds_Calculator_2-way'!A143)</f>
        <v>1.56</v>
      </c>
      <c r="B142" s="4">
        <f>IF('True_Odds_Calculator_2-way'!B143="","",'True_Odds_Calculator_2-way'!B143)</f>
        <v>2.4700000000000002</v>
      </c>
      <c r="C142" s="4">
        <f t="shared" si="22"/>
        <v>0.64102564102564097</v>
      </c>
      <c r="D142">
        <f t="shared" si="23"/>
        <v>0.40485829959514169</v>
      </c>
      <c r="E142">
        <f t="shared" si="24"/>
        <v>4.5883940620782715E-2</v>
      </c>
      <c r="F142">
        <f t="shared" si="25"/>
        <v>-0.21364061040174398</v>
      </c>
      <c r="G142">
        <v>0</v>
      </c>
      <c r="H142">
        <f t="shared" si="26"/>
        <v>0.25952455102252669</v>
      </c>
      <c r="I142">
        <f t="shared" si="27"/>
        <v>-1.1021667854435135</v>
      </c>
      <c r="J142">
        <f t="shared" si="28"/>
        <v>1.1021667854435135</v>
      </c>
      <c r="K142">
        <f t="shared" si="29"/>
        <v>0.61834758486032915</v>
      </c>
      <c r="L142">
        <f t="shared" si="30"/>
        <v>0.3816524151396708</v>
      </c>
      <c r="M142">
        <f t="shared" si="31"/>
        <v>1.6172133998483678</v>
      </c>
      <c r="N142">
        <f t="shared" si="32"/>
        <v>2.6201851746019651</v>
      </c>
    </row>
    <row r="143" spans="1:14" x14ac:dyDescent="0.25">
      <c r="A143" s="4">
        <f>IF('True_Odds_Calculator_2-way'!A144="","",'True_Odds_Calculator_2-way'!A144)</f>
        <v>2.11</v>
      </c>
      <c r="B143" s="4">
        <f>IF('True_Odds_Calculator_2-way'!B144="","",'True_Odds_Calculator_2-way'!B144)</f>
        <v>1.79</v>
      </c>
      <c r="C143" s="4">
        <f t="shared" si="22"/>
        <v>0.47393364928909953</v>
      </c>
      <c r="D143">
        <f t="shared" si="23"/>
        <v>0.55865921787709494</v>
      </c>
      <c r="E143">
        <f t="shared" si="24"/>
        <v>3.2592867166194583E-2</v>
      </c>
      <c r="F143">
        <f t="shared" si="25"/>
        <v>-0.23217453467129112</v>
      </c>
      <c r="G143">
        <v>0</v>
      </c>
      <c r="H143">
        <f t="shared" si="26"/>
        <v>0.26476740183748576</v>
      </c>
      <c r="I143">
        <f t="shared" si="27"/>
        <v>-1.0678861770883312</v>
      </c>
      <c r="J143">
        <f t="shared" si="28"/>
        <v>1.0678861770883312</v>
      </c>
      <c r="K143">
        <f t="shared" si="29"/>
        <v>0.45759183965236705</v>
      </c>
      <c r="L143">
        <f t="shared" si="30"/>
        <v>0.54240816034763273</v>
      </c>
      <c r="M143">
        <f t="shared" si="31"/>
        <v>2.1853536565680476</v>
      </c>
      <c r="N143">
        <f t="shared" si="32"/>
        <v>1.8436300798997822</v>
      </c>
    </row>
    <row r="144" spans="1:14" x14ac:dyDescent="0.25">
      <c r="A144" s="4">
        <f>IF('True_Odds_Calculator_2-way'!A145="","",'True_Odds_Calculator_2-way'!A145)</f>
        <v>1.79</v>
      </c>
      <c r="B144" s="4">
        <f>IF('True_Odds_Calculator_2-way'!B145="","",'True_Odds_Calculator_2-way'!B145)</f>
        <v>2.11</v>
      </c>
      <c r="C144" s="4">
        <f t="shared" si="22"/>
        <v>0.55865921787709494</v>
      </c>
      <c r="D144">
        <f t="shared" si="23"/>
        <v>0.47393364928909953</v>
      </c>
      <c r="E144">
        <f t="shared" si="24"/>
        <v>3.2592867166194583E-2</v>
      </c>
      <c r="F144">
        <f t="shared" si="25"/>
        <v>-0.23217453467129112</v>
      </c>
      <c r="G144">
        <v>0</v>
      </c>
      <c r="H144">
        <f t="shared" si="26"/>
        <v>0.26476740183748576</v>
      </c>
      <c r="I144">
        <f t="shared" si="27"/>
        <v>-1.0678861770883312</v>
      </c>
      <c r="J144">
        <f t="shared" si="28"/>
        <v>1.0678861770883312</v>
      </c>
      <c r="K144">
        <f t="shared" si="29"/>
        <v>0.54240816034763273</v>
      </c>
      <c r="L144">
        <f t="shared" si="30"/>
        <v>0.45759183965236705</v>
      </c>
      <c r="M144">
        <f t="shared" si="31"/>
        <v>1.8436300798997822</v>
      </c>
      <c r="N144">
        <f t="shared" si="32"/>
        <v>2.1853536565680476</v>
      </c>
    </row>
    <row r="145" spans="1:14" x14ac:dyDescent="0.25">
      <c r="A145" s="4">
        <f>IF('True_Odds_Calculator_2-way'!A146="","",'True_Odds_Calculator_2-way'!A146)</f>
        <v>2.14</v>
      </c>
      <c r="B145" s="4">
        <f>IF('True_Odds_Calculator_2-way'!B146="","",'True_Odds_Calculator_2-way'!B146)</f>
        <v>1.76</v>
      </c>
      <c r="C145" s="4">
        <f t="shared" si="22"/>
        <v>0.46728971962616822</v>
      </c>
      <c r="D145">
        <f t="shared" si="23"/>
        <v>0.56818181818181823</v>
      </c>
      <c r="E145">
        <f t="shared" si="24"/>
        <v>3.5471537807986397E-2</v>
      </c>
      <c r="F145">
        <f t="shared" si="25"/>
        <v>-0.23003398470688197</v>
      </c>
      <c r="G145">
        <v>0</v>
      </c>
      <c r="H145">
        <f t="shared" si="26"/>
        <v>0.26550552251486831</v>
      </c>
      <c r="I145">
        <f t="shared" si="27"/>
        <v>-1.0743376064838499</v>
      </c>
      <c r="J145">
        <f t="shared" si="28"/>
        <v>1.0743376064838499</v>
      </c>
      <c r="K145">
        <f t="shared" si="29"/>
        <v>0.4494897427831781</v>
      </c>
      <c r="L145">
        <f t="shared" si="30"/>
        <v>0.55051025721682212</v>
      </c>
      <c r="M145">
        <f t="shared" si="31"/>
        <v>2.2247448713915889</v>
      </c>
      <c r="N145">
        <f t="shared" si="32"/>
        <v>1.8164965809277254</v>
      </c>
    </row>
    <row r="146" spans="1:14" x14ac:dyDescent="0.25">
      <c r="A146" s="4">
        <f>IF('True_Odds_Calculator_2-way'!A147="","",'True_Odds_Calculator_2-way'!A147)</f>
        <v>1.81</v>
      </c>
      <c r="B146" s="4">
        <f>IF('True_Odds_Calculator_2-way'!B147="","",'True_Odds_Calculator_2-way'!B147)</f>
        <v>2.08</v>
      </c>
      <c r="C146" s="4">
        <f t="shared" si="22"/>
        <v>0.5524861878453039</v>
      </c>
      <c r="D146">
        <f t="shared" si="23"/>
        <v>0.48076923076923073</v>
      </c>
      <c r="E146">
        <f t="shared" si="24"/>
        <v>3.3255418614534626E-2</v>
      </c>
      <c r="F146">
        <f t="shared" si="25"/>
        <v>-0.23236294092647691</v>
      </c>
      <c r="G146">
        <v>0</v>
      </c>
      <c r="H146">
        <f t="shared" si="26"/>
        <v>0.26561835954101148</v>
      </c>
      <c r="I146">
        <f t="shared" si="27"/>
        <v>-1.0691671651659735</v>
      </c>
      <c r="J146">
        <f t="shared" si="28"/>
        <v>1.0691671651659735</v>
      </c>
      <c r="K146">
        <f t="shared" si="29"/>
        <v>0.5358983848622455</v>
      </c>
      <c r="L146">
        <f t="shared" si="30"/>
        <v>0.4641016151377545</v>
      </c>
      <c r="M146">
        <f t="shared" si="31"/>
        <v>1.8660254037844384</v>
      </c>
      <c r="N146">
        <f t="shared" si="32"/>
        <v>2.1547005383792519</v>
      </c>
    </row>
    <row r="147" spans="1:14" x14ac:dyDescent="0.25">
      <c r="A147" s="4">
        <f>IF('True_Odds_Calculator_2-way'!A148="","",'True_Odds_Calculator_2-way'!A148)</f>
        <v>2.11</v>
      </c>
      <c r="B147" s="4">
        <f>IF('True_Odds_Calculator_2-way'!B148="","",'True_Odds_Calculator_2-way'!B148)</f>
        <v>1.79</v>
      </c>
      <c r="C147" s="4">
        <f t="shared" si="22"/>
        <v>0.47393364928909953</v>
      </c>
      <c r="D147">
        <f t="shared" si="23"/>
        <v>0.55865921787709494</v>
      </c>
      <c r="E147">
        <f t="shared" si="24"/>
        <v>3.2592867166194583E-2</v>
      </c>
      <c r="F147">
        <f t="shared" si="25"/>
        <v>-0.23217453467129112</v>
      </c>
      <c r="G147">
        <v>0</v>
      </c>
      <c r="H147">
        <f t="shared" si="26"/>
        <v>0.26476740183748576</v>
      </c>
      <c r="I147">
        <f t="shared" si="27"/>
        <v>-1.0678861770883312</v>
      </c>
      <c r="J147">
        <f t="shared" si="28"/>
        <v>1.0678861770883312</v>
      </c>
      <c r="K147">
        <f t="shared" si="29"/>
        <v>0.45759183965236705</v>
      </c>
      <c r="L147">
        <f t="shared" si="30"/>
        <v>0.54240816034763273</v>
      </c>
      <c r="M147">
        <f t="shared" si="31"/>
        <v>2.1853536565680476</v>
      </c>
      <c r="N147">
        <f t="shared" si="32"/>
        <v>1.8436300798997822</v>
      </c>
    </row>
    <row r="148" spans="1:14" x14ac:dyDescent="0.25">
      <c r="A148" s="4">
        <f>IF('True_Odds_Calculator_2-way'!A149="","",'True_Odds_Calculator_2-way'!A149)</f>
        <v>1.81</v>
      </c>
      <c r="B148" s="4">
        <f>IF('True_Odds_Calculator_2-way'!B149="","",'True_Odds_Calculator_2-way'!B149)</f>
        <v>2.0699999999999998</v>
      </c>
      <c r="C148" s="4">
        <f t="shared" si="22"/>
        <v>0.5524861878453039</v>
      </c>
      <c r="D148">
        <f t="shared" si="23"/>
        <v>0.48309178743961356</v>
      </c>
      <c r="E148">
        <f t="shared" si="24"/>
        <v>3.5577975284917462E-2</v>
      </c>
      <c r="F148">
        <f t="shared" si="25"/>
        <v>-0.23132356473696847</v>
      </c>
      <c r="G148">
        <v>0</v>
      </c>
      <c r="H148">
        <f t="shared" si="26"/>
        <v>0.26690154002188599</v>
      </c>
      <c r="I148">
        <f t="shared" si="27"/>
        <v>-1.0741516544951821</v>
      </c>
      <c r="J148">
        <f t="shared" si="28"/>
        <v>1.0741516544951821</v>
      </c>
      <c r="K148">
        <f t="shared" si="29"/>
        <v>0.53474138865009979</v>
      </c>
      <c r="L148">
        <f t="shared" si="30"/>
        <v>0.46525861134990021</v>
      </c>
      <c r="M148">
        <f t="shared" si="31"/>
        <v>1.8700628401410975</v>
      </c>
      <c r="N148">
        <f t="shared" si="32"/>
        <v>2.1493422703098441</v>
      </c>
    </row>
    <row r="149" spans="1:14" x14ac:dyDescent="0.25">
      <c r="A149" s="4">
        <f>IF('True_Odds_Calculator_2-way'!A150="","",'True_Odds_Calculator_2-way'!A150)</f>
        <v>2.15</v>
      </c>
      <c r="B149" s="4">
        <f>IF('True_Odds_Calculator_2-way'!B150="","",'True_Odds_Calculator_2-way'!B150)</f>
        <v>1.76</v>
      </c>
      <c r="C149" s="4">
        <f t="shared" si="22"/>
        <v>0.46511627906976744</v>
      </c>
      <c r="D149">
        <f t="shared" si="23"/>
        <v>0.56818181818181823</v>
      </c>
      <c r="E149">
        <f t="shared" si="24"/>
        <v>3.3298097251585723E-2</v>
      </c>
      <c r="F149">
        <f t="shared" si="25"/>
        <v>-0.23097251585623668</v>
      </c>
      <c r="G149">
        <v>0</v>
      </c>
      <c r="H149">
        <f t="shared" si="26"/>
        <v>0.26427061310782241</v>
      </c>
      <c r="I149">
        <f t="shared" si="27"/>
        <v>-1.0696563746013956</v>
      </c>
      <c r="J149">
        <f t="shared" si="28"/>
        <v>1.0696563746013956</v>
      </c>
      <c r="K149">
        <f t="shared" si="29"/>
        <v>0.44840941385030625</v>
      </c>
      <c r="L149">
        <f t="shared" si="30"/>
        <v>0.5515905861496937</v>
      </c>
      <c r="M149">
        <f t="shared" si="31"/>
        <v>2.2301048307916052</v>
      </c>
      <c r="N149">
        <f t="shared" si="32"/>
        <v>1.8129388446970602</v>
      </c>
    </row>
    <row r="150" spans="1:14" x14ac:dyDescent="0.25">
      <c r="A150" s="4">
        <f>IF('True_Odds_Calculator_2-way'!A151="","",'True_Odds_Calculator_2-way'!A151)</f>
        <v>1.85</v>
      </c>
      <c r="B150" s="4">
        <f>IF('True_Odds_Calculator_2-way'!B151="","",'True_Odds_Calculator_2-way'!B151)</f>
        <v>2.0499999999999998</v>
      </c>
      <c r="C150" s="4">
        <f t="shared" si="22"/>
        <v>0.54054054054054046</v>
      </c>
      <c r="D150">
        <f t="shared" si="23"/>
        <v>0.48780487804878053</v>
      </c>
      <c r="E150">
        <f t="shared" si="24"/>
        <v>2.8345418589321048E-2</v>
      </c>
      <c r="F150">
        <f t="shared" si="25"/>
        <v>-0.2353328938694792</v>
      </c>
      <c r="G150">
        <v>0</v>
      </c>
      <c r="H150">
        <f t="shared" si="26"/>
        <v>0.26367831245880025</v>
      </c>
      <c r="I150">
        <f t="shared" si="27"/>
        <v>-1.0585122480499263</v>
      </c>
      <c r="J150">
        <f t="shared" si="28"/>
        <v>1.0585122480499263</v>
      </c>
      <c r="K150">
        <f t="shared" si="29"/>
        <v>0.52638909307720383</v>
      </c>
      <c r="L150">
        <f t="shared" si="30"/>
        <v>0.47361090692279612</v>
      </c>
      <c r="M150">
        <f t="shared" si="31"/>
        <v>1.8997354108424378</v>
      </c>
      <c r="N150">
        <f t="shared" si="32"/>
        <v>2.1114378604524222</v>
      </c>
    </row>
    <row r="151" spans="1:14" x14ac:dyDescent="0.25">
      <c r="A151" s="4">
        <f>IF('True_Odds_Calculator_2-way'!A152="","",'True_Odds_Calculator_2-way'!A152)</f>
        <v>2.02</v>
      </c>
      <c r="B151" s="4">
        <f>IF('True_Odds_Calculator_2-way'!B152="","",'True_Odds_Calculator_2-way'!B152)</f>
        <v>1.87</v>
      </c>
      <c r="C151" s="4">
        <f t="shared" si="22"/>
        <v>0.49504950495049505</v>
      </c>
      <c r="D151">
        <f t="shared" si="23"/>
        <v>0.53475935828876997</v>
      </c>
      <c r="E151">
        <f t="shared" si="24"/>
        <v>2.9808863239265015E-2</v>
      </c>
      <c r="F151">
        <f t="shared" si="25"/>
        <v>-0.23492349234923493</v>
      </c>
      <c r="G151">
        <v>0</v>
      </c>
      <c r="H151">
        <f t="shared" si="26"/>
        <v>0.2647323555885</v>
      </c>
      <c r="I151">
        <f t="shared" si="27"/>
        <v>-1.0615495921641367</v>
      </c>
      <c r="J151">
        <f t="shared" si="28"/>
        <v>1.0615495921641367</v>
      </c>
      <c r="K151">
        <f t="shared" si="29"/>
        <v>0.48012738724303272</v>
      </c>
      <c r="L151">
        <f t="shared" si="30"/>
        <v>0.51987261275696728</v>
      </c>
      <c r="M151">
        <f t="shared" si="31"/>
        <v>2.0827805840074194</v>
      </c>
      <c r="N151">
        <f t="shared" si="32"/>
        <v>1.9235481451827992</v>
      </c>
    </row>
    <row r="152" spans="1:14" x14ac:dyDescent="0.25">
      <c r="A152" s="4">
        <f>IF('True_Odds_Calculator_2-way'!A153="","",'True_Odds_Calculator_2-way'!A153)</f>
        <v>1.93</v>
      </c>
      <c r="B152" s="4">
        <f>IF('True_Odds_Calculator_2-way'!B153="","",'True_Odds_Calculator_2-way'!B153)</f>
        <v>1.95</v>
      </c>
      <c r="C152" s="4">
        <f t="shared" si="22"/>
        <v>0.5181347150259068</v>
      </c>
      <c r="D152">
        <f t="shared" si="23"/>
        <v>0.51282051282051289</v>
      </c>
      <c r="E152">
        <f t="shared" si="24"/>
        <v>3.0955227846419575E-2</v>
      </c>
      <c r="F152">
        <f t="shared" si="25"/>
        <v>-0.23475488242327625</v>
      </c>
      <c r="G152">
        <v>0</v>
      </c>
      <c r="H152">
        <f t="shared" si="26"/>
        <v>0.26571011026969582</v>
      </c>
      <c r="I152">
        <f t="shared" si="27"/>
        <v>-1.0638899909514294</v>
      </c>
      <c r="J152">
        <f t="shared" si="28"/>
        <v>1.0638899909514294</v>
      </c>
      <c r="K152">
        <f t="shared" si="29"/>
        <v>0.50265964972060251</v>
      </c>
      <c r="L152">
        <f t="shared" si="30"/>
        <v>0.49734035027939766</v>
      </c>
      <c r="M152">
        <f t="shared" si="31"/>
        <v>1.9894176915848294</v>
      </c>
      <c r="N152">
        <f t="shared" si="32"/>
        <v>2.0106954914038573</v>
      </c>
    </row>
    <row r="153" spans="1:14" x14ac:dyDescent="0.25">
      <c r="A153" s="4">
        <f>IF('True_Odds_Calculator_2-way'!A154="","",'True_Odds_Calculator_2-way'!A154)</f>
        <v>2.62</v>
      </c>
      <c r="B153" s="4">
        <f>IF('True_Odds_Calculator_2-way'!B154="","",'True_Odds_Calculator_2-way'!B154)</f>
        <v>1.53</v>
      </c>
      <c r="C153" s="4">
        <f t="shared" si="22"/>
        <v>0.38167938931297707</v>
      </c>
      <c r="D153">
        <f t="shared" si="23"/>
        <v>0.65359477124183007</v>
      </c>
      <c r="E153">
        <f t="shared" si="24"/>
        <v>3.5274160554807032E-2</v>
      </c>
      <c r="F153">
        <f t="shared" si="25"/>
        <v>-0.21418949259092956</v>
      </c>
      <c r="G153">
        <v>0</v>
      </c>
      <c r="H153">
        <f t="shared" si="26"/>
        <v>0.24946365314573665</v>
      </c>
      <c r="I153">
        <f t="shared" si="27"/>
        <v>-1.0792065137302933</v>
      </c>
      <c r="J153">
        <f t="shared" si="28"/>
        <v>1.0792065137302933</v>
      </c>
      <c r="K153">
        <f t="shared" si="29"/>
        <v>0.36385936943929359</v>
      </c>
      <c r="L153">
        <f t="shared" si="30"/>
        <v>0.63614063056070647</v>
      </c>
      <c r="M153">
        <f t="shared" si="31"/>
        <v>2.7483145522430754</v>
      </c>
      <c r="N153">
        <f t="shared" si="32"/>
        <v>1.5719794522770554</v>
      </c>
    </row>
    <row r="154" spans="1:14" x14ac:dyDescent="0.25">
      <c r="A154" s="4">
        <f>IF('True_Odds_Calculator_2-way'!A155="","",'True_Odds_Calculator_2-way'!A155)</f>
        <v>1.77</v>
      </c>
      <c r="B154" s="4">
        <f>IF('True_Odds_Calculator_2-way'!B155="","",'True_Odds_Calculator_2-way'!B155)</f>
        <v>2.14</v>
      </c>
      <c r="C154" s="4">
        <f t="shared" si="22"/>
        <v>0.56497175141242939</v>
      </c>
      <c r="D154">
        <f t="shared" si="23"/>
        <v>0.46728971962616822</v>
      </c>
      <c r="E154">
        <f t="shared" si="24"/>
        <v>3.2261471038597556E-2</v>
      </c>
      <c r="F154">
        <f t="shared" si="25"/>
        <v>-0.2317440202756218</v>
      </c>
      <c r="G154">
        <v>0</v>
      </c>
      <c r="H154">
        <f t="shared" si="26"/>
        <v>0.26400549131421935</v>
      </c>
      <c r="I154">
        <f t="shared" si="27"/>
        <v>-1.0673385899176768</v>
      </c>
      <c r="J154">
        <f t="shared" si="28"/>
        <v>1.0673385899176768</v>
      </c>
      <c r="K154">
        <f t="shared" si="29"/>
        <v>0.54889239397368417</v>
      </c>
      <c r="L154">
        <f t="shared" si="30"/>
        <v>0.45110760602631583</v>
      </c>
      <c r="M154">
        <f t="shared" si="31"/>
        <v>1.8218507142366114</v>
      </c>
      <c r="N154">
        <f t="shared" si="32"/>
        <v>2.2167659925061516</v>
      </c>
    </row>
    <row r="155" spans="1:14" x14ac:dyDescent="0.25">
      <c r="A155" s="4">
        <f>IF('True_Odds_Calculator_2-way'!A156="","",'True_Odds_Calculator_2-way'!A156)</f>
        <v>1.91</v>
      </c>
      <c r="B155" s="4">
        <f>IF('True_Odds_Calculator_2-way'!B156="","",'True_Odds_Calculator_2-way'!B156)</f>
        <v>1.98</v>
      </c>
      <c r="C155" s="4">
        <f t="shared" si="22"/>
        <v>0.52356020942408377</v>
      </c>
      <c r="D155">
        <f t="shared" si="23"/>
        <v>0.50505050505050508</v>
      </c>
      <c r="E155">
        <f t="shared" si="24"/>
        <v>2.861071447458885E-2</v>
      </c>
      <c r="F155">
        <f t="shared" si="25"/>
        <v>-0.23581363371939279</v>
      </c>
      <c r="G155">
        <v>0</v>
      </c>
      <c r="H155">
        <f t="shared" si="26"/>
        <v>0.2644243481939817</v>
      </c>
      <c r="I155">
        <f t="shared" si="27"/>
        <v>-1.0589275952301447</v>
      </c>
      <c r="J155">
        <f t="shared" si="28"/>
        <v>1.0589275952301447</v>
      </c>
      <c r="K155">
        <f t="shared" si="29"/>
        <v>0.50926243676795835</v>
      </c>
      <c r="L155">
        <f t="shared" si="30"/>
        <v>0.4907375632320416</v>
      </c>
      <c r="M155">
        <f t="shared" si="31"/>
        <v>1.9636241116594322</v>
      </c>
      <c r="N155">
        <f t="shared" si="32"/>
        <v>2.0377490433255412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1.76</v>
      </c>
      <c r="C156" s="4">
        <f t="shared" si="22"/>
        <v>0.46511627906976744</v>
      </c>
      <c r="D156">
        <f t="shared" si="23"/>
        <v>0.56818181818181823</v>
      </c>
      <c r="E156">
        <f t="shared" si="24"/>
        <v>3.3298097251585723E-2</v>
      </c>
      <c r="F156">
        <f t="shared" si="25"/>
        <v>-0.23097251585623668</v>
      </c>
      <c r="G156">
        <v>0</v>
      </c>
      <c r="H156">
        <f t="shared" si="26"/>
        <v>0.26427061310782241</v>
      </c>
      <c r="I156">
        <f t="shared" si="27"/>
        <v>-1.0696563746013956</v>
      </c>
      <c r="J156">
        <f t="shared" si="28"/>
        <v>1.0696563746013956</v>
      </c>
      <c r="K156">
        <f t="shared" si="29"/>
        <v>0.44840941385030625</v>
      </c>
      <c r="L156">
        <f t="shared" si="30"/>
        <v>0.5515905861496937</v>
      </c>
      <c r="M156">
        <f t="shared" si="31"/>
        <v>2.2301048307916052</v>
      </c>
      <c r="N156">
        <f t="shared" si="32"/>
        <v>1.8129388446970602</v>
      </c>
    </row>
    <row r="157" spans="1:14" x14ac:dyDescent="0.25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1.94</v>
      </c>
      <c r="C157" s="4">
        <f t="shared" si="22"/>
        <v>0.51546391752577325</v>
      </c>
      <c r="D157">
        <f t="shared" si="23"/>
        <v>0.51546391752577325</v>
      </c>
      <c r="E157">
        <f t="shared" si="24"/>
        <v>3.0927835051546504E-2</v>
      </c>
      <c r="F157">
        <f t="shared" si="25"/>
        <v>-0.23477521521947065</v>
      </c>
      <c r="G157">
        <v>0</v>
      </c>
      <c r="H157">
        <f t="shared" si="26"/>
        <v>0.26570305027101715</v>
      </c>
      <c r="I157">
        <f t="shared" si="27"/>
        <v>-1.0638297872340428</v>
      </c>
      <c r="J157">
        <f t="shared" si="28"/>
        <v>1.0638297872340428</v>
      </c>
      <c r="K157">
        <f t="shared" si="29"/>
        <v>0.49999999999999989</v>
      </c>
      <c r="L157">
        <f t="shared" si="30"/>
        <v>0.49999999999999989</v>
      </c>
      <c r="M157">
        <f t="shared" si="31"/>
        <v>2.0000000000000004</v>
      </c>
      <c r="N157">
        <f t="shared" si="32"/>
        <v>2.0000000000000004</v>
      </c>
    </row>
    <row r="158" spans="1:14" x14ac:dyDescent="0.25">
      <c r="A158" s="4">
        <f>IF('True_Odds_Calculator_2-way'!A159="","",'True_Odds_Calculator_2-way'!A159)</f>
        <v>1.71</v>
      </c>
      <c r="B158" s="4">
        <f>IF('True_Odds_Calculator_2-way'!B159="","",'True_Odds_Calculator_2-way'!B159)</f>
        <v>2.2200000000000002</v>
      </c>
      <c r="C158" s="4">
        <f t="shared" si="22"/>
        <v>0.58479532163742687</v>
      </c>
      <c r="D158">
        <f t="shared" si="23"/>
        <v>0.4504504504504504</v>
      </c>
      <c r="E158">
        <f t="shared" si="24"/>
        <v>3.5245772087877381E-2</v>
      </c>
      <c r="F158">
        <f t="shared" si="25"/>
        <v>-0.2281755439650176</v>
      </c>
      <c r="G158">
        <v>0</v>
      </c>
      <c r="H158">
        <f t="shared" si="26"/>
        <v>0.26342131605289498</v>
      </c>
      <c r="I158">
        <f t="shared" si="27"/>
        <v>-1.0744616281415775</v>
      </c>
      <c r="J158">
        <f t="shared" si="28"/>
        <v>1.0744616281415775</v>
      </c>
      <c r="K158">
        <f t="shared" si="29"/>
        <v>0.56725752490934445</v>
      </c>
      <c r="L158">
        <f t="shared" si="30"/>
        <v>0.43274247509065539</v>
      </c>
      <c r="M158">
        <f t="shared" si="31"/>
        <v>1.7628677559805201</v>
      </c>
      <c r="N158">
        <f t="shared" si="32"/>
        <v>2.310843186332725</v>
      </c>
    </row>
    <row r="159" spans="1:14" x14ac:dyDescent="0.25">
      <c r="A159" s="4">
        <f>IF('True_Odds_Calculator_2-way'!A160="","",'True_Odds_Calculator_2-way'!A160)</f>
        <v>2.0699999999999998</v>
      </c>
      <c r="B159" s="4">
        <f>IF('True_Odds_Calculator_2-way'!B160="","",'True_Odds_Calculator_2-way'!B160)</f>
        <v>1.75</v>
      </c>
      <c r="C159" s="4">
        <f t="shared" si="22"/>
        <v>0.48309178743961356</v>
      </c>
      <c r="D159">
        <f t="shared" si="23"/>
        <v>0.5714285714285714</v>
      </c>
      <c r="E159">
        <f t="shared" si="24"/>
        <v>5.452035886818507E-2</v>
      </c>
      <c r="F159">
        <f t="shared" si="25"/>
        <v>-0.22153209109730843</v>
      </c>
      <c r="G159">
        <v>0</v>
      </c>
      <c r="H159">
        <f t="shared" si="26"/>
        <v>0.27605244996549344</v>
      </c>
      <c r="I159">
        <f t="shared" si="27"/>
        <v>-1.1162911443718952</v>
      </c>
      <c r="J159">
        <f t="shared" si="28"/>
        <v>1.1162911443718952</v>
      </c>
      <c r="K159">
        <f t="shared" si="29"/>
        <v>0.45569888549514331</v>
      </c>
      <c r="L159">
        <f t="shared" si="30"/>
        <v>0.54430111450485674</v>
      </c>
      <c r="M159">
        <f t="shared" si="31"/>
        <v>2.194431524477928</v>
      </c>
      <c r="N159">
        <f t="shared" si="32"/>
        <v>1.8372183582789212</v>
      </c>
    </row>
    <row r="160" spans="1:14" x14ac:dyDescent="0.25">
      <c r="A160" s="4">
        <f>IF('True_Odds_Calculator_2-way'!A161="","",'True_Odds_Calculator_2-way'!A161)</f>
        <v>2.7</v>
      </c>
      <c r="B160" s="4">
        <f>IF('True_Odds_Calculator_2-way'!B161="","",'True_Odds_Calculator_2-way'!B161)</f>
        <v>1.46</v>
      </c>
      <c r="C160" s="4">
        <f t="shared" si="22"/>
        <v>0.37037037037037035</v>
      </c>
      <c r="D160">
        <f t="shared" si="23"/>
        <v>0.68493150684931503</v>
      </c>
      <c r="E160">
        <f t="shared" si="24"/>
        <v>5.530187721968538E-2</v>
      </c>
      <c r="F160">
        <f t="shared" si="25"/>
        <v>-0.1983764586504313</v>
      </c>
      <c r="G160">
        <v>0</v>
      </c>
      <c r="H160">
        <f t="shared" si="26"/>
        <v>0.25367833587011668</v>
      </c>
      <c r="I160">
        <f t="shared" si="27"/>
        <v>-1.1308281825797513</v>
      </c>
      <c r="J160">
        <f t="shared" si="28"/>
        <v>1.1308281825797513</v>
      </c>
      <c r="K160">
        <f t="shared" si="29"/>
        <v>0.34218357965916596</v>
      </c>
      <c r="L160">
        <f t="shared" si="30"/>
        <v>0.65781642034083421</v>
      </c>
      <c r="M160">
        <f t="shared" si="31"/>
        <v>2.9224079103855773</v>
      </c>
      <c r="N160">
        <f t="shared" si="32"/>
        <v>1.5201809639866855</v>
      </c>
    </row>
    <row r="161" spans="1:14" x14ac:dyDescent="0.25">
      <c r="A161" s="4">
        <f>IF('True_Odds_Calculator_2-way'!A162="","",'True_Odds_Calculator_2-way'!A162)</f>
        <v>2.0699999999999998</v>
      </c>
      <c r="B161" s="4">
        <f>IF('True_Odds_Calculator_2-way'!B162="","",'True_Odds_Calculator_2-way'!B162)</f>
        <v>1.75</v>
      </c>
      <c r="C161" s="4">
        <f t="shared" si="22"/>
        <v>0.48309178743961356</v>
      </c>
      <c r="D161">
        <f t="shared" si="23"/>
        <v>0.5714285714285714</v>
      </c>
      <c r="E161">
        <f t="shared" si="24"/>
        <v>5.452035886818507E-2</v>
      </c>
      <c r="F161">
        <f t="shared" si="25"/>
        <v>-0.22153209109730843</v>
      </c>
      <c r="G161">
        <v>0</v>
      </c>
      <c r="H161">
        <f t="shared" si="26"/>
        <v>0.27605244996549344</v>
      </c>
      <c r="I161">
        <f t="shared" si="27"/>
        <v>-1.1162911443718952</v>
      </c>
      <c r="J161">
        <f t="shared" si="28"/>
        <v>1.1162911443718952</v>
      </c>
      <c r="K161">
        <f t="shared" si="29"/>
        <v>0.45569888549514331</v>
      </c>
      <c r="L161">
        <f t="shared" si="30"/>
        <v>0.54430111450485674</v>
      </c>
      <c r="M161">
        <f t="shared" si="31"/>
        <v>2.194431524477928</v>
      </c>
      <c r="N161">
        <f t="shared" si="32"/>
        <v>1.8372183582789212</v>
      </c>
    </row>
    <row r="162" spans="1:14" x14ac:dyDescent="0.25">
      <c r="A162" s="4">
        <f>IF('True_Odds_Calculator_2-way'!A163="","",'True_Odds_Calculator_2-way'!A163)</f>
        <v>1.82</v>
      </c>
      <c r="B162" s="4">
        <f>IF('True_Odds_Calculator_2-way'!B163="","",'True_Odds_Calculator_2-way'!B163)</f>
        <v>2.06</v>
      </c>
      <c r="C162" s="4">
        <f t="shared" si="22"/>
        <v>0.54945054945054939</v>
      </c>
      <c r="D162">
        <f t="shared" si="23"/>
        <v>0.4854368932038835</v>
      </c>
      <c r="E162">
        <f t="shared" si="24"/>
        <v>3.4887442654432999E-2</v>
      </c>
      <c r="F162">
        <f t="shared" si="25"/>
        <v>-0.2318361250400085</v>
      </c>
      <c r="G162">
        <v>0</v>
      </c>
      <c r="H162">
        <f t="shared" si="26"/>
        <v>0.26672356769444144</v>
      </c>
      <c r="I162">
        <f t="shared" si="27"/>
        <v>-1.0726058003503602</v>
      </c>
      <c r="J162">
        <f t="shared" si="28"/>
        <v>1.0726058003503602</v>
      </c>
      <c r="K162">
        <f t="shared" si="29"/>
        <v>0.53204599306444489</v>
      </c>
      <c r="L162">
        <f t="shared" si="30"/>
        <v>0.46795400693555494</v>
      </c>
      <c r="M162">
        <f t="shared" si="31"/>
        <v>1.8795367562872962</v>
      </c>
      <c r="N162">
        <f t="shared" si="32"/>
        <v>2.1369621483713819</v>
      </c>
    </row>
    <row r="163" spans="1:14" x14ac:dyDescent="0.25">
      <c r="A163" s="4">
        <f>IF('True_Odds_Calculator_2-way'!A164="","",'True_Odds_Calculator_2-way'!A164)</f>
        <v>2.08</v>
      </c>
      <c r="B163" s="4">
        <f>IF('True_Odds_Calculator_2-way'!B164="","",'True_Odds_Calculator_2-way'!B164)</f>
        <v>1.81</v>
      </c>
      <c r="C163" s="4">
        <f t="shared" si="22"/>
        <v>0.48076923076923073</v>
      </c>
      <c r="D163">
        <f t="shared" si="23"/>
        <v>0.5524861878453039</v>
      </c>
      <c r="E163">
        <f t="shared" si="24"/>
        <v>3.3255418614534626E-2</v>
      </c>
      <c r="F163">
        <f t="shared" si="25"/>
        <v>-0.23236294092647691</v>
      </c>
      <c r="G163">
        <v>0</v>
      </c>
      <c r="H163">
        <f t="shared" si="26"/>
        <v>0.26561835954101148</v>
      </c>
      <c r="I163">
        <f t="shared" si="27"/>
        <v>-1.0691671651659735</v>
      </c>
      <c r="J163">
        <f t="shared" si="28"/>
        <v>1.0691671651659735</v>
      </c>
      <c r="K163">
        <f t="shared" si="29"/>
        <v>0.4641016151377545</v>
      </c>
      <c r="L163">
        <f t="shared" si="30"/>
        <v>0.5358983848622455</v>
      </c>
      <c r="M163">
        <f t="shared" si="31"/>
        <v>2.1547005383792519</v>
      </c>
      <c r="N163">
        <f t="shared" si="32"/>
        <v>1.8660254037844384</v>
      </c>
    </row>
    <row r="164" spans="1:14" x14ac:dyDescent="0.25">
      <c r="A164" s="4">
        <f>IF('True_Odds_Calculator_2-way'!A165="","",'True_Odds_Calculator_2-way'!A165)</f>
        <v>1.89</v>
      </c>
      <c r="B164" s="4">
        <f>IF('True_Odds_Calculator_2-way'!B165="","",'True_Odds_Calculator_2-way'!B165)</f>
        <v>2</v>
      </c>
      <c r="C164" s="4">
        <f t="shared" si="22"/>
        <v>0.52910052910052918</v>
      </c>
      <c r="D164">
        <f t="shared" si="23"/>
        <v>0.5</v>
      </c>
      <c r="E164">
        <f t="shared" si="24"/>
        <v>2.9100529100529293E-2</v>
      </c>
      <c r="F164">
        <f t="shared" si="25"/>
        <v>-0.23544973544973535</v>
      </c>
      <c r="G164">
        <v>0</v>
      </c>
      <c r="H164">
        <f t="shared" si="26"/>
        <v>0.26455026455026459</v>
      </c>
      <c r="I164">
        <f t="shared" si="27"/>
        <v>-1.0599978800063603</v>
      </c>
      <c r="J164">
        <f t="shared" si="28"/>
        <v>1.0599978800063603</v>
      </c>
      <c r="K164">
        <f t="shared" si="29"/>
        <v>0.51456260722126923</v>
      </c>
      <c r="L164">
        <f t="shared" si="30"/>
        <v>0.48543739277873066</v>
      </c>
      <c r="M164">
        <f t="shared" si="31"/>
        <v>1.9433981132056606</v>
      </c>
      <c r="N164">
        <f t="shared" si="32"/>
        <v>2.0599978800063603</v>
      </c>
    </row>
    <row r="165" spans="1:14" x14ac:dyDescent="0.25">
      <c r="A165" s="4">
        <f>IF('True_Odds_Calculator_2-way'!A166="","",'True_Odds_Calculator_2-way'!A166)</f>
        <v>2.16</v>
      </c>
      <c r="B165" s="4">
        <f>IF('True_Odds_Calculator_2-way'!B166="","",'True_Odds_Calculator_2-way'!B166)</f>
        <v>1.75</v>
      </c>
      <c r="C165" s="4">
        <f t="shared" si="22"/>
        <v>0.46296296296296291</v>
      </c>
      <c r="D165">
        <f t="shared" si="23"/>
        <v>0.5714285714285714</v>
      </c>
      <c r="E165">
        <f t="shared" si="24"/>
        <v>3.4391534391534417E-2</v>
      </c>
      <c r="F165">
        <f t="shared" si="25"/>
        <v>-0.23015873015873001</v>
      </c>
      <c r="G165">
        <v>0</v>
      </c>
      <c r="H165">
        <f t="shared" si="26"/>
        <v>0.26455026455026448</v>
      </c>
      <c r="I165">
        <f t="shared" si="27"/>
        <v>-1.0721125348377951</v>
      </c>
      <c r="J165">
        <f t="shared" si="28"/>
        <v>1.0721125348377951</v>
      </c>
      <c r="K165">
        <f t="shared" si="29"/>
        <v>0.44570220807044264</v>
      </c>
      <c r="L165">
        <f t="shared" si="30"/>
        <v>0.55429779192955719</v>
      </c>
      <c r="M165">
        <f t="shared" si="31"/>
        <v>2.2436505404118421</v>
      </c>
      <c r="N165">
        <f t="shared" si="32"/>
        <v>1.8040844011283466</v>
      </c>
    </row>
    <row r="166" spans="1:14" x14ac:dyDescent="0.25">
      <c r="A166" s="4">
        <f>IF('True_Odds_Calculator_2-way'!A167="","",'True_Odds_Calculator_2-way'!A167)</f>
        <v>2.23</v>
      </c>
      <c r="B166" s="4">
        <f>IF('True_Odds_Calculator_2-way'!B167="","",'True_Odds_Calculator_2-way'!B167)</f>
        <v>1.71</v>
      </c>
      <c r="C166" s="4">
        <f t="shared" si="22"/>
        <v>0.44843049327354262</v>
      </c>
      <c r="D166">
        <f t="shared" si="23"/>
        <v>0.58479532163742687</v>
      </c>
      <c r="E166">
        <f t="shared" si="24"/>
        <v>3.3225814910969431E-2</v>
      </c>
      <c r="F166">
        <f t="shared" si="25"/>
        <v>-0.22901423963496192</v>
      </c>
      <c r="G166">
        <v>0</v>
      </c>
      <c r="H166">
        <f t="shared" si="26"/>
        <v>0.26224005454593136</v>
      </c>
      <c r="I166">
        <f t="shared" si="27"/>
        <v>-1.070084984173661</v>
      </c>
      <c r="J166">
        <f t="shared" si="28"/>
        <v>1.070084984173661</v>
      </c>
      <c r="K166">
        <f t="shared" si="29"/>
        <v>0.43174080130549697</v>
      </c>
      <c r="L166">
        <f t="shared" si="30"/>
        <v>0.56825919869450314</v>
      </c>
      <c r="M166">
        <f t="shared" si="31"/>
        <v>2.3162045305336028</v>
      </c>
      <c r="N166">
        <f t="shared" si="32"/>
        <v>1.7597603387632996</v>
      </c>
    </row>
    <row r="167" spans="1:14" x14ac:dyDescent="0.25">
      <c r="A167" s="4">
        <f>IF('True_Odds_Calculator_2-way'!A168="","",'True_Odds_Calculator_2-way'!A168)</f>
        <v>2.5499999999999998</v>
      </c>
      <c r="B167" s="4">
        <f>IF('True_Odds_Calculator_2-way'!B168="","",'True_Odds_Calculator_2-way'!B168)</f>
        <v>1.56</v>
      </c>
      <c r="C167" s="4">
        <f t="shared" si="22"/>
        <v>0.39215686274509809</v>
      </c>
      <c r="D167">
        <f t="shared" si="23"/>
        <v>0.64102564102564097</v>
      </c>
      <c r="E167">
        <f t="shared" si="24"/>
        <v>3.3182503770738947E-2</v>
      </c>
      <c r="F167">
        <f t="shared" si="25"/>
        <v>-0.21820010055304184</v>
      </c>
      <c r="G167">
        <v>0</v>
      </c>
      <c r="H167">
        <f t="shared" si="26"/>
        <v>0.25138260432378079</v>
      </c>
      <c r="I167">
        <f t="shared" si="27"/>
        <v>-1.0733469768527293</v>
      </c>
      <c r="J167">
        <f t="shared" si="28"/>
        <v>1.0733469768527293</v>
      </c>
      <c r="K167">
        <f t="shared" si="29"/>
        <v>0.37541936960421152</v>
      </c>
      <c r="L167">
        <f t="shared" si="30"/>
        <v>0.62458063039578859</v>
      </c>
      <c r="M167">
        <f t="shared" si="31"/>
        <v>2.6636878141217299</v>
      </c>
      <c r="N167">
        <f t="shared" si="32"/>
        <v>1.6010743070375286</v>
      </c>
    </row>
    <row r="168" spans="1:14" x14ac:dyDescent="0.25">
      <c r="A168" s="4">
        <f>IF('True_Odds_Calculator_2-way'!A169="","",'True_Odds_Calculator_2-way'!A169)</f>
        <v>2.16</v>
      </c>
      <c r="B168" s="4">
        <f>IF('True_Odds_Calculator_2-way'!B169="","",'True_Odds_Calculator_2-way'!B169)</f>
        <v>1.74</v>
      </c>
      <c r="C168" s="4">
        <f t="shared" si="22"/>
        <v>0.46296296296296291</v>
      </c>
      <c r="D168">
        <f t="shared" si="23"/>
        <v>0.57471264367816088</v>
      </c>
      <c r="E168">
        <f t="shared" si="24"/>
        <v>3.7675606641123682E-2</v>
      </c>
      <c r="F168">
        <f t="shared" si="25"/>
        <v>-0.22839506172839519</v>
      </c>
      <c r="G168">
        <v>0</v>
      </c>
      <c r="H168">
        <f t="shared" si="26"/>
        <v>0.26607066836951887</v>
      </c>
      <c r="I168">
        <f t="shared" si="27"/>
        <v>-1.0793322294408634</v>
      </c>
      <c r="J168">
        <f t="shared" si="28"/>
        <v>1.0793322294408634</v>
      </c>
      <c r="K168">
        <f t="shared" si="29"/>
        <v>0.44404472798104189</v>
      </c>
      <c r="L168">
        <f t="shared" si="30"/>
        <v>0.55595527201895822</v>
      </c>
      <c r="M168">
        <f t="shared" si="31"/>
        <v>2.2520253861514017</v>
      </c>
      <c r="N168">
        <f t="shared" si="32"/>
        <v>1.7987058497862392</v>
      </c>
    </row>
    <row r="169" spans="1:14" x14ac:dyDescent="0.25">
      <c r="A169" s="4">
        <f>IF('True_Odds_Calculator_2-way'!A170="","",'True_Odds_Calculator_2-way'!A170)</f>
        <v>1.79</v>
      </c>
      <c r="B169" s="4">
        <f>IF('True_Odds_Calculator_2-way'!B170="","",'True_Odds_Calculator_2-way'!B170)</f>
        <v>2.1</v>
      </c>
      <c r="C169" s="4">
        <f t="shared" si="22"/>
        <v>0.55865921787709494</v>
      </c>
      <c r="D169">
        <f t="shared" si="23"/>
        <v>0.47619047619047616</v>
      </c>
      <c r="E169">
        <f t="shared" si="24"/>
        <v>3.4849694067571102E-2</v>
      </c>
      <c r="F169">
        <f t="shared" si="25"/>
        <v>-0.2311785049215217</v>
      </c>
      <c r="G169">
        <v>0</v>
      </c>
      <c r="H169">
        <f t="shared" si="26"/>
        <v>0.2660281989890928</v>
      </c>
      <c r="I169">
        <f t="shared" si="27"/>
        <v>-1.072729223145815</v>
      </c>
      <c r="J169">
        <f t="shared" si="28"/>
        <v>1.072729223145815</v>
      </c>
      <c r="K169">
        <f t="shared" si="29"/>
        <v>0.5412848551170536</v>
      </c>
      <c r="L169">
        <f t="shared" si="30"/>
        <v>0.4587151448829464</v>
      </c>
      <c r="M169">
        <f t="shared" si="31"/>
        <v>1.8474560862851939</v>
      </c>
      <c r="N169">
        <f t="shared" si="32"/>
        <v>2.1800021454603971</v>
      </c>
    </row>
    <row r="170" spans="1:14" x14ac:dyDescent="0.25">
      <c r="A170" s="4">
        <f>IF('True_Odds_Calculator_2-way'!A171="","",'True_Odds_Calculator_2-way'!A171)</f>
        <v>1.79</v>
      </c>
      <c r="B170" s="4">
        <f>IF('True_Odds_Calculator_2-way'!B171="","",'True_Odds_Calculator_2-way'!B171)</f>
        <v>2.11</v>
      </c>
      <c r="C170" s="4">
        <f t="shared" si="22"/>
        <v>0.55865921787709494</v>
      </c>
      <c r="D170">
        <f t="shared" si="23"/>
        <v>0.47393364928909953</v>
      </c>
      <c r="E170">
        <f t="shared" si="24"/>
        <v>3.2592867166194583E-2</v>
      </c>
      <c r="F170">
        <f t="shared" si="25"/>
        <v>-0.23217453467129112</v>
      </c>
      <c r="G170">
        <v>0</v>
      </c>
      <c r="H170">
        <f t="shared" si="26"/>
        <v>0.26476740183748576</v>
      </c>
      <c r="I170">
        <f t="shared" si="27"/>
        <v>-1.0678861770883312</v>
      </c>
      <c r="J170">
        <f t="shared" si="28"/>
        <v>1.0678861770883312</v>
      </c>
      <c r="K170">
        <f t="shared" si="29"/>
        <v>0.54240816034763273</v>
      </c>
      <c r="L170">
        <f t="shared" si="30"/>
        <v>0.45759183965236705</v>
      </c>
      <c r="M170">
        <f t="shared" si="31"/>
        <v>1.8436300798997822</v>
      </c>
      <c r="N170">
        <f t="shared" si="32"/>
        <v>2.1853536565680476</v>
      </c>
    </row>
    <row r="171" spans="1:14" x14ac:dyDescent="0.25">
      <c r="A171" s="4">
        <f>IF('True_Odds_Calculator_2-way'!A172="","",'True_Odds_Calculator_2-way'!A172)</f>
        <v>1.61</v>
      </c>
      <c r="B171" s="4">
        <f>IF('True_Odds_Calculator_2-way'!B172="","",'True_Odds_Calculator_2-way'!B172)</f>
        <v>2.42</v>
      </c>
      <c r="C171" s="4">
        <f t="shared" si="22"/>
        <v>0.6211180124223602</v>
      </c>
      <c r="D171">
        <f t="shared" si="23"/>
        <v>0.41322314049586778</v>
      </c>
      <c r="E171">
        <f t="shared" si="24"/>
        <v>3.4341152918228035E-2</v>
      </c>
      <c r="F171">
        <f t="shared" si="25"/>
        <v>-0.22231918279349105</v>
      </c>
      <c r="G171">
        <v>0</v>
      </c>
      <c r="H171">
        <f t="shared" si="26"/>
        <v>0.25666033571171909</v>
      </c>
      <c r="I171">
        <f t="shared" si="27"/>
        <v>-1.0744616281415773</v>
      </c>
      <c r="J171">
        <f t="shared" si="28"/>
        <v>1.0744616281415773</v>
      </c>
      <c r="K171">
        <f t="shared" si="29"/>
        <v>0.60407572556020461</v>
      </c>
      <c r="L171">
        <f t="shared" si="30"/>
        <v>0.3959242744397955</v>
      </c>
      <c r="M171">
        <f t="shared" si="31"/>
        <v>1.6554215931663621</v>
      </c>
      <c r="N171">
        <f t="shared" si="32"/>
        <v>2.5257355119610394</v>
      </c>
    </row>
    <row r="172" spans="1:14" x14ac:dyDescent="0.25">
      <c r="A172" s="4">
        <f>IF('True_Odds_Calculator_2-way'!A173="","",'True_Odds_Calculator_2-way'!A173)</f>
        <v>1.52</v>
      </c>
      <c r="B172" s="4">
        <f>IF('True_Odds_Calculator_2-way'!B173="","",'True_Odds_Calculator_2-way'!B173)</f>
        <v>2.64</v>
      </c>
      <c r="C172" s="4">
        <f t="shared" si="22"/>
        <v>0.65789473684210531</v>
      </c>
      <c r="D172">
        <f t="shared" si="23"/>
        <v>0.37878787878787878</v>
      </c>
      <c r="E172">
        <f t="shared" si="24"/>
        <v>3.6682615629984205E-2</v>
      </c>
      <c r="F172">
        <f t="shared" si="25"/>
        <v>-0.21251993620414655</v>
      </c>
      <c r="G172">
        <v>0</v>
      </c>
      <c r="H172">
        <f t="shared" si="26"/>
        <v>0.24920255183413079</v>
      </c>
      <c r="I172">
        <f t="shared" si="27"/>
        <v>-1.0828702045605254</v>
      </c>
      <c r="J172">
        <f t="shared" si="28"/>
        <v>1.0828702045605254</v>
      </c>
      <c r="K172">
        <f t="shared" si="29"/>
        <v>0.63975740138462889</v>
      </c>
      <c r="L172">
        <f t="shared" si="30"/>
        <v>0.360242598615371</v>
      </c>
      <c r="M172">
        <f t="shared" si="31"/>
        <v>1.5630925063714729</v>
      </c>
      <c r="N172">
        <f t="shared" si="32"/>
        <v>2.7759071354792617</v>
      </c>
    </row>
    <row r="173" spans="1:14" x14ac:dyDescent="0.25">
      <c r="A173" s="4">
        <f>IF('True_Odds_Calculator_2-way'!A174="","",'True_Odds_Calculator_2-way'!A174)</f>
        <v>1.54</v>
      </c>
      <c r="B173" s="4">
        <f>IF('True_Odds_Calculator_2-way'!B174="","",'True_Odds_Calculator_2-way'!B174)</f>
        <v>2.6</v>
      </c>
      <c r="C173" s="4">
        <f t="shared" si="22"/>
        <v>0.64935064935064934</v>
      </c>
      <c r="D173">
        <f t="shared" si="23"/>
        <v>0.38461538461538458</v>
      </c>
      <c r="E173">
        <f t="shared" si="24"/>
        <v>3.3966033966033926E-2</v>
      </c>
      <c r="F173">
        <f t="shared" si="25"/>
        <v>-0.2157842157842158</v>
      </c>
      <c r="G173">
        <v>0</v>
      </c>
      <c r="H173">
        <f t="shared" si="26"/>
        <v>0.24975024975024973</v>
      </c>
      <c r="I173">
        <f t="shared" si="27"/>
        <v>-1.075828707279838</v>
      </c>
      <c r="J173">
        <f t="shared" si="28"/>
        <v>1.075828707279838</v>
      </c>
      <c r="K173">
        <f t="shared" si="29"/>
        <v>0.63253207255681121</v>
      </c>
      <c r="L173">
        <f t="shared" si="30"/>
        <v>0.36746792744318868</v>
      </c>
      <c r="M173">
        <f t="shared" si="31"/>
        <v>1.5809475019311128</v>
      </c>
      <c r="N173">
        <f t="shared" si="32"/>
        <v>2.7213259316477414</v>
      </c>
    </row>
    <row r="174" spans="1:14" x14ac:dyDescent="0.25">
      <c r="A174" s="4">
        <f>IF('True_Odds_Calculator_2-way'!A175="","",'True_Odds_Calculator_2-way'!A175)</f>
        <v>2.19</v>
      </c>
      <c r="B174" s="4">
        <f>IF('True_Odds_Calculator_2-way'!B175="","",'True_Odds_Calculator_2-way'!B175)</f>
        <v>1.73</v>
      </c>
      <c r="C174" s="4">
        <f t="shared" si="22"/>
        <v>0.45662100456621008</v>
      </c>
      <c r="D174">
        <f t="shared" si="23"/>
        <v>0.5780346820809249</v>
      </c>
      <c r="E174">
        <f t="shared" si="24"/>
        <v>3.4655686647135031E-2</v>
      </c>
      <c r="F174">
        <f t="shared" si="25"/>
        <v>-0.22928709055876673</v>
      </c>
      <c r="G174">
        <v>0</v>
      </c>
      <c r="H174">
        <f t="shared" si="26"/>
        <v>0.26394277720590181</v>
      </c>
      <c r="I174">
        <f t="shared" si="27"/>
        <v>-1.0729144372515058</v>
      </c>
      <c r="J174">
        <f t="shared" si="28"/>
        <v>1.0729144372515058</v>
      </c>
      <c r="K174">
        <f t="shared" si="29"/>
        <v>0.43921906878344058</v>
      </c>
      <c r="L174">
        <f t="shared" si="30"/>
        <v>0.56078093121655925</v>
      </c>
      <c r="M174">
        <f t="shared" si="31"/>
        <v>2.2767681803292916</v>
      </c>
      <c r="N174">
        <f t="shared" si="32"/>
        <v>1.7832275391935992</v>
      </c>
    </row>
    <row r="175" spans="1:14" x14ac:dyDescent="0.25">
      <c r="A175" s="4">
        <f>IF('True_Odds_Calculator_2-way'!A176="","",'True_Odds_Calculator_2-way'!A176)</f>
        <v>1.42</v>
      </c>
      <c r="B175" s="4">
        <f>IF('True_Odds_Calculator_2-way'!B176="","",'True_Odds_Calculator_2-way'!B176)</f>
        <v>2.94</v>
      </c>
      <c r="C175" s="4">
        <f t="shared" si="22"/>
        <v>0.70422535211267612</v>
      </c>
      <c r="D175">
        <f t="shared" si="23"/>
        <v>0.3401360544217687</v>
      </c>
      <c r="E175">
        <f t="shared" si="24"/>
        <v>4.4361406534444869E-2</v>
      </c>
      <c r="F175">
        <f t="shared" si="25"/>
        <v>-0.1951710261569416</v>
      </c>
      <c r="G175">
        <v>0</v>
      </c>
      <c r="H175">
        <f t="shared" si="26"/>
        <v>0.23953243269138644</v>
      </c>
      <c r="I175">
        <f t="shared" si="27"/>
        <v>-1.1078334900733195</v>
      </c>
      <c r="J175">
        <f t="shared" si="28"/>
        <v>1.1078334900733195</v>
      </c>
      <c r="K175">
        <f t="shared" si="29"/>
        <v>0.68245873176859184</v>
      </c>
      <c r="L175">
        <f t="shared" si="30"/>
        <v>0.31754126823140827</v>
      </c>
      <c r="M175">
        <f t="shared" si="31"/>
        <v>1.4652900658307939</v>
      </c>
      <c r="N175">
        <f t="shared" si="32"/>
        <v>3.1491969707422398</v>
      </c>
    </row>
    <row r="176" spans="1:14" x14ac:dyDescent="0.25">
      <c r="A176" s="4">
        <f>IF('True_Odds_Calculator_2-way'!A177="","",'True_Odds_Calculator_2-way'!A177)</f>
        <v>2.34</v>
      </c>
      <c r="B176" s="4">
        <f>IF('True_Odds_Calculator_2-way'!B177="","",'True_Odds_Calculator_2-way'!B177)</f>
        <v>1.65</v>
      </c>
      <c r="C176" s="4">
        <f t="shared" si="22"/>
        <v>0.42735042735042739</v>
      </c>
      <c r="D176">
        <f t="shared" si="23"/>
        <v>0.60606060606060608</v>
      </c>
      <c r="E176">
        <f t="shared" si="24"/>
        <v>3.3411033411033575E-2</v>
      </c>
      <c r="F176">
        <f t="shared" si="25"/>
        <v>-0.22558922558922545</v>
      </c>
      <c r="G176">
        <v>0</v>
      </c>
      <c r="H176">
        <f t="shared" si="26"/>
        <v>0.25900025900025903</v>
      </c>
      <c r="I176">
        <f t="shared" si="27"/>
        <v>-1.0714969088698143</v>
      </c>
      <c r="J176">
        <f t="shared" si="28"/>
        <v>1.0714969088698143</v>
      </c>
      <c r="K176">
        <f t="shared" si="29"/>
        <v>0.41054175018204025</v>
      </c>
      <c r="L176">
        <f t="shared" si="30"/>
        <v>0.58945824981795969</v>
      </c>
      <c r="M176">
        <f t="shared" si="31"/>
        <v>2.4358058578855508</v>
      </c>
      <c r="N176">
        <f t="shared" si="32"/>
        <v>1.6964729907653791</v>
      </c>
    </row>
    <row r="177" spans="1:14" x14ac:dyDescent="0.25">
      <c r="A177" s="4">
        <f>IF('True_Odds_Calculator_2-way'!A178="","",'True_Odds_Calculator_2-way'!A178)</f>
        <v>2.34</v>
      </c>
      <c r="B177" s="4">
        <f>IF('True_Odds_Calculator_2-way'!B178="","",'True_Odds_Calculator_2-way'!B178)</f>
        <v>1.65</v>
      </c>
      <c r="C177" s="4">
        <f t="shared" si="22"/>
        <v>0.42735042735042739</v>
      </c>
      <c r="D177">
        <f t="shared" si="23"/>
        <v>0.60606060606060608</v>
      </c>
      <c r="E177">
        <f t="shared" si="24"/>
        <v>3.3411033411033575E-2</v>
      </c>
      <c r="F177">
        <f t="shared" si="25"/>
        <v>-0.22558922558922545</v>
      </c>
      <c r="G177">
        <v>0</v>
      </c>
      <c r="H177">
        <f t="shared" si="26"/>
        <v>0.25900025900025903</v>
      </c>
      <c r="I177">
        <f t="shared" si="27"/>
        <v>-1.0714969088698143</v>
      </c>
      <c r="J177">
        <f t="shared" si="28"/>
        <v>1.0714969088698143</v>
      </c>
      <c r="K177">
        <f t="shared" si="29"/>
        <v>0.41054175018204025</v>
      </c>
      <c r="L177">
        <f t="shared" si="30"/>
        <v>0.58945824981795969</v>
      </c>
      <c r="M177">
        <f t="shared" si="31"/>
        <v>2.4358058578855508</v>
      </c>
      <c r="N177">
        <f t="shared" si="32"/>
        <v>1.6964729907653791</v>
      </c>
    </row>
    <row r="178" spans="1:14" x14ac:dyDescent="0.25">
      <c r="A178" s="4">
        <f>IF('True_Odds_Calculator_2-way'!A179="","",'True_Odds_Calculator_2-way'!A179)</f>
        <v>1.61</v>
      </c>
      <c r="B178" s="4">
        <f>IF('True_Odds_Calculator_2-way'!B179="","",'True_Odds_Calculator_2-way'!B179)</f>
        <v>2.42</v>
      </c>
      <c r="C178" s="4">
        <f t="shared" si="22"/>
        <v>0.6211180124223602</v>
      </c>
      <c r="D178">
        <f t="shared" si="23"/>
        <v>0.41322314049586778</v>
      </c>
      <c r="E178">
        <f t="shared" si="24"/>
        <v>3.4341152918228035E-2</v>
      </c>
      <c r="F178">
        <f t="shared" si="25"/>
        <v>-0.22231918279349105</v>
      </c>
      <c r="G178">
        <v>0</v>
      </c>
      <c r="H178">
        <f t="shared" si="26"/>
        <v>0.25666033571171909</v>
      </c>
      <c r="I178">
        <f t="shared" si="27"/>
        <v>-1.0744616281415773</v>
      </c>
      <c r="J178">
        <f t="shared" si="28"/>
        <v>1.0744616281415773</v>
      </c>
      <c r="K178">
        <f t="shared" si="29"/>
        <v>0.60407572556020461</v>
      </c>
      <c r="L178">
        <f t="shared" si="30"/>
        <v>0.3959242744397955</v>
      </c>
      <c r="M178">
        <f t="shared" si="31"/>
        <v>1.6554215931663621</v>
      </c>
      <c r="N178">
        <f t="shared" si="32"/>
        <v>2.5257355119610394</v>
      </c>
    </row>
    <row r="179" spans="1:14" x14ac:dyDescent="0.25">
      <c r="A179" s="4">
        <f>IF('True_Odds_Calculator_2-way'!A180="","",'True_Odds_Calculator_2-way'!A180)</f>
        <v>2.2599999999999998</v>
      </c>
      <c r="B179" s="4">
        <f>IF('True_Odds_Calculator_2-way'!B180="","",'True_Odds_Calculator_2-way'!B180)</f>
        <v>1.69</v>
      </c>
      <c r="C179" s="4">
        <f t="shared" si="22"/>
        <v>0.44247787610619471</v>
      </c>
      <c r="D179">
        <f t="shared" si="23"/>
        <v>0.59171597633136097</v>
      </c>
      <c r="E179">
        <f t="shared" si="24"/>
        <v>3.4193852437555794E-2</v>
      </c>
      <c r="F179">
        <f t="shared" si="25"/>
        <v>-0.22762737602764815</v>
      </c>
      <c r="G179">
        <v>0</v>
      </c>
      <c r="H179">
        <f t="shared" si="26"/>
        <v>0.261821228465204</v>
      </c>
      <c r="I179">
        <f t="shared" si="27"/>
        <v>-1.0724824201463119</v>
      </c>
      <c r="J179">
        <f t="shared" si="28"/>
        <v>1.0724824201463119</v>
      </c>
      <c r="K179">
        <f t="shared" si="29"/>
        <v>0.42529160714947917</v>
      </c>
      <c r="L179">
        <f t="shared" si="30"/>
        <v>0.57470839285052078</v>
      </c>
      <c r="M179">
        <f t="shared" si="31"/>
        <v>2.351327849384353</v>
      </c>
      <c r="N179">
        <f t="shared" si="32"/>
        <v>1.7400128699009547</v>
      </c>
    </row>
    <row r="180" spans="1:14" x14ac:dyDescent="0.25">
      <c r="A180" s="4">
        <f>IF('True_Odds_Calculator_2-way'!A181="","",'True_Odds_Calculator_2-way'!A181)</f>
        <v>2.19</v>
      </c>
      <c r="B180" s="4">
        <f>IF('True_Odds_Calculator_2-way'!B181="","",'True_Odds_Calculator_2-way'!B181)</f>
        <v>1.73</v>
      </c>
      <c r="C180" s="4">
        <f t="shared" si="22"/>
        <v>0.45662100456621008</v>
      </c>
      <c r="D180">
        <f t="shared" si="23"/>
        <v>0.5780346820809249</v>
      </c>
      <c r="E180">
        <f t="shared" si="24"/>
        <v>3.4655686647135031E-2</v>
      </c>
      <c r="F180">
        <f t="shared" si="25"/>
        <v>-0.22928709055876673</v>
      </c>
      <c r="G180">
        <v>0</v>
      </c>
      <c r="H180">
        <f t="shared" si="26"/>
        <v>0.26394277720590181</v>
      </c>
      <c r="I180">
        <f t="shared" si="27"/>
        <v>-1.0729144372515058</v>
      </c>
      <c r="J180">
        <f t="shared" si="28"/>
        <v>1.0729144372515058</v>
      </c>
      <c r="K180">
        <f t="shared" si="29"/>
        <v>0.43921906878344058</v>
      </c>
      <c r="L180">
        <f t="shared" si="30"/>
        <v>0.56078093121655925</v>
      </c>
      <c r="M180">
        <f t="shared" si="31"/>
        <v>2.2767681803292916</v>
      </c>
      <c r="N180">
        <f t="shared" si="32"/>
        <v>1.7832275391935992</v>
      </c>
    </row>
    <row r="181" spans="1:14" x14ac:dyDescent="0.25">
      <c r="A181" s="4">
        <f>IF('True_Odds_Calculator_2-way'!A182="","",'True_Odds_Calculator_2-way'!A182)</f>
        <v>3.37</v>
      </c>
      <c r="B181" s="4">
        <f>IF('True_Odds_Calculator_2-way'!B182="","",'True_Odds_Calculator_2-way'!B182)</f>
        <v>1.35</v>
      </c>
      <c r="C181" s="4">
        <f t="shared" si="22"/>
        <v>0.29673590504451036</v>
      </c>
      <c r="D181">
        <f t="shared" si="23"/>
        <v>0.7407407407407407</v>
      </c>
      <c r="E181">
        <f t="shared" si="24"/>
        <v>3.7476645785251117E-2</v>
      </c>
      <c r="F181">
        <f t="shared" si="25"/>
        <v>-0.18232772832179356</v>
      </c>
      <c r="G181">
        <v>0</v>
      </c>
      <c r="H181">
        <f t="shared" si="26"/>
        <v>0.2198043741070447</v>
      </c>
      <c r="I181">
        <f t="shared" si="27"/>
        <v>-1.0979733645872189</v>
      </c>
      <c r="J181">
        <f t="shared" si="28"/>
        <v>1.0979733645872189</v>
      </c>
      <c r="K181">
        <f t="shared" si="29"/>
        <v>0.27760836926985039</v>
      </c>
      <c r="L181">
        <f t="shared" si="30"/>
        <v>0.72239163073014956</v>
      </c>
      <c r="M181">
        <f t="shared" si="31"/>
        <v>3.6021968740717099</v>
      </c>
      <c r="N181">
        <f t="shared" si="32"/>
        <v>1.3842906776055264</v>
      </c>
    </row>
    <row r="182" spans="1:14" x14ac:dyDescent="0.25">
      <c r="A182" s="4">
        <f>IF('True_Odds_Calculator_2-way'!A183="","",'True_Odds_Calculator_2-way'!A183)</f>
        <v>2</v>
      </c>
      <c r="B182" s="4">
        <f>IF('True_Odds_Calculator_2-way'!B183="","",'True_Odds_Calculator_2-way'!B183)</f>
        <v>1.89</v>
      </c>
      <c r="C182" s="4">
        <f t="shared" si="22"/>
        <v>0.5</v>
      </c>
      <c r="D182">
        <f t="shared" si="23"/>
        <v>0.52910052910052918</v>
      </c>
      <c r="E182">
        <f t="shared" si="24"/>
        <v>2.9100529100529293E-2</v>
      </c>
      <c r="F182">
        <f t="shared" si="25"/>
        <v>-0.23544973544973535</v>
      </c>
      <c r="G182">
        <v>0</v>
      </c>
      <c r="H182">
        <f t="shared" si="26"/>
        <v>0.26455026455026459</v>
      </c>
      <c r="I182">
        <f t="shared" si="27"/>
        <v>-1.0599978800063603</v>
      </c>
      <c r="J182">
        <f t="shared" si="28"/>
        <v>1.0599978800063603</v>
      </c>
      <c r="K182">
        <f t="shared" si="29"/>
        <v>0.48543739277873066</v>
      </c>
      <c r="L182">
        <f t="shared" si="30"/>
        <v>0.51456260722126923</v>
      </c>
      <c r="M182">
        <f t="shared" si="31"/>
        <v>2.0599978800063603</v>
      </c>
      <c r="N182">
        <f t="shared" si="32"/>
        <v>1.9433981132056606</v>
      </c>
    </row>
    <row r="183" spans="1:14" x14ac:dyDescent="0.25">
      <c r="A183" s="4">
        <f>IF('True_Odds_Calculator_2-way'!A184="","",'True_Odds_Calculator_2-way'!A184)</f>
        <v>2.74</v>
      </c>
      <c r="B183" s="4">
        <f>IF('True_Odds_Calculator_2-way'!B184="","",'True_Odds_Calculator_2-way'!B184)</f>
        <v>1.49</v>
      </c>
      <c r="C183" s="4">
        <f t="shared" si="22"/>
        <v>0.36496350364963503</v>
      </c>
      <c r="D183">
        <f t="shared" si="23"/>
        <v>0.67114093959731547</v>
      </c>
      <c r="E183">
        <f t="shared" si="24"/>
        <v>3.6104443246950613E-2</v>
      </c>
      <c r="F183">
        <f t="shared" si="25"/>
        <v>-0.20883750551119373</v>
      </c>
      <c r="G183">
        <v>0</v>
      </c>
      <c r="H183">
        <f t="shared" si="26"/>
        <v>0.24494194875814432</v>
      </c>
      <c r="I183">
        <f t="shared" si="27"/>
        <v>-1.0829972051127195</v>
      </c>
      <c r="J183">
        <f t="shared" si="28"/>
        <v>1.0829972051127195</v>
      </c>
      <c r="K183">
        <f t="shared" si="29"/>
        <v>0.34669073366328335</v>
      </c>
      <c r="L183">
        <f t="shared" si="30"/>
        <v>0.6533092663367166</v>
      </c>
      <c r="M183">
        <f t="shared" si="31"/>
        <v>2.8844151368961324</v>
      </c>
      <c r="N183">
        <f t="shared" si="32"/>
        <v>1.5306686305052322</v>
      </c>
    </row>
    <row r="184" spans="1:14" x14ac:dyDescent="0.25">
      <c r="A184" s="4">
        <f>IF('True_Odds_Calculator_2-way'!A185="","",'True_Odds_Calculator_2-way'!A185)</f>
        <v>2.71</v>
      </c>
      <c r="B184" s="4">
        <f>IF('True_Odds_Calculator_2-way'!B185="","",'True_Odds_Calculator_2-way'!B185)</f>
        <v>1.47</v>
      </c>
      <c r="C184" s="4">
        <f t="shared" si="22"/>
        <v>0.36900369003690037</v>
      </c>
      <c r="D184">
        <f t="shared" si="23"/>
        <v>0.68027210884353739</v>
      </c>
      <c r="E184">
        <f t="shared" si="24"/>
        <v>4.927579888043776E-2</v>
      </c>
      <c r="F184">
        <f t="shared" si="25"/>
        <v>-0.20174711951201152</v>
      </c>
      <c r="G184">
        <v>0</v>
      </c>
      <c r="H184">
        <f t="shared" si="26"/>
        <v>0.25102291839244922</v>
      </c>
      <c r="I184">
        <f t="shared" si="27"/>
        <v>-1.1154574690170909</v>
      </c>
      <c r="J184">
        <f t="shared" si="28"/>
        <v>1.1154574690170909</v>
      </c>
      <c r="K184">
        <f t="shared" si="29"/>
        <v>0.34394610310406137</v>
      </c>
      <c r="L184">
        <f t="shared" si="30"/>
        <v>0.65605389689593852</v>
      </c>
      <c r="M184">
        <f t="shared" si="31"/>
        <v>2.9074322720192258</v>
      </c>
      <c r="N184">
        <f t="shared" si="32"/>
        <v>1.5242650104380331</v>
      </c>
    </row>
    <row r="185" spans="1:14" x14ac:dyDescent="0.25">
      <c r="A185" s="4">
        <f>IF('True_Odds_Calculator_2-way'!A186="","",'True_Odds_Calculator_2-way'!A186)</f>
        <v>2.46</v>
      </c>
      <c r="B185" s="4">
        <f>IF('True_Odds_Calculator_2-way'!B186="","",'True_Odds_Calculator_2-way'!B186)</f>
        <v>1.56</v>
      </c>
      <c r="C185" s="4">
        <f t="shared" si="22"/>
        <v>0.4065040650406504</v>
      </c>
      <c r="D185">
        <f t="shared" si="23"/>
        <v>0.64102564102564097</v>
      </c>
      <c r="E185">
        <f t="shared" si="24"/>
        <v>4.7529706066291366E-2</v>
      </c>
      <c r="F185">
        <f t="shared" si="25"/>
        <v>-0.21304982280592033</v>
      </c>
      <c r="G185">
        <v>0</v>
      </c>
      <c r="H185">
        <f t="shared" si="26"/>
        <v>0.26057952887221175</v>
      </c>
      <c r="I185">
        <f t="shared" si="27"/>
        <v>-1.1059348880095219</v>
      </c>
      <c r="J185">
        <f t="shared" si="28"/>
        <v>1.1059348880095219</v>
      </c>
      <c r="K185">
        <f t="shared" si="29"/>
        <v>0.38245818270731691</v>
      </c>
      <c r="L185">
        <f t="shared" si="30"/>
        <v>0.61754181729268298</v>
      </c>
      <c r="M185">
        <f t="shared" si="31"/>
        <v>2.6146649364939023</v>
      </c>
      <c r="N185">
        <f t="shared" si="32"/>
        <v>1.6193235372853327</v>
      </c>
    </row>
    <row r="186" spans="1:14" x14ac:dyDescent="0.25">
      <c r="A186" s="4">
        <f>IF('True_Odds_Calculator_2-way'!A187="","",'True_Odds_Calculator_2-way'!A187)</f>
        <v>2.72</v>
      </c>
      <c r="B186" s="4">
        <f>IF('True_Odds_Calculator_2-way'!B187="","",'True_Odds_Calculator_2-way'!B187)</f>
        <v>1.47</v>
      </c>
      <c r="C186" s="4">
        <f t="shared" si="22"/>
        <v>0.36764705882352938</v>
      </c>
      <c r="D186">
        <f t="shared" si="23"/>
        <v>0.68027210884353739</v>
      </c>
      <c r="E186">
        <f t="shared" si="24"/>
        <v>4.791916766706672E-2</v>
      </c>
      <c r="F186">
        <f t="shared" si="25"/>
        <v>-0.20218087234893967</v>
      </c>
      <c r="G186">
        <v>0</v>
      </c>
      <c r="H186">
        <f t="shared" si="26"/>
        <v>0.25010004001600639</v>
      </c>
      <c r="I186">
        <f t="shared" si="27"/>
        <v>-1.1122101332503225</v>
      </c>
      <c r="J186">
        <f t="shared" si="28"/>
        <v>1.1122101332503225</v>
      </c>
      <c r="K186">
        <f t="shared" si="29"/>
        <v>0.34328853737564874</v>
      </c>
      <c r="L186">
        <f t="shared" si="30"/>
        <v>0.65671146262435132</v>
      </c>
      <c r="M186">
        <f t="shared" si="31"/>
        <v>2.913001429190555</v>
      </c>
      <c r="N186">
        <f t="shared" si="32"/>
        <v>1.5227387626276516</v>
      </c>
    </row>
    <row r="187" spans="1:14" x14ac:dyDescent="0.25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</v>
      </c>
      <c r="C187" s="4">
        <f t="shared" si="22"/>
        <v>0.55865921787709494</v>
      </c>
      <c r="D187">
        <f t="shared" si="23"/>
        <v>0.47619047619047616</v>
      </c>
      <c r="E187">
        <f t="shared" si="24"/>
        <v>3.4849694067571102E-2</v>
      </c>
      <c r="F187">
        <f t="shared" si="25"/>
        <v>-0.2311785049215217</v>
      </c>
      <c r="G187">
        <v>0</v>
      </c>
      <c r="H187">
        <f t="shared" si="26"/>
        <v>0.2660281989890928</v>
      </c>
      <c r="I187">
        <f t="shared" si="27"/>
        <v>-1.072729223145815</v>
      </c>
      <c r="J187">
        <f t="shared" si="28"/>
        <v>1.072729223145815</v>
      </c>
      <c r="K187">
        <f t="shared" si="29"/>
        <v>0.5412848551170536</v>
      </c>
      <c r="L187">
        <f t="shared" si="30"/>
        <v>0.4587151448829464</v>
      </c>
      <c r="M187">
        <f t="shared" si="31"/>
        <v>1.8474560862851939</v>
      </c>
      <c r="N187">
        <f t="shared" si="32"/>
        <v>2.1800021454603971</v>
      </c>
    </row>
    <row r="188" spans="1:14" x14ac:dyDescent="0.25">
      <c r="A188" s="4">
        <f>IF('True_Odds_Calculator_2-way'!A189="","",'True_Odds_Calculator_2-way'!A189)</f>
        <v>1.46</v>
      </c>
      <c r="B188" s="4">
        <f>IF('True_Odds_Calculator_2-way'!B189="","",'True_Odds_Calculator_2-way'!B189)</f>
        <v>2.83</v>
      </c>
      <c r="C188" s="4">
        <f t="shared" si="22"/>
        <v>0.68493150684931503</v>
      </c>
      <c r="D188">
        <f t="shared" si="23"/>
        <v>0.35335689045936397</v>
      </c>
      <c r="E188">
        <f t="shared" si="24"/>
        <v>3.8288397308678945E-2</v>
      </c>
      <c r="F188">
        <f t="shared" si="25"/>
        <v>-0.20373687012924158</v>
      </c>
      <c r="G188">
        <v>0</v>
      </c>
      <c r="H188">
        <f t="shared" si="26"/>
        <v>0.24202526743792052</v>
      </c>
      <c r="I188">
        <f t="shared" si="27"/>
        <v>-1.0899223022085145</v>
      </c>
      <c r="J188">
        <f t="shared" si="28"/>
        <v>1.0899223022085145</v>
      </c>
      <c r="K188">
        <f t="shared" si="29"/>
        <v>0.66606088029260768</v>
      </c>
      <c r="L188">
        <f t="shared" si="30"/>
        <v>0.33393911970739243</v>
      </c>
      <c r="M188">
        <f t="shared" si="31"/>
        <v>1.5013642590159164</v>
      </c>
      <c r="N188">
        <f t="shared" si="32"/>
        <v>2.9945578130415815</v>
      </c>
    </row>
    <row r="189" spans="1:14" x14ac:dyDescent="0.25">
      <c r="A189" s="4">
        <f>IF('True_Odds_Calculator_2-way'!A190="","",'True_Odds_Calculator_2-way'!A190)</f>
        <v>1.33</v>
      </c>
      <c r="B189" s="4">
        <f>IF('True_Odds_Calculator_2-way'!B190="","",'True_Odds_Calculator_2-way'!B190)</f>
        <v>3.45</v>
      </c>
      <c r="C189" s="4">
        <f t="shared" si="22"/>
        <v>0.75187969924812026</v>
      </c>
      <c r="D189">
        <f t="shared" si="23"/>
        <v>0.28985507246376813</v>
      </c>
      <c r="E189">
        <f t="shared" si="24"/>
        <v>4.173477171188833E-2</v>
      </c>
      <c r="F189">
        <f t="shared" si="25"/>
        <v>-0.17620137299771177</v>
      </c>
      <c r="G189">
        <v>0</v>
      </c>
      <c r="H189">
        <f t="shared" si="26"/>
        <v>0.21793614470960007</v>
      </c>
      <c r="I189">
        <f t="shared" si="27"/>
        <v>-1.1121413488021754</v>
      </c>
      <c r="J189">
        <f t="shared" si="28"/>
        <v>1.1121413488021754</v>
      </c>
      <c r="K189">
        <f t="shared" si="29"/>
        <v>0.73152533938369868</v>
      </c>
      <c r="L189">
        <f t="shared" si="30"/>
        <v>0.26847466061630149</v>
      </c>
      <c r="M189">
        <f t="shared" si="31"/>
        <v>1.3670066451047178</v>
      </c>
      <c r="N189">
        <f t="shared" si="32"/>
        <v>3.7247463045653295</v>
      </c>
    </row>
    <row r="190" spans="1:14" x14ac:dyDescent="0.25">
      <c r="A190" s="4">
        <f>IF('True_Odds_Calculator_2-way'!A191="","",'True_Odds_Calculator_2-way'!A191)</f>
        <v>2.08</v>
      </c>
      <c r="B190" s="4">
        <f>IF('True_Odds_Calculator_2-way'!B191="","",'True_Odds_Calculator_2-way'!B191)</f>
        <v>1.79</v>
      </c>
      <c r="C190" s="4">
        <f t="shared" si="22"/>
        <v>0.48076923076923073</v>
      </c>
      <c r="D190">
        <f t="shared" si="23"/>
        <v>0.55865921787709494</v>
      </c>
      <c r="E190">
        <f t="shared" si="24"/>
        <v>3.9428448646325664E-2</v>
      </c>
      <c r="F190">
        <f t="shared" si="25"/>
        <v>-0.22915771379458527</v>
      </c>
      <c r="G190">
        <v>0</v>
      </c>
      <c r="H190">
        <f t="shared" si="26"/>
        <v>0.26858616244091099</v>
      </c>
      <c r="I190">
        <f t="shared" si="27"/>
        <v>-1.0826163374360513</v>
      </c>
      <c r="J190">
        <f t="shared" si="28"/>
        <v>1.0826163374360513</v>
      </c>
      <c r="K190">
        <f t="shared" si="29"/>
        <v>0.46099399689806597</v>
      </c>
      <c r="L190">
        <f t="shared" si="30"/>
        <v>0.53900600310193403</v>
      </c>
      <c r="M190">
        <f t="shared" si="31"/>
        <v>2.1692256444309357</v>
      </c>
      <c r="N190">
        <f t="shared" si="32"/>
        <v>1.8552669065744805</v>
      </c>
    </row>
    <row r="191" spans="1:14" x14ac:dyDescent="0.25">
      <c r="A191" s="4">
        <f>IF('True_Odds_Calculator_2-way'!A192="","",'True_Odds_Calculator_2-way'!A192)</f>
        <v>2.11</v>
      </c>
      <c r="B191" s="4">
        <f>IF('True_Odds_Calculator_2-way'!B192="","",'True_Odds_Calculator_2-way'!B192)</f>
        <v>1.74</v>
      </c>
      <c r="C191" s="4">
        <f t="shared" si="22"/>
        <v>0.47393364928909953</v>
      </c>
      <c r="D191">
        <f t="shared" si="23"/>
        <v>0.57471264367816088</v>
      </c>
      <c r="E191">
        <f t="shared" si="24"/>
        <v>4.8646292967260418E-2</v>
      </c>
      <c r="F191">
        <f t="shared" si="25"/>
        <v>-0.22372936754371631</v>
      </c>
      <c r="G191">
        <v>0</v>
      </c>
      <c r="H191">
        <f t="shared" si="26"/>
        <v>0.27237566051097672</v>
      </c>
      <c r="I191">
        <f t="shared" si="27"/>
        <v>-1.1033737580104406</v>
      </c>
      <c r="J191">
        <f t="shared" si="28"/>
        <v>1.1033737580104406</v>
      </c>
      <c r="K191">
        <f t="shared" si="29"/>
        <v>0.4494897427831781</v>
      </c>
      <c r="L191">
        <f t="shared" si="30"/>
        <v>0.5505102572168219</v>
      </c>
      <c r="M191">
        <f t="shared" si="31"/>
        <v>2.2247448713915889</v>
      </c>
      <c r="N191">
        <f t="shared" si="32"/>
        <v>1.816496580927726</v>
      </c>
    </row>
    <row r="192" spans="1:14" x14ac:dyDescent="0.25">
      <c r="A192" s="4">
        <f>IF('True_Odds_Calculator_2-way'!A193="","",'True_Odds_Calculator_2-way'!A193)</f>
        <v>2.25</v>
      </c>
      <c r="B192" s="4">
        <f>IF('True_Odds_Calculator_2-way'!B193="","",'True_Odds_Calculator_2-way'!B193)</f>
        <v>1.69</v>
      </c>
      <c r="C192" s="4">
        <f t="shared" si="22"/>
        <v>0.44444444444444442</v>
      </c>
      <c r="D192">
        <f t="shared" si="23"/>
        <v>0.59171597633136097</v>
      </c>
      <c r="E192">
        <f t="shared" si="24"/>
        <v>3.6160420775805502E-2</v>
      </c>
      <c r="F192">
        <f t="shared" si="25"/>
        <v>-0.22682445759368819</v>
      </c>
      <c r="G192">
        <v>0</v>
      </c>
      <c r="H192">
        <f t="shared" si="26"/>
        <v>0.26298487836949375</v>
      </c>
      <c r="I192">
        <f t="shared" si="27"/>
        <v>-1.0767638041163314</v>
      </c>
      <c r="J192">
        <f t="shared" si="28"/>
        <v>1.0767638041163314</v>
      </c>
      <c r="K192">
        <f t="shared" si="29"/>
        <v>0.42626568044702751</v>
      </c>
      <c r="L192">
        <f t="shared" si="30"/>
        <v>0.57373431955297227</v>
      </c>
      <c r="M192">
        <f t="shared" si="31"/>
        <v>2.3459547551454145</v>
      </c>
      <c r="N192">
        <f t="shared" si="32"/>
        <v>1.7429670248402687</v>
      </c>
    </row>
    <row r="193" spans="1:14" x14ac:dyDescent="0.25">
      <c r="A193" s="4">
        <f>IF('True_Odds_Calculator_2-way'!A194="","",'True_Odds_Calculator_2-way'!A194)</f>
        <v>1.67</v>
      </c>
      <c r="B193" s="4">
        <f>IF('True_Odds_Calculator_2-way'!B194="","",'True_Odds_Calculator_2-way'!B194)</f>
        <v>2.2799999999999998</v>
      </c>
      <c r="C193" s="4">
        <f t="shared" si="22"/>
        <v>0.5988023952095809</v>
      </c>
      <c r="D193">
        <f t="shared" si="23"/>
        <v>0.43859649122807021</v>
      </c>
      <c r="E193">
        <f t="shared" si="24"/>
        <v>3.7398886437651102E-2</v>
      </c>
      <c r="F193">
        <f t="shared" si="25"/>
        <v>-0.22523374304023536</v>
      </c>
      <c r="G193">
        <v>0</v>
      </c>
      <c r="H193">
        <f t="shared" si="26"/>
        <v>0.2626326294778864</v>
      </c>
      <c r="I193">
        <f t="shared" si="27"/>
        <v>-1.0798355319767001</v>
      </c>
      <c r="J193">
        <f t="shared" si="28"/>
        <v>1.0798355319767001</v>
      </c>
      <c r="K193">
        <f t="shared" si="29"/>
        <v>0.58021811110947863</v>
      </c>
      <c r="L193">
        <f t="shared" si="30"/>
        <v>0.41978188889052137</v>
      </c>
      <c r="M193">
        <f t="shared" si="31"/>
        <v>1.7234898064243891</v>
      </c>
      <c r="N193">
        <f t="shared" si="32"/>
        <v>2.382189480930176</v>
      </c>
    </row>
    <row r="194" spans="1:14" x14ac:dyDescent="0.25">
      <c r="A194" s="4">
        <f>IF('True_Odds_Calculator_2-way'!A195="","",'True_Odds_Calculator_2-way'!A195)</f>
        <v>2.56</v>
      </c>
      <c r="B194" s="4">
        <f>IF('True_Odds_Calculator_2-way'!B195="","",'True_Odds_Calculator_2-way'!B195)</f>
        <v>1.52</v>
      </c>
      <c r="C194" s="4">
        <f t="shared" si="22"/>
        <v>0.390625</v>
      </c>
      <c r="D194">
        <f t="shared" si="23"/>
        <v>0.65789473684210531</v>
      </c>
      <c r="E194">
        <f t="shared" si="24"/>
        <v>4.851973684210531E-2</v>
      </c>
      <c r="F194">
        <f t="shared" si="25"/>
        <v>-0.20847039473684204</v>
      </c>
      <c r="G194">
        <v>0</v>
      </c>
      <c r="H194">
        <f t="shared" si="26"/>
        <v>0.2569901315789474</v>
      </c>
      <c r="I194">
        <f t="shared" si="27"/>
        <v>-1.110288979210819</v>
      </c>
      <c r="J194">
        <f t="shared" si="28"/>
        <v>1.110288979210819</v>
      </c>
      <c r="K194">
        <f t="shared" si="29"/>
        <v>0.3660254037844386</v>
      </c>
      <c r="L194">
        <f t="shared" si="30"/>
        <v>0.63397459621556129</v>
      </c>
      <c r="M194">
        <f t="shared" si="31"/>
        <v>2.7320508075688776</v>
      </c>
      <c r="N194">
        <f t="shared" si="32"/>
        <v>1.577350269189626</v>
      </c>
    </row>
    <row r="195" spans="1:14" x14ac:dyDescent="0.25">
      <c r="A195" s="4">
        <f>IF('True_Odds_Calculator_2-way'!A196="","",'True_Odds_Calculator_2-way'!A196)</f>
        <v>1.95</v>
      </c>
      <c r="B195" s="4">
        <f>IF('True_Odds_Calculator_2-way'!B196="","",'True_Odds_Calculator_2-way'!B196)</f>
        <v>1.92</v>
      </c>
      <c r="C195" s="4">
        <f t="shared" ref="C195:C258" si="33">1/A195</f>
        <v>0.51282051282051289</v>
      </c>
      <c r="D195">
        <f t="shared" ref="D195:D258" si="34">1/B195</f>
        <v>0.52083333333333337</v>
      </c>
      <c r="E195">
        <f t="shared" ref="E195:E258" si="35">C195+D195-1</f>
        <v>3.3653846153846256E-2</v>
      </c>
      <c r="F195">
        <f t="shared" ref="F195:F258" si="36">C195+D195-(C195*D195)-1</f>
        <v>-0.23344017094017089</v>
      </c>
      <c r="G195">
        <v>0</v>
      </c>
      <c r="H195">
        <f t="shared" ref="H195:H258" si="37">C195*D195</f>
        <v>0.26709401709401714</v>
      </c>
      <c r="I195">
        <f t="shared" ref="I195:I258" si="38">((-4*F195*H195)^0.5)/(2*F195)</f>
        <v>-1.0696563746013956</v>
      </c>
      <c r="J195">
        <f t="shared" ref="J195:J258" si="39">(-((-4*F195*H195)^0.5))/(2*F195)</f>
        <v>1.0696563746013956</v>
      </c>
      <c r="K195">
        <f t="shared" ref="K195:K258" si="40">IF(A195="","",(C195/($J195+C195-($J195*C195))))</f>
        <v>0.49598904672064897</v>
      </c>
      <c r="L195">
        <f t="shared" ref="L195:L258" si="41">IF(B195="","",(D195/($J195+D195-($J195*D195))))</f>
        <v>0.50401095327935097</v>
      </c>
      <c r="M195">
        <f t="shared" ref="M195:M258" si="42">IF(A195="","",1/K195)</f>
        <v>2.0161735558713256</v>
      </c>
      <c r="N195">
        <f t="shared" ref="N195:N258" si="43">IF(B195="","",1/L195)</f>
        <v>1.9840838646332837</v>
      </c>
    </row>
    <row r="196" spans="1:14" x14ac:dyDescent="0.25">
      <c r="A196" s="4">
        <f>IF('True_Odds_Calculator_2-way'!A197="","",'True_Odds_Calculator_2-way'!A197)</f>
        <v>2.0299999999999998</v>
      </c>
      <c r="B196" s="4">
        <f>IF('True_Odds_Calculator_2-way'!B197="","",'True_Odds_Calculator_2-way'!B197)</f>
        <v>1.85</v>
      </c>
      <c r="C196" s="4">
        <f t="shared" si="33"/>
        <v>0.49261083743842371</v>
      </c>
      <c r="D196">
        <f t="shared" si="34"/>
        <v>0.54054054054054046</v>
      </c>
      <c r="E196">
        <f t="shared" si="35"/>
        <v>3.315137797896428E-2</v>
      </c>
      <c r="F196">
        <f t="shared" si="36"/>
        <v>-0.23312475036612956</v>
      </c>
      <c r="G196">
        <v>0</v>
      </c>
      <c r="H196">
        <f t="shared" si="37"/>
        <v>0.26627612834509384</v>
      </c>
      <c r="I196">
        <f t="shared" si="38"/>
        <v>-1.0687396570715308</v>
      </c>
      <c r="J196">
        <f t="shared" si="39"/>
        <v>1.0687396570715308</v>
      </c>
      <c r="K196">
        <f t="shared" si="40"/>
        <v>0.47600872092291718</v>
      </c>
      <c r="L196">
        <f t="shared" si="41"/>
        <v>0.52399127907708287</v>
      </c>
      <c r="M196">
        <f t="shared" si="42"/>
        <v>2.1008018467836762</v>
      </c>
      <c r="N196">
        <f t="shared" si="43"/>
        <v>1.9084287085108012</v>
      </c>
    </row>
    <row r="197" spans="1:14" x14ac:dyDescent="0.25">
      <c r="A197" s="4">
        <f>IF('True_Odds_Calculator_2-way'!A198="","",'True_Odds_Calculator_2-way'!A198)</f>
        <v>1.4</v>
      </c>
      <c r="B197" s="4">
        <f>IF('True_Odds_Calculator_2-way'!B198="","",'True_Odds_Calculator_2-way'!B198)</f>
        <v>2.98</v>
      </c>
      <c r="C197" s="4">
        <f t="shared" si="33"/>
        <v>0.7142857142857143</v>
      </c>
      <c r="D197">
        <f t="shared" si="34"/>
        <v>0.33557046979865773</v>
      </c>
      <c r="E197">
        <f t="shared" si="35"/>
        <v>4.985618408437209E-2</v>
      </c>
      <c r="F197">
        <f t="shared" si="36"/>
        <v>-0.18983700862895492</v>
      </c>
      <c r="G197">
        <v>0</v>
      </c>
      <c r="H197">
        <f t="shared" si="37"/>
        <v>0.23969319271332695</v>
      </c>
      <c r="I197">
        <f t="shared" si="38"/>
        <v>-1.1236664374387368</v>
      </c>
      <c r="J197">
        <f t="shared" si="39"/>
        <v>1.1236664374387368</v>
      </c>
      <c r="K197">
        <f t="shared" si="40"/>
        <v>0.68990897566362053</v>
      </c>
      <c r="L197">
        <f t="shared" si="41"/>
        <v>0.31009102433637947</v>
      </c>
      <c r="M197">
        <f t="shared" si="42"/>
        <v>1.4494665749754947</v>
      </c>
      <c r="N197">
        <f t="shared" si="43"/>
        <v>3.2248595461286986</v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6" sqref="AA1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1.81</v>
      </c>
      <c r="B3">
        <v>2.1</v>
      </c>
      <c r="C3" s="29">
        <f t="shared" ref="C3:C66" si="0">IF(OR($A3="",$B3=""),"",(1/A3)+(1/B3)-1)</f>
        <v>2.8676664035780064E-2</v>
      </c>
      <c r="D3" s="30">
        <f>IF(OR($A3="",$B3=""),"",A3*'MPTO_working_2-way'!$G2)</f>
        <v>1.861904761904762</v>
      </c>
      <c r="E3" s="32">
        <f>IF(OR($A3="",$B3=""),"",B3*'MPTO_working_2-way'!$G2)</f>
        <v>2.160220994475138</v>
      </c>
      <c r="F3" s="30">
        <f>IF(OR($A3="",$B3=""),"",'MPTO_working_2-way'!D2)</f>
        <v>1.858225372769494</v>
      </c>
      <c r="G3" s="32">
        <f>IF(OR($A3="",$B3=""),"",'MPTO_working_2-way'!E2)</f>
        <v>2.1651951011107946</v>
      </c>
      <c r="H3" s="30">
        <f>IF(OR($A3="",$B3=""),"",'OddsRatio_working_2-way'!M2)</f>
        <v>1.8581163303210331</v>
      </c>
      <c r="I3" s="30">
        <f>IF(OR($A3="",$B3=""),"",'OddsRatio_working_2-way'!N2)</f>
        <v>2.1653431646335015</v>
      </c>
      <c r="J3" s="30">
        <f>IF('Log_working_2-way'!$D2="","",A3^('Log_working_2-way'!$D2))</f>
        <v>1.8564516354578522</v>
      </c>
      <c r="K3" s="32">
        <f>IF('Log_working_2-way'!$D2="","",B3^('Log_working_2-way'!$D2))</f>
        <v>2.1676082555034109</v>
      </c>
      <c r="L3" s="37">
        <f>(1/D3)</f>
        <v>0.53708439897698212</v>
      </c>
      <c r="M3" s="37">
        <f>(1/E3)</f>
        <v>0.46291560102301793</v>
      </c>
      <c r="N3" s="38">
        <v>100</v>
      </c>
      <c r="O3" s="38">
        <f>(1/A3)*((N3*A3)-N3)</f>
        <v>44.751381215469614</v>
      </c>
      <c r="P3" s="38">
        <f>(1/B3)*((N3*B3)-N3)</f>
        <v>52.38095238095238</v>
      </c>
      <c r="Q3" s="38">
        <f>(1/B3)*N3</f>
        <v>47.619047619047613</v>
      </c>
      <c r="R3" s="38">
        <f>(1/A3)*N3</f>
        <v>55.248618784530393</v>
      </c>
      <c r="S3" s="39">
        <f>O3-Q3</f>
        <v>-2.8676664035779993</v>
      </c>
      <c r="T3" s="39">
        <f>P3-R3</f>
        <v>-2.8676664035780135</v>
      </c>
      <c r="U3" t="s">
        <v>218</v>
      </c>
      <c r="V3" t="s">
        <v>226</v>
      </c>
      <c r="W3" t="s">
        <v>433</v>
      </c>
      <c r="X3" t="s">
        <v>481</v>
      </c>
      <c r="Y3" s="41"/>
    </row>
    <row r="4" spans="1:25" s="12" customFormat="1" ht="15" x14ac:dyDescent="0.25">
      <c r="A4">
        <v>1.68</v>
      </c>
      <c r="B4">
        <v>2.29</v>
      </c>
      <c r="C4" s="29">
        <f t="shared" si="0"/>
        <v>3.1919317945518833E-2</v>
      </c>
      <c r="D4" s="30">
        <f>IF(OR($A4="",$B4=""),"",A4*'MPTO_working_2-way'!$G3)</f>
        <v>1.7336244541484715</v>
      </c>
      <c r="E4" s="32">
        <f>IF(OR($A4="",$B4=""),"",B4*'MPTO_working_2-way'!$G3)</f>
        <v>2.3630952380952381</v>
      </c>
      <c r="F4" s="30">
        <f>IF(OR($A4="",$B4=""),"",'MPTO_working_2-way'!D3)</f>
        <v>1.7262855604415328</v>
      </c>
      <c r="G4" s="32">
        <f>IF(OR($A4="",$B4=""),"",'MPTO_working_2-way'!E3)</f>
        <v>2.3768688990485605</v>
      </c>
      <c r="H4" s="30">
        <f>IF(OR($A4="",$B4=""),"",'OddsRatio_working_2-way'!M3)</f>
        <v>1.7260384169902692</v>
      </c>
      <c r="I4" s="30">
        <f>IF(OR($A4="",$B4=""),"",'OddsRatio_working_2-way'!N3)</f>
        <v>2.3773375851727168</v>
      </c>
      <c r="J4" s="30">
        <f>IF('Log_working_2-way'!$D3="","",A4^('Log_working_2-way'!$D3))</f>
        <v>1.7227098761530257</v>
      </c>
      <c r="K4" s="32">
        <f>IF('Log_working_2-way'!$D3="","",B4^('Log_working_2-way'!$D3))</f>
        <v>2.3836811049586637</v>
      </c>
      <c r="L4" s="37">
        <f t="shared" ref="L4" si="1">(1/D4)</f>
        <v>0.57682619647355171</v>
      </c>
      <c r="M4" s="37">
        <f t="shared" ref="M4" si="2">(1/E4)</f>
        <v>0.42317380352644834</v>
      </c>
      <c r="N4" s="38">
        <v>100</v>
      </c>
      <c r="O4" s="38">
        <f t="shared" ref="O4" si="3">(1/A4)*((N4*A4)-N4)</f>
        <v>40.476190476190474</v>
      </c>
      <c r="P4" s="38">
        <f t="shared" ref="P4" si="4">(1/B4)*((N4*B4)-N4)</f>
        <v>56.331877729257641</v>
      </c>
      <c r="Q4" s="38">
        <f t="shared" ref="Q4" si="5">(1/B4)*N4</f>
        <v>43.668122270742359</v>
      </c>
      <c r="R4" s="38">
        <f t="shared" ref="R4" si="6">(1/A4)*N4</f>
        <v>59.523809523809526</v>
      </c>
      <c r="S4" s="39">
        <f t="shared" ref="S4" si="7">O4-Q4</f>
        <v>-3.1919317945518841</v>
      </c>
      <c r="T4" s="39">
        <f t="shared" ref="T4" si="8">P4-R4</f>
        <v>-3.1919317945518841</v>
      </c>
      <c r="U4" t="s">
        <v>233</v>
      </c>
      <c r="V4" t="s">
        <v>189</v>
      </c>
      <c r="W4" t="s">
        <v>434</v>
      </c>
      <c r="X4" t="s">
        <v>481</v>
      </c>
      <c r="Y4" s="41"/>
    </row>
    <row r="5" spans="1:25" s="12" customFormat="1" ht="15" x14ac:dyDescent="0.25">
      <c r="A5">
        <v>1.64</v>
      </c>
      <c r="B5">
        <v>2.36</v>
      </c>
      <c r="C5" s="29">
        <f t="shared" si="0"/>
        <v>3.3484911120297722E-2</v>
      </c>
      <c r="D5" s="30">
        <f>IF(OR($A5="",$B5=""),"",A5*'MPTO_working_2-way'!$G4)</f>
        <v>1.6949152542372881</v>
      </c>
      <c r="E5" s="32">
        <f>IF(OR($A5="",$B5=""),"",B5*'MPTO_working_2-way'!$G4)</f>
        <v>2.4390243902439024</v>
      </c>
      <c r="F5" s="30">
        <f>IF(OR($A5="",$B5=""),"",'MPTO_working_2-way'!D4)</f>
        <v>1.6863018473335656</v>
      </c>
      <c r="G5" s="32">
        <f>IF(OR($A5="",$B5=""),"",'MPTO_working_2-way'!E4)</f>
        <v>2.4570848146267141</v>
      </c>
      <c r="H5" s="30">
        <f>IF(OR($A5="",$B5=""),"",'OddsRatio_working_2-way'!M4)</f>
        <v>1.6859943405700353</v>
      </c>
      <c r="I5" s="30">
        <f>IF(OR($A5="",$B5=""),"",'OddsRatio_working_2-way'!N4)</f>
        <v>2.4577379737113252</v>
      </c>
      <c r="J5" s="30">
        <f>IF('Log_working_2-way'!$D4="","",A5^('Log_working_2-way'!$D4))</f>
        <v>1.6820816748919711</v>
      </c>
      <c r="K5" s="32">
        <f>IF('Log_working_2-way'!$D4="","",B5^('Log_working_2-way'!$D4))</f>
        <v>2.4661000827478752</v>
      </c>
      <c r="L5" s="37">
        <f t="shared" ref="L5:L68" si="9">(1/D5)</f>
        <v>0.59000000000000008</v>
      </c>
      <c r="M5" s="37">
        <f t="shared" ref="M5:M68" si="10">(1/E5)</f>
        <v>0.41000000000000003</v>
      </c>
      <c r="N5" s="38">
        <v>101</v>
      </c>
      <c r="O5" s="38">
        <f t="shared" ref="O5:O68" si="11">(1/A5)*((N5*A5)-N5)</f>
        <v>39.414634146341456</v>
      </c>
      <c r="P5" s="38">
        <f t="shared" ref="P5:P68" si="12">(1/B5)*((N5*B5)-N5)</f>
        <v>58.20338983050847</v>
      </c>
      <c r="Q5" s="38">
        <f t="shared" ref="Q5:Q68" si="13">(1/B5)*N5</f>
        <v>42.79661016949153</v>
      </c>
      <c r="R5" s="38">
        <f t="shared" ref="R5:R68" si="14">(1/A5)*N5</f>
        <v>61.585365853658537</v>
      </c>
      <c r="S5" s="39">
        <f t="shared" ref="S5:S68" si="15">O5-Q5</f>
        <v>-3.3819760231500737</v>
      </c>
      <c r="T5" s="39">
        <f t="shared" ref="T5:T68" si="16">P5-R5</f>
        <v>-3.3819760231500666</v>
      </c>
      <c r="U5" t="s">
        <v>234</v>
      </c>
      <c r="V5" t="s">
        <v>361</v>
      </c>
      <c r="W5" t="s">
        <v>434</v>
      </c>
      <c r="X5" t="s">
        <v>481</v>
      </c>
      <c r="Y5" s="41"/>
    </row>
    <row r="6" spans="1:25" s="12" customFormat="1" ht="15" x14ac:dyDescent="0.25">
      <c r="A6">
        <v>1.53</v>
      </c>
      <c r="B6">
        <v>2.6</v>
      </c>
      <c r="C6" s="29">
        <f t="shared" si="0"/>
        <v>3.8210155857214545E-2</v>
      </c>
      <c r="D6" s="30">
        <f>IF(OR($A6="",$B6=""),"",A6*'MPTO_working_2-way'!$G5)</f>
        <v>1.5884615384615384</v>
      </c>
      <c r="E6" s="32">
        <f>IF(OR($A6="",$B6=""),"",B6*'MPTO_working_2-way'!$G5)</f>
        <v>2.6993464052287579</v>
      </c>
      <c r="F6" s="30">
        <f>IF(OR($A6="",$B6=""),"",'MPTO_working_2-way'!D5)</f>
        <v>1.5760697305863707</v>
      </c>
      <c r="G6" s="32">
        <f>IF(OR($A6="",$B6=""),"",'MPTO_working_2-way'!E5)</f>
        <v>2.7359009628610726</v>
      </c>
      <c r="H6" s="30">
        <f>IF(OR($A6="",$B6=""),"",'OddsRatio_working_2-way'!M5)</f>
        <v>1.575543221661067</v>
      </c>
      <c r="I6" s="30">
        <f>IF(OR($A6="",$B6=""),"",'OddsRatio_working_2-way'!N5)</f>
        <v>2.7374889710522772</v>
      </c>
      <c r="J6" s="30">
        <f>IF('Log_working_2-way'!$D5="","",A6^('Log_working_2-way'!$D5))</f>
        <v>1.5698810136769392</v>
      </c>
      <c r="K6" s="32">
        <f>IF('Log_working_2-way'!$D5="","",B6^('Log_working_2-way'!$D5))</f>
        <v>2.7547522658238996</v>
      </c>
      <c r="L6" s="37">
        <f t="shared" si="9"/>
        <v>0.6295399515738499</v>
      </c>
      <c r="M6" s="37">
        <f t="shared" si="10"/>
        <v>0.37046004842615016</v>
      </c>
      <c r="N6" s="38">
        <v>102</v>
      </c>
      <c r="O6" s="38">
        <f t="shared" si="11"/>
        <v>35.333333333333336</v>
      </c>
      <c r="P6" s="38">
        <f t="shared" si="12"/>
        <v>62.769230769230759</v>
      </c>
      <c r="Q6" s="38">
        <f t="shared" si="13"/>
        <v>39.230769230769226</v>
      </c>
      <c r="R6" s="38">
        <f t="shared" si="14"/>
        <v>66.666666666666671</v>
      </c>
      <c r="S6" s="39">
        <f t="shared" si="15"/>
        <v>-3.8974358974358907</v>
      </c>
      <c r="T6" s="39">
        <f t="shared" si="16"/>
        <v>-3.897435897435912</v>
      </c>
      <c r="U6" t="s">
        <v>92</v>
      </c>
      <c r="V6" t="s">
        <v>237</v>
      </c>
      <c r="W6" t="s">
        <v>166</v>
      </c>
      <c r="X6" t="s">
        <v>481</v>
      </c>
      <c r="Y6" s="41"/>
    </row>
    <row r="7" spans="1:25" s="12" customFormat="1" ht="15" x14ac:dyDescent="0.25">
      <c r="A7">
        <v>1.41</v>
      </c>
      <c r="B7">
        <v>2.96</v>
      </c>
      <c r="C7" s="29">
        <f t="shared" si="0"/>
        <v>4.7057695993866222E-2</v>
      </c>
      <c r="D7" s="30">
        <f>IF(OR($A7="",$B7=""),"",A7*'MPTO_working_2-way'!$G6)</f>
        <v>1.4763513513513513</v>
      </c>
      <c r="E7" s="32">
        <f>IF(OR($A7="",$B7=""),"",B7*'MPTO_working_2-way'!$G6)</f>
        <v>3.0992907801418439</v>
      </c>
      <c r="F7" s="30">
        <f>IF(OR($A7="",$B7=""),"",'MPTO_working_2-way'!D6)</f>
        <v>1.458382835977357</v>
      </c>
      <c r="G7" s="32">
        <f>IF(OR($A7="",$B7=""),"",'MPTO_working_2-way'!E6)</f>
        <v>3.1815825583168165</v>
      </c>
      <c r="H7" s="30">
        <f>IF(OR($A7="",$B7=""),"",'OddsRatio_working_2-way'!M6)</f>
        <v>1.4573660169594891</v>
      </c>
      <c r="I7" s="30">
        <f>IF(OR($A7="",$B7=""),"",'OddsRatio_working_2-way'!N6)</f>
        <v>3.1864326664404854</v>
      </c>
      <c r="J7" s="30">
        <f>IF('Log_working_2-way'!$D6="","",A7^('Log_working_2-way'!$D6))</f>
        <v>1.4490655135224593</v>
      </c>
      <c r="K7" s="32">
        <f>IF('Log_working_2-way'!$D6="","",B7^('Log_working_2-way'!$D6))</f>
        <v>3.2268465733439986</v>
      </c>
      <c r="L7" s="37">
        <f t="shared" si="9"/>
        <v>0.67734553775743711</v>
      </c>
      <c r="M7" s="37">
        <f t="shared" si="10"/>
        <v>0.32265446224256294</v>
      </c>
      <c r="N7" s="38">
        <v>103</v>
      </c>
      <c r="O7" s="38">
        <f t="shared" si="11"/>
        <v>29.950354609929072</v>
      </c>
      <c r="P7" s="38">
        <f t="shared" si="12"/>
        <v>68.202702702702695</v>
      </c>
      <c r="Q7" s="38">
        <f t="shared" si="13"/>
        <v>34.797297297297298</v>
      </c>
      <c r="R7" s="38">
        <f t="shared" si="14"/>
        <v>73.049645390070921</v>
      </c>
      <c r="S7" s="39">
        <f t="shared" si="15"/>
        <v>-4.8469426873682266</v>
      </c>
      <c r="T7" s="39">
        <f t="shared" si="16"/>
        <v>-4.8469426873682266</v>
      </c>
      <c r="U7" t="s">
        <v>250</v>
      </c>
      <c r="V7" t="s">
        <v>377</v>
      </c>
      <c r="W7" t="s">
        <v>435</v>
      </c>
      <c r="X7" t="s">
        <v>481</v>
      </c>
      <c r="Y7" s="41"/>
    </row>
    <row r="8" spans="1:25" ht="15" x14ac:dyDescent="0.25">
      <c r="A8">
        <v>2.82</v>
      </c>
      <c r="B8">
        <v>1.48</v>
      </c>
      <c r="C8" s="29">
        <f t="shared" si="0"/>
        <v>3.028560475368991E-2</v>
      </c>
      <c r="D8" s="30">
        <f>IF(OR($A8="",$B8=""),"",A8*'MPTO_working_2-way'!$G7)</f>
        <v>2.9054054054054053</v>
      </c>
      <c r="E8" s="32">
        <f>IF(OR($A8="",$B8=""),"",B8*'MPTO_working_2-way'!$G7)</f>
        <v>1.5248226950354611</v>
      </c>
      <c r="F8" s="30">
        <f>IF(OR($A8="",$B8=""),"",'MPTO_working_2-way'!D7)</f>
        <v>2.945793337097685</v>
      </c>
      <c r="G8" s="32">
        <f>IF(OR($A8="",$B8=""),"",'MPTO_working_2-way'!E7)</f>
        <v>1.5139291932675567</v>
      </c>
      <c r="H8" s="30">
        <f>IF(OR($A8="",$B8=""),"",'OddsRatio_working_2-way'!M7)</f>
        <v>2.9472202409246546</v>
      </c>
      <c r="I8" s="30">
        <f>IF(OR($A8="",$B8=""),"",'OddsRatio_working_2-way'!N7)</f>
        <v>1.5135525910130958</v>
      </c>
      <c r="J8" s="30">
        <f>IF('Log_working_2-way'!$D7="","",A8^('Log_working_2-way'!$D7))</f>
        <v>2.9662780268839413</v>
      </c>
      <c r="K8" s="32">
        <f>IF('Log_working_2-way'!$D7="","",B8^('Log_working_2-way'!$D7))</f>
        <v>1.5085750775462059</v>
      </c>
      <c r="L8" s="37">
        <f t="shared" si="9"/>
        <v>0.34418604651162793</v>
      </c>
      <c r="M8" s="37">
        <f t="shared" si="10"/>
        <v>0.65581395348837201</v>
      </c>
      <c r="N8" s="38">
        <v>104</v>
      </c>
      <c r="O8" s="38">
        <f t="shared" si="11"/>
        <v>67.120567375886523</v>
      </c>
      <c r="P8" s="38">
        <f t="shared" si="12"/>
        <v>33.729729729729719</v>
      </c>
      <c r="Q8" s="38">
        <f t="shared" si="13"/>
        <v>70.270270270270274</v>
      </c>
      <c r="R8" s="38">
        <f t="shared" si="14"/>
        <v>36.879432624113477</v>
      </c>
      <c r="S8" s="39">
        <f t="shared" si="15"/>
        <v>-3.1497028943837506</v>
      </c>
      <c r="T8" s="39">
        <f t="shared" si="16"/>
        <v>-3.1497028943837577</v>
      </c>
      <c r="U8" t="s">
        <v>152</v>
      </c>
      <c r="V8" t="s">
        <v>378</v>
      </c>
      <c r="W8" t="s">
        <v>164</v>
      </c>
      <c r="X8" t="s">
        <v>481</v>
      </c>
      <c r="Y8" s="41"/>
    </row>
    <row r="9" spans="1:25" ht="15" x14ac:dyDescent="0.25">
      <c r="A9">
        <v>2.41</v>
      </c>
      <c r="B9">
        <v>1.61</v>
      </c>
      <c r="C9" s="29">
        <f t="shared" si="0"/>
        <v>3.6055771758459754E-2</v>
      </c>
      <c r="D9" s="30">
        <f>IF(OR($A9="",$B9=""),"",A9*'MPTO_working_2-way'!$G8)</f>
        <v>2.4968944099378882</v>
      </c>
      <c r="E9" s="32">
        <f>IF(OR($A9="",$B9=""),"",B9*'MPTO_working_2-way'!$G8)</f>
        <v>1.6680497925311204</v>
      </c>
      <c r="F9" s="30">
        <f>IF(OR($A9="",$B9=""),"",'MPTO_working_2-way'!D8)</f>
        <v>2.5194636537774748</v>
      </c>
      <c r="G9" s="32">
        <f>IF(OR($A9="",$B9=""),"",'MPTO_working_2-way'!E8)</f>
        <v>1.6581269630990791</v>
      </c>
      <c r="H9" s="30">
        <f>IF(OR($A9="",$B9=""),"",'OddsRatio_working_2-way'!M8)</f>
        <v>2.5203537120802069</v>
      </c>
      <c r="I9" s="30">
        <f>IF(OR($A9="",$B9=""),"",'OddsRatio_working_2-way'!N8)</f>
        <v>1.6577416768573945</v>
      </c>
      <c r="J9" s="30">
        <f>IF('Log_working_2-way'!$D8="","",A9^('Log_working_2-way'!$D8))</f>
        <v>2.5308665033437969</v>
      </c>
      <c r="K9" s="32">
        <f>IF('Log_working_2-way'!$D8="","",B9^('Log_working_2-way'!$D8))</f>
        <v>1.6532248225535031</v>
      </c>
      <c r="L9" s="37">
        <f t="shared" si="9"/>
        <v>0.40049751243781095</v>
      </c>
      <c r="M9" s="37">
        <f t="shared" si="10"/>
        <v>0.59950248756218905</v>
      </c>
      <c r="N9" s="38">
        <v>105</v>
      </c>
      <c r="O9" s="38">
        <f t="shared" si="11"/>
        <v>61.431535269709542</v>
      </c>
      <c r="P9" s="38">
        <f t="shared" si="12"/>
        <v>39.782608695652179</v>
      </c>
      <c r="Q9" s="38">
        <f t="shared" si="13"/>
        <v>65.217391304347828</v>
      </c>
      <c r="R9" s="38">
        <f t="shared" si="14"/>
        <v>43.568464730290451</v>
      </c>
      <c r="S9" s="39">
        <f t="shared" si="15"/>
        <v>-3.7858560346382859</v>
      </c>
      <c r="T9" s="39">
        <f t="shared" si="16"/>
        <v>-3.7858560346382717</v>
      </c>
      <c r="U9" t="s">
        <v>278</v>
      </c>
      <c r="V9" t="s">
        <v>274</v>
      </c>
      <c r="W9" t="s">
        <v>436</v>
      </c>
      <c r="X9" t="s">
        <v>481</v>
      </c>
      <c r="Y9" s="41"/>
    </row>
    <row r="10" spans="1:25" ht="14.25" customHeight="1" x14ac:dyDescent="0.25">
      <c r="A10">
        <v>1.58</v>
      </c>
      <c r="B10">
        <v>2.4900000000000002</v>
      </c>
      <c r="C10" s="29">
        <f t="shared" si="0"/>
        <v>3.4517818107874465E-2</v>
      </c>
      <c r="D10" s="30">
        <f>IF(OR($A10="",$B10=""),"",A10*'MPTO_working_2-way'!$G9)</f>
        <v>1.6345381526104417</v>
      </c>
      <c r="E10" s="32">
        <f>IF(OR($A10="",$B10=""),"",B10*'MPTO_working_2-way'!$G9)</f>
        <v>2.5759493670886076</v>
      </c>
      <c r="F10" s="30">
        <f>IF(OR($A10="",$B10=""),"",'MPTO_working_2-way'!D9)</f>
        <v>1.6242929689112753</v>
      </c>
      <c r="G10" s="32">
        <f>IF(OR($A10="",$B10=""),"",'MPTO_working_2-way'!E9)</f>
        <v>2.6018120494676276</v>
      </c>
      <c r="H10" s="30">
        <f>IF(OR($A10="",$B10=""),"",'OddsRatio_working_2-way'!M9)</f>
        <v>1.6239084427754149</v>
      </c>
      <c r="I10" s="30">
        <f>IF(OR($A10="",$B10=""),"",'OddsRatio_working_2-way'!N9)</f>
        <v>2.6027992754058067</v>
      </c>
      <c r="J10" s="30">
        <f>IF('Log_working_2-way'!$D9="","",A10^('Log_working_2-way'!$D9))</f>
        <v>1.6192445352091833</v>
      </c>
      <c r="K10" s="32">
        <f>IF('Log_working_2-way'!$D9="","",B10^('Log_working_2-way'!$D9))</f>
        <v>2.6148709324694677</v>
      </c>
      <c r="L10" s="37">
        <f t="shared" si="9"/>
        <v>0.6117936117936118</v>
      </c>
      <c r="M10" s="37">
        <f t="shared" si="10"/>
        <v>0.3882063882063882</v>
      </c>
      <c r="N10" s="38">
        <v>106</v>
      </c>
      <c r="O10" s="38">
        <f t="shared" si="11"/>
        <v>38.911392405063296</v>
      </c>
      <c r="P10" s="38">
        <f t="shared" si="12"/>
        <v>63.429718875501997</v>
      </c>
      <c r="Q10" s="38">
        <f t="shared" si="13"/>
        <v>42.570281124497988</v>
      </c>
      <c r="R10" s="38">
        <f t="shared" si="14"/>
        <v>67.088607594936704</v>
      </c>
      <c r="S10" s="39">
        <f t="shared" si="15"/>
        <v>-3.6588887194346924</v>
      </c>
      <c r="T10" s="39">
        <f t="shared" si="16"/>
        <v>-3.6588887194347066</v>
      </c>
      <c r="U10" t="s">
        <v>295</v>
      </c>
      <c r="V10" t="s">
        <v>293</v>
      </c>
      <c r="W10" t="s">
        <v>437</v>
      </c>
      <c r="X10" t="s">
        <v>481</v>
      </c>
      <c r="Y10" s="41"/>
    </row>
    <row r="11" spans="1:25" ht="15" x14ac:dyDescent="0.25">
      <c r="A11">
        <v>2.0699999999999998</v>
      </c>
      <c r="B11">
        <v>1.81</v>
      </c>
      <c r="C11" s="29">
        <f t="shared" si="0"/>
        <v>3.5577975284917462E-2</v>
      </c>
      <c r="D11" s="30">
        <f>IF(OR($A11="",$B11=""),"",A11*'MPTO_working_2-way'!$G10)</f>
        <v>2.1436464088397789</v>
      </c>
      <c r="E11" s="32">
        <f>IF(OR($A11="",$B11=""),"",B11*'MPTO_working_2-way'!$G10)</f>
        <v>1.8743961352657006</v>
      </c>
      <c r="F11" s="30">
        <f>IF(OR($A11="",$B11=""),"",'MPTO_working_2-way'!D10)</f>
        <v>2.1491381535549374</v>
      </c>
      <c r="G11" s="32">
        <f>IF(OR($A11="",$B11=""),"",'MPTO_working_2-way'!E10)</f>
        <v>1.8702173858786533</v>
      </c>
      <c r="H11" s="30">
        <f>IF(OR($A11="",$B11=""),"",'OddsRatio_working_2-way'!M10)</f>
        <v>2.1493422703098441</v>
      </c>
      <c r="I11" s="30">
        <f>IF(OR($A11="",$B11=""),"",'OddsRatio_working_2-way'!N10)</f>
        <v>1.8700628401410975</v>
      </c>
      <c r="J11" s="30">
        <f>IF('Log_working_2-way'!$D10="","",A11^('Log_working_2-way'!$D10))</f>
        <v>2.1518584594506485</v>
      </c>
      <c r="K11" s="32">
        <f>IF('Log_working_2-way'!$D10="","",B11^('Log_working_2-way'!$D10))</f>
        <v>1.8681622223592078</v>
      </c>
      <c r="L11" s="37">
        <f t="shared" si="9"/>
        <v>0.46649484536082475</v>
      </c>
      <c r="M11" s="37">
        <f t="shared" si="10"/>
        <v>0.53350515463917525</v>
      </c>
      <c r="N11" s="38">
        <v>107</v>
      </c>
      <c r="O11" s="38">
        <f t="shared" si="11"/>
        <v>55.309178743961347</v>
      </c>
      <c r="P11" s="38">
        <f t="shared" si="12"/>
        <v>47.883977900552495</v>
      </c>
      <c r="Q11" s="38">
        <f t="shared" si="13"/>
        <v>59.11602209944752</v>
      </c>
      <c r="R11" s="38">
        <f t="shared" si="14"/>
        <v>51.690821256038653</v>
      </c>
      <c r="S11" s="39">
        <f t="shared" si="15"/>
        <v>-3.8068433554861727</v>
      </c>
      <c r="T11" s="39">
        <f t="shared" si="16"/>
        <v>-3.8068433554861585</v>
      </c>
      <c r="U11" t="s">
        <v>159</v>
      </c>
      <c r="V11" t="s">
        <v>423</v>
      </c>
      <c r="W11" t="s">
        <v>80</v>
      </c>
      <c r="X11" t="s">
        <v>481</v>
      </c>
      <c r="Y11" s="41"/>
    </row>
    <row r="12" spans="1:25" ht="15" x14ac:dyDescent="0.25">
      <c r="A12">
        <v>1.76</v>
      </c>
      <c r="B12">
        <v>2.09</v>
      </c>
      <c r="C12" s="29">
        <f t="shared" si="0"/>
        <v>4.6650717703349276E-2</v>
      </c>
      <c r="D12" s="30">
        <f>IF(OR($A12="",$B12=""),"",A12*'MPTO_working_2-way'!$G11)</f>
        <v>1.8421052631578947</v>
      </c>
      <c r="E12" s="32">
        <f>IF(OR($A12="",$B12=""),"",B12*'MPTO_working_2-way'!$G11)</f>
        <v>2.1875</v>
      </c>
      <c r="F12" s="30">
        <f>IF(OR($A12="",$B12=""),"",'MPTO_working_2-way'!D11)</f>
        <v>1.8353457738748626</v>
      </c>
      <c r="G12" s="32">
        <f>IF(OR($A12="",$B12=""),"",'MPTO_working_2-way'!E11)</f>
        <v>2.1971090670170828</v>
      </c>
      <c r="H12" s="30">
        <f>IF(OR($A12="",$B12=""),"",'OddsRatio_working_2-way'!M11)</f>
        <v>1.8350135965491927</v>
      </c>
      <c r="I12" s="30">
        <f>IF(OR($A12="",$B12=""),"",'OddsRatio_working_2-way'!N11)</f>
        <v>2.197585289787658</v>
      </c>
      <c r="J12" s="30">
        <f>IF('Log_working_2-way'!$D11="","",A12^('Log_working_2-way'!$D11))</f>
        <v>1.8319153686125185</v>
      </c>
      <c r="K12" s="32">
        <f>IF('Log_working_2-way'!$D11="","",B12^('Log_working_2-way'!$D11))</f>
        <v>2.2020453494773053</v>
      </c>
      <c r="L12" s="37">
        <f t="shared" si="9"/>
        <v>0.54285714285714282</v>
      </c>
      <c r="M12" s="37">
        <f t="shared" si="10"/>
        <v>0.45714285714285713</v>
      </c>
      <c r="N12" s="38">
        <v>108</v>
      </c>
      <c r="O12" s="38">
        <f t="shared" si="11"/>
        <v>46.636363636363647</v>
      </c>
      <c r="P12" s="38">
        <f t="shared" si="12"/>
        <v>56.325358851674636</v>
      </c>
      <c r="Q12" s="38">
        <f t="shared" si="13"/>
        <v>51.674641148325364</v>
      </c>
      <c r="R12" s="38">
        <f t="shared" si="14"/>
        <v>61.363636363636367</v>
      </c>
      <c r="S12" s="39">
        <f t="shared" si="15"/>
        <v>-5.0382775119617165</v>
      </c>
      <c r="T12" s="39">
        <f t="shared" si="16"/>
        <v>-5.0382775119617307</v>
      </c>
      <c r="U12" t="s">
        <v>203</v>
      </c>
      <c r="V12" t="s">
        <v>312</v>
      </c>
      <c r="W12" t="s">
        <v>438</v>
      </c>
      <c r="X12" t="s">
        <v>481</v>
      </c>
      <c r="Y12" s="41"/>
    </row>
    <row r="13" spans="1:25" ht="15" x14ac:dyDescent="0.25">
      <c r="A13">
        <v>2.42</v>
      </c>
      <c r="B13">
        <v>1.63</v>
      </c>
      <c r="C13" s="29">
        <f t="shared" si="0"/>
        <v>2.6720073011205159E-2</v>
      </c>
      <c r="D13" s="30">
        <f>IF(OR($A13="",$B13=""),"",A13*'MPTO_working_2-way'!$G12)</f>
        <v>2.4846625766871164</v>
      </c>
      <c r="E13" s="32">
        <f>IF(OR($A13="",$B13=""),"",B13*'MPTO_working_2-way'!$G12)</f>
        <v>1.6735537190082643</v>
      </c>
      <c r="F13" s="30">
        <f>IF(OR($A13="",$B13=""),"",'MPTO_working_2-way'!D12)</f>
        <v>2.5008558929816775</v>
      </c>
      <c r="G13" s="32">
        <f>IF(OR($A13="",$B13=""),"",'MPTO_working_2-way'!E12)</f>
        <v>1.6662864867148226</v>
      </c>
      <c r="H13" s="30">
        <f>IF(OR($A13="",$B13=""),"",'OddsRatio_working_2-way'!M12)</f>
        <v>2.5013221686128042</v>
      </c>
      <c r="I13" s="30">
        <f>IF(OR($A13="",$B13=""),"",'OddsRatio_working_2-way'!N12)</f>
        <v>1.6660795536803288</v>
      </c>
      <c r="J13" s="30">
        <f>IF('Log_working_2-way'!$D12="","",A13^('Log_working_2-way'!$D12))</f>
        <v>2.5087737592448787</v>
      </c>
      <c r="K13" s="32">
        <f>IF('Log_working_2-way'!$D12="","",B13^('Log_working_2-way'!$D12))</f>
        <v>1.6627898940265724</v>
      </c>
      <c r="L13" s="37">
        <f t="shared" si="9"/>
        <v>0.40246913580246918</v>
      </c>
      <c r="M13" s="37">
        <f t="shared" si="10"/>
        <v>0.59753086419753088</v>
      </c>
      <c r="N13" s="38">
        <v>109</v>
      </c>
      <c r="O13" s="38">
        <f t="shared" si="11"/>
        <v>63.958677685950406</v>
      </c>
      <c r="P13" s="38">
        <f t="shared" si="12"/>
        <v>42.128834355828211</v>
      </c>
      <c r="Q13" s="38">
        <f t="shared" si="13"/>
        <v>66.871165644171782</v>
      </c>
      <c r="R13" s="38">
        <f t="shared" si="14"/>
        <v>45.041322314049587</v>
      </c>
      <c r="S13" s="39">
        <f t="shared" si="15"/>
        <v>-2.9124879582213765</v>
      </c>
      <c r="T13" s="39">
        <f t="shared" si="16"/>
        <v>-2.9124879582213765</v>
      </c>
      <c r="U13" t="s">
        <v>160</v>
      </c>
      <c r="V13" t="s">
        <v>334</v>
      </c>
      <c r="W13" t="s">
        <v>81</v>
      </c>
      <c r="X13" t="s">
        <v>481</v>
      </c>
      <c r="Y13" s="41"/>
    </row>
    <row r="14" spans="1:25" s="35" customFormat="1" ht="15" x14ac:dyDescent="0.25">
      <c r="A14">
        <v>2.98</v>
      </c>
      <c r="B14">
        <v>1.41</v>
      </c>
      <c r="C14" s="29">
        <f t="shared" si="0"/>
        <v>4.4790327954686182E-2</v>
      </c>
      <c r="D14" s="30">
        <f>IF(OR($A14="",$B14=""),"",A14*'MPTO_working_2-way'!$G13)</f>
        <v>3.1134751773049647</v>
      </c>
      <c r="E14" s="32">
        <f>IF(OR($A14="",$B14=""),"",B14*'MPTO_working_2-way'!$G13)</f>
        <v>1.4731543624161074</v>
      </c>
      <c r="F14" s="30">
        <f>IF(OR($A14="",$B14=""),"",'MPTO_working_2-way'!D13)</f>
        <v>3.1930997796185125</v>
      </c>
      <c r="G14" s="32">
        <f>IF(OR($A14="",$B14=""),"",'MPTO_working_2-way'!E13)</f>
        <v>1.4559756055303372</v>
      </c>
      <c r="H14" s="30">
        <f>IF(OR($A14="",$B14=""),"",'OddsRatio_working_2-way'!M13)</f>
        <v>3.1975596220996887</v>
      </c>
      <c r="I14" s="30">
        <f>IF(OR($A14="",$B14=""),"",'OddsRatio_working_2-way'!N13)</f>
        <v>1.4550502247782187</v>
      </c>
      <c r="J14" s="30">
        <f>IF('Log_working_2-way'!$D13="","",A14^('Log_working_2-way'!$D13))</f>
        <v>3.236538405751868</v>
      </c>
      <c r="K14" s="32">
        <f>IF('Log_working_2-way'!$D13="","",B14^('Log_working_2-way'!$D13))</f>
        <v>1.4471195296375643</v>
      </c>
      <c r="L14" s="37">
        <f t="shared" si="9"/>
        <v>0.32118451025056943</v>
      </c>
      <c r="M14" s="37">
        <f t="shared" si="10"/>
        <v>0.67881548974943051</v>
      </c>
      <c r="N14" s="38">
        <v>110</v>
      </c>
      <c r="O14" s="38">
        <f t="shared" si="11"/>
        <v>73.087248322147659</v>
      </c>
      <c r="P14" s="38">
        <f t="shared" si="12"/>
        <v>31.985815602836876</v>
      </c>
      <c r="Q14" s="38">
        <f t="shared" si="13"/>
        <v>78.01418439716312</v>
      </c>
      <c r="R14" s="38">
        <f t="shared" si="14"/>
        <v>36.912751677852349</v>
      </c>
      <c r="S14" s="39">
        <f t="shared" si="15"/>
        <v>-4.9269360750154618</v>
      </c>
      <c r="T14" s="39">
        <f t="shared" si="16"/>
        <v>-4.9269360750154725</v>
      </c>
      <c r="U14" t="s">
        <v>205</v>
      </c>
      <c r="V14" t="s">
        <v>409</v>
      </c>
      <c r="W14" t="s">
        <v>165</v>
      </c>
      <c r="X14" t="s">
        <v>481</v>
      </c>
      <c r="Y14" s="41"/>
    </row>
    <row r="15" spans="1:25" ht="15" x14ac:dyDescent="0.25">
      <c r="A15">
        <v>1.63</v>
      </c>
      <c r="B15">
        <v>2.37</v>
      </c>
      <c r="C15" s="29">
        <f t="shared" si="0"/>
        <v>3.5437860785379582E-2</v>
      </c>
      <c r="D15" s="30">
        <f>IF(OR($A15="",$B15=""),"",A15*'MPTO_working_2-way'!$G14)</f>
        <v>1.6877637130801686</v>
      </c>
      <c r="E15" s="32">
        <f>IF(OR($A15="",$B15=""),"",B15*'MPTO_working_2-way'!$G14)</f>
        <v>2.4539877300613497</v>
      </c>
      <c r="F15" s="30">
        <f>IF(OR($A15="",$B15=""),"",'MPTO_working_2-way'!D14)</f>
        <v>1.6784775477395666</v>
      </c>
      <c r="G15" s="32">
        <f>IF(OR($A15="",$B15=""),"",'MPTO_working_2-way'!E14)</f>
        <v>2.4738881239793793</v>
      </c>
      <c r="H15" s="30">
        <f>IF(OR($A15="",$B15=""),"",'OddsRatio_working_2-way'!M14)</f>
        <v>1.6781253679066579</v>
      </c>
      <c r="I15" s="30">
        <f>IF(OR($A15="",$B15=""),"",'OddsRatio_working_2-way'!N14)</f>
        <v>2.4746535778287639</v>
      </c>
      <c r="J15" s="30">
        <f>IF('Log_working_2-way'!$D14="","",A15^('Log_working_2-way'!$D14))</f>
        <v>1.6739015902867895</v>
      </c>
      <c r="K15" s="32">
        <f>IF('Log_working_2-way'!$D14="","",B15^('Log_working_2-way'!$D14))</f>
        <v>2.4838961866439853</v>
      </c>
      <c r="L15" s="37">
        <f t="shared" si="9"/>
        <v>0.59250000000000003</v>
      </c>
      <c r="M15" s="37">
        <f t="shared" si="10"/>
        <v>0.40749999999999997</v>
      </c>
      <c r="N15" s="38">
        <v>111</v>
      </c>
      <c r="O15" s="38">
        <f t="shared" si="11"/>
        <v>42.901840490797532</v>
      </c>
      <c r="P15" s="38">
        <f t="shared" si="12"/>
        <v>64.164556962025301</v>
      </c>
      <c r="Q15" s="38">
        <f t="shared" si="13"/>
        <v>46.835443037974677</v>
      </c>
      <c r="R15" s="38">
        <f t="shared" si="14"/>
        <v>68.098159509202461</v>
      </c>
      <c r="S15" s="39">
        <f t="shared" si="15"/>
        <v>-3.933602547177145</v>
      </c>
      <c r="T15" s="39">
        <f t="shared" si="16"/>
        <v>-3.9336025471771592</v>
      </c>
      <c r="U15" t="s">
        <v>207</v>
      </c>
      <c r="V15" t="s">
        <v>213</v>
      </c>
      <c r="W15" t="s">
        <v>432</v>
      </c>
      <c r="X15" t="s">
        <v>482</v>
      </c>
      <c r="Y15" s="41"/>
    </row>
    <row r="16" spans="1:25" ht="15" x14ac:dyDescent="0.25">
      <c r="A16">
        <v>1.91</v>
      </c>
      <c r="B16">
        <v>1.98</v>
      </c>
      <c r="C16" s="29">
        <f t="shared" si="0"/>
        <v>2.861071447458885E-2</v>
      </c>
      <c r="D16" s="30">
        <f>IF(OR($A16="",$B16=""),"",A16*'MPTO_working_2-way'!$G15)</f>
        <v>1.9646464646464645</v>
      </c>
      <c r="E16" s="32">
        <f>IF(OR($A16="",$B16=""),"",B16*'MPTO_working_2-way'!$G15)</f>
        <v>2.0366492146596857</v>
      </c>
      <c r="F16" s="30">
        <f>IF(OR($A16="",$B16=""),"",'MPTO_working_2-way'!D15)</f>
        <v>1.9636533568721115</v>
      </c>
      <c r="G16" s="32">
        <f>IF(OR($A16="",$B16=""),"",'MPTO_working_2-way'!E15)</f>
        <v>2.0377175494369308</v>
      </c>
      <c r="H16" s="30">
        <f>IF(OR($A16="",$B16=""),"",'OddsRatio_working_2-way'!M15)</f>
        <v>1.9636241116594322</v>
      </c>
      <c r="I16" s="30">
        <f>IF(OR($A16="",$B16=""),"",'OddsRatio_working_2-way'!N15)</f>
        <v>2.0377490433255412</v>
      </c>
      <c r="J16" s="30">
        <f>IF('Log_working_2-way'!$D15="","",A16^('Log_working_2-way'!$D15))</f>
        <v>1.9631742210121639</v>
      </c>
      <c r="K16" s="32">
        <f>IF('Log_working_2-way'!$D15="","",B16^('Log_working_2-way'!$D15))</f>
        <v>2.0382337672504618</v>
      </c>
      <c r="L16" s="37">
        <f t="shared" si="9"/>
        <v>0.50899742930591263</v>
      </c>
      <c r="M16" s="37">
        <f t="shared" si="10"/>
        <v>0.49100257069408743</v>
      </c>
      <c r="N16" s="38">
        <v>112</v>
      </c>
      <c r="O16" s="38">
        <f t="shared" si="11"/>
        <v>53.361256544502609</v>
      </c>
      <c r="P16" s="38">
        <f t="shared" si="12"/>
        <v>55.434343434343432</v>
      </c>
      <c r="Q16" s="38">
        <f t="shared" si="13"/>
        <v>56.565656565656568</v>
      </c>
      <c r="R16" s="38">
        <f t="shared" si="14"/>
        <v>58.638743455497384</v>
      </c>
      <c r="S16" s="39">
        <f t="shared" si="15"/>
        <v>-3.2044000211539583</v>
      </c>
      <c r="T16" s="39">
        <f t="shared" si="16"/>
        <v>-3.2044000211539512</v>
      </c>
      <c r="U16" t="s">
        <v>224</v>
      </c>
      <c r="V16" t="s">
        <v>216</v>
      </c>
      <c r="W16" t="s">
        <v>433</v>
      </c>
      <c r="X16" t="s">
        <v>482</v>
      </c>
      <c r="Y16" s="41"/>
    </row>
    <row r="17" spans="1:25" ht="15" x14ac:dyDescent="0.25">
      <c r="A17">
        <v>1.96</v>
      </c>
      <c r="B17">
        <v>1.92</v>
      </c>
      <c r="C17" s="29">
        <f t="shared" si="0"/>
        <v>3.1037414965986443E-2</v>
      </c>
      <c r="D17" s="30">
        <f>IF(OR($A17="",$B17=""),"",A17*'MPTO_working_2-way'!$G16)</f>
        <v>2.0208333333333335</v>
      </c>
      <c r="E17" s="32">
        <f>IF(OR($A17="",$B17=""),"",B17*'MPTO_working_2-way'!$G16)</f>
        <v>1.9795918367346939</v>
      </c>
      <c r="F17" s="30">
        <f>IF(OR($A17="",$B17=""),"",'MPTO_working_2-way'!D16)</f>
        <v>2.0214868929952732</v>
      </c>
      <c r="G17" s="32">
        <f>IF(OR($A17="",$B17=""),"",'MPTO_working_2-way'!E16)</f>
        <v>1.9789650820361799</v>
      </c>
      <c r="H17" s="30">
        <f>IF(OR($A17="",$B17=""),"",'OddsRatio_working_2-way'!M16)</f>
        <v>2.0215078369104988</v>
      </c>
      <c r="I17" s="30">
        <f>IF(OR($A17="",$B17=""),"",'OddsRatio_working_2-way'!N16)</f>
        <v>1.9789450103725608</v>
      </c>
      <c r="J17" s="30">
        <f>IF('Log_working_2-way'!$D16="","",A17^('Log_working_2-way'!$D16))</f>
        <v>2.0218048796479562</v>
      </c>
      <c r="K17" s="32">
        <f>IF('Log_working_2-way'!$D16="","",B17^('Log_working_2-way'!$D16))</f>
        <v>1.978660427169332</v>
      </c>
      <c r="L17" s="37">
        <f t="shared" si="9"/>
        <v>0.49484536082474223</v>
      </c>
      <c r="M17" s="37">
        <f t="shared" si="10"/>
        <v>0.50515463917525771</v>
      </c>
      <c r="N17" s="38">
        <v>113</v>
      </c>
      <c r="O17" s="38">
        <f t="shared" si="11"/>
        <v>55.346938775510203</v>
      </c>
      <c r="P17" s="38">
        <f t="shared" si="12"/>
        <v>54.145833333333329</v>
      </c>
      <c r="Q17" s="38">
        <f t="shared" si="13"/>
        <v>58.854166666666671</v>
      </c>
      <c r="R17" s="38">
        <f t="shared" si="14"/>
        <v>57.653061224489797</v>
      </c>
      <c r="S17" s="39">
        <f t="shared" si="15"/>
        <v>-3.507227891156468</v>
      </c>
      <c r="T17" s="39">
        <f t="shared" si="16"/>
        <v>-3.507227891156468</v>
      </c>
      <c r="U17" t="s">
        <v>217</v>
      </c>
      <c r="V17" t="s">
        <v>223</v>
      </c>
      <c r="W17" t="s">
        <v>433</v>
      </c>
      <c r="X17" t="s">
        <v>482</v>
      </c>
      <c r="Y17" s="41"/>
    </row>
    <row r="18" spans="1:25" ht="15" x14ac:dyDescent="0.25">
      <c r="A18">
        <v>1.85</v>
      </c>
      <c r="B18">
        <v>2.04</v>
      </c>
      <c r="C18" s="29">
        <f t="shared" si="0"/>
        <v>3.0736618971912932E-2</v>
      </c>
      <c r="D18" s="30">
        <f>IF(OR($A18="",$B18=""),"",A18*'MPTO_working_2-way'!$G17)</f>
        <v>1.9068627450980391</v>
      </c>
      <c r="E18" s="32">
        <f>IF(OR($A18="",$B18=""),"",B18*'MPTO_working_2-way'!$G17)</f>
        <v>2.1027027027027025</v>
      </c>
      <c r="F18" s="30">
        <f>IF(OR($A18="",$B18=""),"",'MPTO_working_2-way'!D17)</f>
        <v>1.9041372351160444</v>
      </c>
      <c r="G18" s="32">
        <f>IF(OR($A18="",$B18=""),"",'MPTO_working_2-way'!E17)</f>
        <v>2.1060267857142851</v>
      </c>
      <c r="H18" s="30">
        <f>IF(OR($A18="",$B18=""),"",'OddsRatio_working_2-way'!M17)</f>
        <v>1.904050713349474</v>
      </c>
      <c r="I18" s="30">
        <f>IF(OR($A18="",$B18=""),"",'OddsRatio_working_2-way'!N17)</f>
        <v>2.1061326375099441</v>
      </c>
      <c r="J18" s="30">
        <f>IF('Log_working_2-way'!$D17="","",A18^('Log_working_2-way'!$D17))</f>
        <v>1.9028150891340896</v>
      </c>
      <c r="K18" s="32">
        <f>IF('Log_working_2-way'!$D17="","",B18^('Log_working_2-way'!$D17))</f>
        <v>2.1076465292124213</v>
      </c>
      <c r="L18" s="37">
        <f t="shared" si="9"/>
        <v>0.52442159383033427</v>
      </c>
      <c r="M18" s="37">
        <f t="shared" si="10"/>
        <v>0.47557840616966585</v>
      </c>
      <c r="N18" s="38">
        <v>114</v>
      </c>
      <c r="O18" s="38">
        <f t="shared" si="11"/>
        <v>52.378378378378372</v>
      </c>
      <c r="P18" s="38">
        <f t="shared" si="12"/>
        <v>58.117647058823529</v>
      </c>
      <c r="Q18" s="38">
        <f t="shared" si="13"/>
        <v>55.882352941176471</v>
      </c>
      <c r="R18" s="38">
        <f t="shared" si="14"/>
        <v>61.621621621621614</v>
      </c>
      <c r="S18" s="39">
        <f t="shared" si="15"/>
        <v>-3.5039745627980992</v>
      </c>
      <c r="T18" s="39">
        <f t="shared" si="16"/>
        <v>-3.5039745627980849</v>
      </c>
      <c r="U18" t="s">
        <v>219</v>
      </c>
      <c r="V18" t="s">
        <v>215</v>
      </c>
      <c r="W18" t="s">
        <v>433</v>
      </c>
      <c r="X18" t="s">
        <v>482</v>
      </c>
      <c r="Y18" s="41"/>
    </row>
    <row r="19" spans="1:25" ht="15" x14ac:dyDescent="0.25">
      <c r="A19">
        <v>1.53</v>
      </c>
      <c r="B19">
        <v>2.59</v>
      </c>
      <c r="C19" s="29">
        <f t="shared" si="0"/>
        <v>3.9695157342216181E-2</v>
      </c>
      <c r="D19" s="30">
        <f>IF(OR($A19="",$B19=""),"",A19*'MPTO_working_2-way'!$G18)</f>
        <v>1.5907335907335909</v>
      </c>
      <c r="E19" s="32">
        <f>IF(OR($A19="",$B19=""),"",B19*'MPTO_working_2-way'!$G18)</f>
        <v>2.6928104575163396</v>
      </c>
      <c r="F19" s="30">
        <f>IF(OR($A19="",$B19=""),"",'MPTO_working_2-way'!D18)</f>
        <v>1.5779162601787884</v>
      </c>
      <c r="G19" s="32">
        <f>IF(OR($A19="",$B19=""),"",'MPTO_working_2-way'!E18)</f>
        <v>2.7303544975367759</v>
      </c>
      <c r="H19" s="30">
        <f>IF(OR($A19="",$B19=""),"",'OddsRatio_working_2-way'!M18)</f>
        <v>1.577350269189626</v>
      </c>
      <c r="I19" s="30">
        <f>IF(OR($A19="",$B19=""),"",'OddsRatio_working_2-way'!N18)</f>
        <v>2.7320508075688767</v>
      </c>
      <c r="J19" s="30">
        <f>IF('Log_working_2-way'!$D18="","",A19^('Log_working_2-way'!$D18))</f>
        <v>1.5714897550150251</v>
      </c>
      <c r="K19" s="32">
        <f>IF('Log_working_2-way'!$D18="","",B19^('Log_working_2-way'!$D18))</f>
        <v>2.7498126453259264</v>
      </c>
      <c r="L19" s="37">
        <f t="shared" si="9"/>
        <v>0.62864077669902907</v>
      </c>
      <c r="M19" s="37">
        <f t="shared" si="10"/>
        <v>0.37135922330097093</v>
      </c>
      <c r="N19" s="38">
        <v>115</v>
      </c>
      <c r="O19" s="38">
        <f t="shared" si="11"/>
        <v>39.836601307189554</v>
      </c>
      <c r="P19" s="38">
        <f t="shared" si="12"/>
        <v>70.598455598455587</v>
      </c>
      <c r="Q19" s="38">
        <f t="shared" si="13"/>
        <v>44.401544401544399</v>
      </c>
      <c r="R19" s="38">
        <f t="shared" si="14"/>
        <v>75.16339869281046</v>
      </c>
      <c r="S19" s="39">
        <f t="shared" si="15"/>
        <v>-4.5649430943548452</v>
      </c>
      <c r="T19" s="39">
        <f t="shared" si="16"/>
        <v>-4.5649430943548737</v>
      </c>
      <c r="U19" t="s">
        <v>185</v>
      </c>
      <c r="V19" t="s">
        <v>355</v>
      </c>
      <c r="W19" t="s">
        <v>433</v>
      </c>
      <c r="X19" t="s">
        <v>482</v>
      </c>
      <c r="Y19" s="41"/>
    </row>
    <row r="20" spans="1:25" ht="15" x14ac:dyDescent="0.25">
      <c r="A20">
        <v>1.53</v>
      </c>
      <c r="B20">
        <v>2.61</v>
      </c>
      <c r="C20" s="29">
        <f t="shared" si="0"/>
        <v>3.6736533693937368E-2</v>
      </c>
      <c r="D20" s="30">
        <f>IF(OR($A20="",$B20=""),"",A20*'MPTO_working_2-way'!$G19)</f>
        <v>1.5862068965517242</v>
      </c>
      <c r="E20" s="32">
        <f>IF(OR($A20="",$B20=""),"",B20*'MPTO_working_2-way'!$G19)</f>
        <v>2.7058823529411762</v>
      </c>
      <c r="F20" s="30">
        <f>IF(OR($A20="",$B20=""),"",'MPTO_working_2-way'!D19)</f>
        <v>1.5742416178818521</v>
      </c>
      <c r="G20" s="32">
        <f>IF(OR($A20="",$B20=""),"",'MPTO_working_2-way'!E19)</f>
        <v>2.7414272474513437</v>
      </c>
      <c r="H20" s="30">
        <f>IF(OR($A20="",$B20=""),"",'OddsRatio_working_2-way'!M19)</f>
        <v>1.5737530362306167</v>
      </c>
      <c r="I20" s="30">
        <f>IF(OR($A20="",$B20=""),"",'OddsRatio_working_2-way'!N19)</f>
        <v>2.7429101666628148</v>
      </c>
      <c r="J20" s="30">
        <f>IF('Log_working_2-way'!$D19="","",A20^('Log_working_2-way'!$D19))</f>
        <v>1.5682892622360389</v>
      </c>
      <c r="K20" s="32">
        <f>IF('Log_working_2-way'!$D19="","",B20^('Log_working_2-way'!$D19))</f>
        <v>2.7596672442217889</v>
      </c>
      <c r="L20" s="37">
        <f t="shared" si="9"/>
        <v>0.63043478260869568</v>
      </c>
      <c r="M20" s="37">
        <f t="shared" si="10"/>
        <v>0.36956521739130438</v>
      </c>
      <c r="N20" s="38">
        <v>116</v>
      </c>
      <c r="O20" s="38">
        <f t="shared" si="11"/>
        <v>40.183006535947705</v>
      </c>
      <c r="P20" s="38">
        <f t="shared" si="12"/>
        <v>71.555555555555557</v>
      </c>
      <c r="Q20" s="38">
        <f t="shared" si="13"/>
        <v>44.444444444444443</v>
      </c>
      <c r="R20" s="38">
        <f t="shared" si="14"/>
        <v>75.816993464052288</v>
      </c>
      <c r="S20" s="39">
        <f t="shared" si="15"/>
        <v>-4.2614379084967382</v>
      </c>
      <c r="T20" s="39">
        <f t="shared" si="16"/>
        <v>-4.2614379084967311</v>
      </c>
      <c r="U20" t="s">
        <v>220</v>
      </c>
      <c r="V20" t="s">
        <v>222</v>
      </c>
      <c r="W20" t="s">
        <v>433</v>
      </c>
      <c r="X20" t="s">
        <v>482</v>
      </c>
      <c r="Y20" s="41"/>
    </row>
    <row r="21" spans="1:25" ht="15" x14ac:dyDescent="0.25">
      <c r="A21">
        <v>1.68</v>
      </c>
      <c r="B21">
        <v>2.27</v>
      </c>
      <c r="C21" s="29">
        <f t="shared" si="0"/>
        <v>3.5766729599328695E-2</v>
      </c>
      <c r="D21" s="30">
        <f>IF(OR($A21="",$B21=""),"",A21*'MPTO_working_2-way'!$G20)</f>
        <v>1.7400881057268722</v>
      </c>
      <c r="E21" s="32">
        <f>IF(OR($A21="",$B21=""),"",B21*'MPTO_working_2-way'!$G20)</f>
        <v>2.3511904761904763</v>
      </c>
      <c r="F21" s="30">
        <f>IF(OR($A21="",$B21=""),"",'MPTO_working_2-way'!D20)</f>
        <v>1.7320374239258789</v>
      </c>
      <c r="G21" s="32">
        <f>IF(OR($A21="",$B21=""),"",'MPTO_working_2-way'!E20)</f>
        <v>2.3660503784588656</v>
      </c>
      <c r="H21" s="30">
        <f>IF(OR($A21="",$B21=""),"",'OddsRatio_working_2-way'!M20)</f>
        <v>1.7317329231804059</v>
      </c>
      <c r="I21" s="30">
        <f>IF(OR($A21="",$B21=""),"",'OddsRatio_working_2-way'!N20)</f>
        <v>2.3666188418222287</v>
      </c>
      <c r="J21" s="30">
        <f>IF('Log_working_2-way'!$D20="","",A21^('Log_working_2-way'!$D20))</f>
        <v>1.72807279838637</v>
      </c>
      <c r="K21" s="32">
        <f>IF('Log_working_2-way'!$D20="","",B21^('Log_working_2-way'!$D20))</f>
        <v>2.37348902776783</v>
      </c>
      <c r="L21" s="37">
        <f t="shared" si="9"/>
        <v>0.57468354430379742</v>
      </c>
      <c r="M21" s="37">
        <f t="shared" si="10"/>
        <v>0.42531645569620252</v>
      </c>
      <c r="N21" s="38">
        <v>117</v>
      </c>
      <c r="O21" s="38">
        <f t="shared" si="11"/>
        <v>47.357142857142861</v>
      </c>
      <c r="P21" s="38">
        <f t="shared" si="12"/>
        <v>65.458149779735663</v>
      </c>
      <c r="Q21" s="38">
        <f t="shared" si="13"/>
        <v>51.541850220264315</v>
      </c>
      <c r="R21" s="38">
        <f t="shared" si="14"/>
        <v>69.642857142857139</v>
      </c>
      <c r="S21" s="39">
        <f t="shared" si="15"/>
        <v>-4.1847073631214542</v>
      </c>
      <c r="T21" s="39">
        <f t="shared" si="16"/>
        <v>-4.1847073631214755</v>
      </c>
      <c r="U21" t="s">
        <v>357</v>
      </c>
      <c r="V21" t="s">
        <v>359</v>
      </c>
      <c r="W21" t="s">
        <v>434</v>
      </c>
      <c r="X21" t="s">
        <v>482</v>
      </c>
      <c r="Y21" s="41"/>
    </row>
    <row r="22" spans="1:25" ht="15" x14ac:dyDescent="0.25">
      <c r="A22">
        <v>2.14</v>
      </c>
      <c r="B22">
        <v>1.76</v>
      </c>
      <c r="C22" s="29">
        <f t="shared" si="0"/>
        <v>3.5471537807986397E-2</v>
      </c>
      <c r="D22" s="30">
        <f>IF(OR($A22="",$B22=""),"",A22*'MPTO_working_2-way'!$G21)</f>
        <v>2.2159090909090908</v>
      </c>
      <c r="E22" s="32">
        <f>IF(OR($A22="",$B22=""),"",B22*'MPTO_working_2-way'!$G21)</f>
        <v>1.8224299065420562</v>
      </c>
      <c r="F22" s="30">
        <f>IF(OR($A22="",$B22=""),"",'MPTO_working_2-way'!D21)</f>
        <v>2.2244271202456889</v>
      </c>
      <c r="G22" s="32">
        <f>IF(OR($A22="",$B22=""),"",'MPTO_working_2-way'!E21)</f>
        <v>1.8167084699980707</v>
      </c>
      <c r="H22" s="30">
        <f>IF(OR($A22="",$B22=""),"",'OddsRatio_working_2-way'!M21)</f>
        <v>2.2247448713915889</v>
      </c>
      <c r="I22" s="30">
        <f>IF(OR($A22="",$B22=""),"",'OddsRatio_working_2-way'!N21)</f>
        <v>1.8164965809277254</v>
      </c>
      <c r="J22" s="30">
        <f>IF('Log_working_2-way'!$D21="","",A22^('Log_working_2-way'!$D21))</f>
        <v>2.2286583340561452</v>
      </c>
      <c r="K22" s="32">
        <f>IF('Log_working_2-way'!$D21="","",B22^('Log_working_2-way'!$D21))</f>
        <v>1.8138959157983681</v>
      </c>
      <c r="L22" s="37">
        <f t="shared" si="9"/>
        <v>0.45128205128205129</v>
      </c>
      <c r="M22" s="37">
        <f t="shared" si="10"/>
        <v>0.54871794871794866</v>
      </c>
      <c r="N22" s="38">
        <v>118</v>
      </c>
      <c r="O22" s="38">
        <f t="shared" si="11"/>
        <v>62.859813084112155</v>
      </c>
      <c r="P22" s="38">
        <f t="shared" si="12"/>
        <v>50.95454545454546</v>
      </c>
      <c r="Q22" s="38">
        <f t="shared" si="13"/>
        <v>67.045454545454547</v>
      </c>
      <c r="R22" s="38">
        <f t="shared" si="14"/>
        <v>55.140186915887853</v>
      </c>
      <c r="S22" s="39">
        <f t="shared" si="15"/>
        <v>-4.1856414613423922</v>
      </c>
      <c r="T22" s="39">
        <f t="shared" si="16"/>
        <v>-4.1856414613423922</v>
      </c>
      <c r="U22" t="s">
        <v>362</v>
      </c>
      <c r="V22" t="s">
        <v>230</v>
      </c>
      <c r="W22" t="s">
        <v>434</v>
      </c>
      <c r="X22" t="s">
        <v>482</v>
      </c>
      <c r="Y22" s="41"/>
    </row>
    <row r="23" spans="1:25" ht="15" x14ac:dyDescent="0.25">
      <c r="A23">
        <v>2.0299999999999998</v>
      </c>
      <c r="B23">
        <v>1.87</v>
      </c>
      <c r="C23" s="29">
        <f t="shared" si="0"/>
        <v>2.737019572719368E-2</v>
      </c>
      <c r="D23" s="30">
        <f>IF(OR($A23="",$B23=""),"",A23*'MPTO_working_2-way'!$G22)</f>
        <v>2.0855614973262031</v>
      </c>
      <c r="E23" s="32">
        <f>IF(OR($A23="",$B23=""),"",B23*'MPTO_working_2-way'!$G22)</f>
        <v>1.9211822660098523</v>
      </c>
      <c r="F23" s="30">
        <f>IF(OR($A23="",$B23=""),"",'MPTO_working_2-way'!D22)</f>
        <v>2.0880063804625832</v>
      </c>
      <c r="G23" s="32">
        <f>IF(OR($A23="",$B23=""),"",'MPTO_working_2-way'!E22)</f>
        <v>1.9191122570208035</v>
      </c>
      <c r="H23" s="30">
        <f>IF(OR($A23="",$B23=""),"",'OddsRatio_working_2-way'!M22)</f>
        <v>2.0880753861644932</v>
      </c>
      <c r="I23" s="30">
        <f>IF(OR($A23="",$B23=""),"",'OddsRatio_working_2-way'!N22)</f>
        <v>1.9190539669544755</v>
      </c>
      <c r="J23" s="30">
        <f>IF('Log_working_2-way'!$D22="","",A23^('Log_working_2-way'!$D22))</f>
        <v>2.0891848566626599</v>
      </c>
      <c r="K23" s="32">
        <f>IF('Log_working_2-way'!$D22="","",B23^('Log_working_2-way'!$D22))</f>
        <v>1.9181177959672178</v>
      </c>
      <c r="L23" s="37">
        <f t="shared" si="9"/>
        <v>0.4794871794871795</v>
      </c>
      <c r="M23" s="37">
        <f t="shared" si="10"/>
        <v>0.52051282051282044</v>
      </c>
      <c r="N23" s="38">
        <v>119</v>
      </c>
      <c r="O23" s="38">
        <f t="shared" si="11"/>
        <v>60.37931034482758</v>
      </c>
      <c r="P23" s="38">
        <f t="shared" si="12"/>
        <v>55.363636363636353</v>
      </c>
      <c r="Q23" s="38">
        <f t="shared" si="13"/>
        <v>63.636363636363626</v>
      </c>
      <c r="R23" s="38">
        <f t="shared" si="14"/>
        <v>58.62068965517242</v>
      </c>
      <c r="S23" s="39">
        <f t="shared" si="15"/>
        <v>-3.2570532915360459</v>
      </c>
      <c r="T23" s="39">
        <f t="shared" si="16"/>
        <v>-3.2570532915360673</v>
      </c>
      <c r="U23" t="s">
        <v>231</v>
      </c>
      <c r="V23" t="s">
        <v>187</v>
      </c>
      <c r="W23" t="s">
        <v>434</v>
      </c>
      <c r="X23" t="s">
        <v>482</v>
      </c>
      <c r="Y23" s="41"/>
    </row>
    <row r="24" spans="1:25" ht="15" x14ac:dyDescent="0.25">
      <c r="A24">
        <v>1.74</v>
      </c>
      <c r="B24">
        <v>2.1800000000000002</v>
      </c>
      <c r="C24" s="29">
        <f t="shared" si="0"/>
        <v>3.3428240008436028E-2</v>
      </c>
      <c r="D24" s="30">
        <f>IF(OR($A24="",$B24=""),"",A24*'MPTO_working_2-way'!$G23)</f>
        <v>1.7981651376146788</v>
      </c>
      <c r="E24" s="32">
        <f>IF(OR($A24="",$B24=""),"",B24*'MPTO_working_2-way'!$G23)</f>
        <v>2.2528735632183907</v>
      </c>
      <c r="F24" s="30">
        <f>IF(OR($A24="",$B24=""),"",'MPTO_working_2-way'!D23)</f>
        <v>1.7921194368326561</v>
      </c>
      <c r="G24" s="32">
        <f>IF(OR($A24="",$B24=""),"",'MPTO_working_2-way'!E23)</f>
        <v>2.2624358821424311</v>
      </c>
      <c r="H24" s="30">
        <f>IF(OR($A24="",$B24=""),"",'OddsRatio_working_2-way'!M23)</f>
        <v>1.7919082295744857</v>
      </c>
      <c r="I24" s="30">
        <f>IF(OR($A24="",$B24=""),"",'OddsRatio_working_2-way'!N23)</f>
        <v>2.26277258229445</v>
      </c>
      <c r="J24" s="30">
        <f>IF('Log_working_2-way'!$D23="","",A24^('Log_working_2-way'!$D23))</f>
        <v>1.7891643629660847</v>
      </c>
      <c r="K24" s="32">
        <f>IF('Log_working_2-way'!$D23="","",B24^('Log_working_2-way'!$D23))</f>
        <v>2.2671631499443738</v>
      </c>
      <c r="L24" s="37">
        <f t="shared" si="9"/>
        <v>0.55612244897959184</v>
      </c>
      <c r="M24" s="37">
        <f t="shared" si="10"/>
        <v>0.44387755102040816</v>
      </c>
      <c r="N24" s="38">
        <v>120</v>
      </c>
      <c r="O24" s="38">
        <f t="shared" si="11"/>
        <v>51.03448275862069</v>
      </c>
      <c r="P24" s="38">
        <f t="shared" si="12"/>
        <v>64.954128440366972</v>
      </c>
      <c r="Q24" s="38">
        <f t="shared" si="13"/>
        <v>55.045871559633021</v>
      </c>
      <c r="R24" s="38">
        <f t="shared" si="14"/>
        <v>68.965517241379303</v>
      </c>
      <c r="S24" s="39">
        <f t="shared" si="15"/>
        <v>-4.0113888010123304</v>
      </c>
      <c r="T24" s="39">
        <f t="shared" si="16"/>
        <v>-4.0113888010123304</v>
      </c>
      <c r="U24" t="s">
        <v>188</v>
      </c>
      <c r="V24" t="s">
        <v>360</v>
      </c>
      <c r="W24" t="s">
        <v>434</v>
      </c>
      <c r="X24" t="s">
        <v>482</v>
      </c>
      <c r="Y24" s="41"/>
    </row>
    <row r="25" spans="1:25" ht="15" x14ac:dyDescent="0.25">
      <c r="A25">
        <v>1.9</v>
      </c>
      <c r="B25">
        <v>1.99</v>
      </c>
      <c r="C25" s="29">
        <f t="shared" si="0"/>
        <v>2.8828352287754377E-2</v>
      </c>
      <c r="D25" s="30">
        <f>IF(OR($A25="",$B25=""),"",A25*'MPTO_working_2-way'!$G24)</f>
        <v>1.9547738693467331</v>
      </c>
      <c r="E25" s="32">
        <f>IF(OR($A25="",$B25=""),"",B25*'MPTO_working_2-way'!$G24)</f>
        <v>2.0473684210526311</v>
      </c>
      <c r="F25" s="30">
        <f>IF(OR($A25="",$B25=""),"",'MPTO_working_2-way'!D24)</f>
        <v>1.9535003874967702</v>
      </c>
      <c r="G25" s="32">
        <f>IF(OR($A25="",$B25=""),"",'MPTO_working_2-way'!E24)</f>
        <v>2.0487672717420748</v>
      </c>
      <c r="H25" s="30">
        <f>IF(OR($A25="",$B25=""),"",'OddsRatio_working_2-way'!M24)</f>
        <v>1.9534625892455926</v>
      </c>
      <c r="I25" s="30">
        <f>IF(OR($A25="",$B25=""),"",'OddsRatio_working_2-way'!N24)</f>
        <v>2.0488088481701512</v>
      </c>
      <c r="J25" s="30">
        <f>IF('Log_working_2-way'!$D24="","",A25^('Log_working_2-way'!$D24))</f>
        <v>1.9528856855785393</v>
      </c>
      <c r="K25" s="32">
        <f>IF('Log_working_2-way'!$D24="","",B25^('Log_working_2-way'!$D24))</f>
        <v>2.0494438264048878</v>
      </c>
      <c r="L25" s="37">
        <f t="shared" si="9"/>
        <v>0.51156812339331637</v>
      </c>
      <c r="M25" s="37">
        <f t="shared" si="10"/>
        <v>0.48843187660668391</v>
      </c>
      <c r="N25" s="38">
        <v>121</v>
      </c>
      <c r="O25" s="38">
        <f t="shared" si="11"/>
        <v>57.315789473684198</v>
      </c>
      <c r="P25" s="38">
        <f t="shared" si="12"/>
        <v>60.19597989949748</v>
      </c>
      <c r="Q25" s="38">
        <f t="shared" si="13"/>
        <v>60.804020100502505</v>
      </c>
      <c r="R25" s="38">
        <f t="shared" si="14"/>
        <v>63.684210526315788</v>
      </c>
      <c r="S25" s="39">
        <f t="shared" si="15"/>
        <v>-3.4882306268183072</v>
      </c>
      <c r="T25" s="39">
        <f t="shared" si="16"/>
        <v>-3.4882306268183072</v>
      </c>
      <c r="U25" t="s">
        <v>453</v>
      </c>
      <c r="V25" t="s">
        <v>236</v>
      </c>
      <c r="W25" t="s">
        <v>166</v>
      </c>
      <c r="X25" t="s">
        <v>482</v>
      </c>
      <c r="Y25" s="41"/>
    </row>
    <row r="26" spans="1:25" ht="15" x14ac:dyDescent="0.25">
      <c r="A26">
        <v>1.97</v>
      </c>
      <c r="B26">
        <v>1.92</v>
      </c>
      <c r="C26" s="29">
        <f t="shared" si="0"/>
        <v>2.844754653130277E-2</v>
      </c>
      <c r="D26" s="30">
        <f>IF(OR($A26="",$B26=""),"",A26*'MPTO_working_2-way'!$G25)</f>
        <v>2.0260416666666665</v>
      </c>
      <c r="E26" s="32">
        <f>IF(OR($A26="",$B26=""),"",B26*'MPTO_working_2-way'!$G25)</f>
        <v>1.9746192893401013</v>
      </c>
      <c r="F26" s="30">
        <f>IF(OR($A26="",$B26=""),"",'MPTO_working_2-way'!D25)</f>
        <v>2.0267924123888115</v>
      </c>
      <c r="G26" s="32">
        <f>IF(OR($A26="",$B26=""),"",'MPTO_working_2-way'!E25)</f>
        <v>1.9739066903246005</v>
      </c>
      <c r="H26" s="30">
        <f>IF(OR($A26="",$B26=""),"",'OddsRatio_working_2-way'!M25)</f>
        <v>2.0268144068364817</v>
      </c>
      <c r="I26" s="30">
        <f>IF(OR($A26="",$B26=""),"",'OddsRatio_working_2-way'!N25)</f>
        <v>1.9738858291644976</v>
      </c>
      <c r="J26" s="30">
        <f>IF('Log_working_2-way'!$D25="","",A26^('Log_working_2-way'!$D25))</f>
        <v>2.0271548987306875</v>
      </c>
      <c r="K26" s="32">
        <f>IF('Log_working_2-way'!$D25="","",B26^('Log_working_2-way'!$D25))</f>
        <v>1.9735629954505829</v>
      </c>
      <c r="L26" s="37">
        <f t="shared" si="9"/>
        <v>0.49357326478149105</v>
      </c>
      <c r="M26" s="37">
        <f t="shared" si="10"/>
        <v>0.50642673521850901</v>
      </c>
      <c r="N26" s="38">
        <v>122</v>
      </c>
      <c r="O26" s="38">
        <f t="shared" si="11"/>
        <v>60.07106598984771</v>
      </c>
      <c r="P26" s="38">
        <f t="shared" si="12"/>
        <v>58.458333333333329</v>
      </c>
      <c r="Q26" s="38">
        <f t="shared" si="13"/>
        <v>63.541666666666671</v>
      </c>
      <c r="R26" s="38">
        <f t="shared" si="14"/>
        <v>61.928934010152282</v>
      </c>
      <c r="S26" s="39">
        <f t="shared" si="15"/>
        <v>-3.470600676818961</v>
      </c>
      <c r="T26" s="39">
        <f t="shared" si="16"/>
        <v>-3.4706006768189539</v>
      </c>
      <c r="U26" t="s">
        <v>443</v>
      </c>
      <c r="V26" t="s">
        <v>235</v>
      </c>
      <c r="W26" t="s">
        <v>166</v>
      </c>
      <c r="X26" t="s">
        <v>482</v>
      </c>
      <c r="Y26" s="41"/>
    </row>
    <row r="27" spans="1:25" ht="15" x14ac:dyDescent="0.25">
      <c r="A27">
        <v>2.37</v>
      </c>
      <c r="B27">
        <v>1.63</v>
      </c>
      <c r="C27" s="29">
        <f t="shared" si="0"/>
        <v>3.5437860785379582E-2</v>
      </c>
      <c r="D27" s="30">
        <f>IF(OR($A27="",$B27=""),"",A27*'MPTO_working_2-way'!$G26)</f>
        <v>2.4539877300613497</v>
      </c>
      <c r="E27" s="32">
        <f>IF(OR($A27="",$B27=""),"",B27*'MPTO_working_2-way'!$G26)</f>
        <v>1.6877637130801686</v>
      </c>
      <c r="F27" s="30">
        <f>IF(OR($A27="",$B27=""),"",'MPTO_working_2-way'!D26)</f>
        <v>2.4738881239793793</v>
      </c>
      <c r="G27" s="32">
        <f>IF(OR($A27="",$B27=""),"",'MPTO_working_2-way'!E26)</f>
        <v>1.6784775477395666</v>
      </c>
      <c r="H27" s="30">
        <f>IF(OR($A27="",$B27=""),"",'OddsRatio_working_2-way'!M26)</f>
        <v>2.4746535778287639</v>
      </c>
      <c r="I27" s="30">
        <f>IF(OR($A27="",$B27=""),"",'OddsRatio_working_2-way'!N26)</f>
        <v>1.6781253679066579</v>
      </c>
      <c r="J27" s="30">
        <f>IF('Log_working_2-way'!$D26="","",A27^('Log_working_2-way'!$D26))</f>
        <v>2.4838961866439853</v>
      </c>
      <c r="K27" s="32">
        <f>IF('Log_working_2-way'!$D26="","",B27^('Log_working_2-way'!$D26))</f>
        <v>1.6739015902867895</v>
      </c>
      <c r="L27" s="37">
        <f t="shared" si="9"/>
        <v>0.40749999999999997</v>
      </c>
      <c r="M27" s="37">
        <f t="shared" si="10"/>
        <v>0.59250000000000003</v>
      </c>
      <c r="N27" s="38">
        <v>123</v>
      </c>
      <c r="O27" s="38">
        <f t="shared" si="11"/>
        <v>71.101265822784796</v>
      </c>
      <c r="P27" s="38">
        <f t="shared" si="12"/>
        <v>47.539877300613483</v>
      </c>
      <c r="Q27" s="38">
        <f t="shared" si="13"/>
        <v>75.460122699386503</v>
      </c>
      <c r="R27" s="38">
        <f t="shared" si="14"/>
        <v>51.898734177215182</v>
      </c>
      <c r="S27" s="39">
        <f t="shared" si="15"/>
        <v>-4.3588568766017062</v>
      </c>
      <c r="T27" s="39">
        <f t="shared" si="16"/>
        <v>-4.3588568766016991</v>
      </c>
      <c r="U27" t="s">
        <v>241</v>
      </c>
      <c r="V27" t="s">
        <v>151</v>
      </c>
      <c r="W27" t="s">
        <v>166</v>
      </c>
      <c r="X27" t="s">
        <v>482</v>
      </c>
      <c r="Y27" s="41"/>
    </row>
    <row r="28" spans="1:25" ht="15" x14ac:dyDescent="0.25">
      <c r="A28">
        <v>2.15</v>
      </c>
      <c r="B28">
        <v>1.76</v>
      </c>
      <c r="C28" s="29">
        <f t="shared" si="0"/>
        <v>3.3298097251585723E-2</v>
      </c>
      <c r="D28" s="30">
        <f>IF(OR($A28="",$B28=""),"",A28*'MPTO_working_2-way'!$G27)</f>
        <v>2.2215909090909092</v>
      </c>
      <c r="E28" s="32">
        <f>IF(OR($A28="",$B28=""),"",B28*'MPTO_working_2-way'!$G27)</f>
        <v>1.8186046511627909</v>
      </c>
      <c r="F28" s="30">
        <f>IF(OR($A28="",$B28=""),"",'MPTO_working_2-way'!D27)</f>
        <v>2.2298173246906305</v>
      </c>
      <c r="G28" s="32">
        <f>IF(OR($A28="",$B28=""),"",'MPTO_working_2-way'!E27)</f>
        <v>1.8131288931480596</v>
      </c>
      <c r="H28" s="30">
        <f>IF(OR($A28="",$B28=""),"",'OddsRatio_working_2-way'!M27)</f>
        <v>2.2301048307916052</v>
      </c>
      <c r="I28" s="30">
        <f>IF(OR($A28="",$B28=""),"",'OddsRatio_working_2-way'!N27)</f>
        <v>1.8129388446970602</v>
      </c>
      <c r="J28" s="30">
        <f>IF('Log_working_2-way'!$D27="","",A28^('Log_working_2-way'!$D27))</f>
        <v>2.2338767288490446</v>
      </c>
      <c r="K28" s="32">
        <f>IF('Log_working_2-way'!$D27="","",B28^('Log_working_2-way'!$D27))</f>
        <v>1.8104537322239227</v>
      </c>
      <c r="L28" s="37">
        <f t="shared" si="9"/>
        <v>0.45012787723785164</v>
      </c>
      <c r="M28" s="37">
        <f t="shared" si="10"/>
        <v>0.54987212276214825</v>
      </c>
      <c r="N28" s="38">
        <v>124</v>
      </c>
      <c r="O28" s="38">
        <f t="shared" si="11"/>
        <v>66.32558139534882</v>
      </c>
      <c r="P28" s="38">
        <f t="shared" si="12"/>
        <v>53.545454545454554</v>
      </c>
      <c r="Q28" s="38">
        <f t="shared" si="13"/>
        <v>70.454545454545467</v>
      </c>
      <c r="R28" s="38">
        <f t="shared" si="14"/>
        <v>57.674418604651159</v>
      </c>
      <c r="S28" s="39">
        <f t="shared" si="15"/>
        <v>-4.1289640591966474</v>
      </c>
      <c r="T28" s="39">
        <f t="shared" si="16"/>
        <v>-4.1289640591966048</v>
      </c>
      <c r="U28" t="s">
        <v>238</v>
      </c>
      <c r="V28" t="s">
        <v>191</v>
      </c>
      <c r="W28" t="s">
        <v>166</v>
      </c>
      <c r="X28" t="s">
        <v>482</v>
      </c>
      <c r="Y28" s="41"/>
    </row>
    <row r="29" spans="1:25" ht="15" x14ac:dyDescent="0.25">
      <c r="A29">
        <v>1.45</v>
      </c>
      <c r="B29">
        <v>2.83</v>
      </c>
      <c r="C29" s="29">
        <f t="shared" si="0"/>
        <v>4.3012062873157175E-2</v>
      </c>
      <c r="D29" s="30">
        <f>IF(OR($A29="",$B29=""),"",A29*'MPTO_working_2-way'!$G28)</f>
        <v>1.5123674911660778</v>
      </c>
      <c r="E29" s="32">
        <f>IF(OR($A29="",$B29=""),"",B29*'MPTO_working_2-way'!$G28)</f>
        <v>2.9517241379310351</v>
      </c>
      <c r="F29" s="30">
        <f>IF(OR($A29="",$B29=""),"",'MPTO_working_2-way'!D28)</f>
        <v>1.4966718336828668</v>
      </c>
      <c r="G29" s="32">
        <f>IF(OR($A29="",$B29=""),"",'MPTO_working_2-way'!E28)</f>
        <v>3.0134018725904173</v>
      </c>
      <c r="H29" s="30">
        <f>IF(OR($A29="",$B29=""),"",'OddsRatio_working_2-way'!M28)</f>
        <v>1.4958847036804643</v>
      </c>
      <c r="I29" s="30">
        <f>IF(OR($A29="",$B29=""),"",'OddsRatio_working_2-way'!N28)</f>
        <v>3.016597794967224</v>
      </c>
      <c r="J29" s="30">
        <f>IF('Log_working_2-way'!$D28="","",A29^('Log_working_2-way'!$D28))</f>
        <v>1.4886659128715514</v>
      </c>
      <c r="K29" s="32">
        <f>IF('Log_working_2-way'!$D28="","",B29^('Log_working_2-way'!$D28))</f>
        <v>3.0463878769891521</v>
      </c>
      <c r="L29" s="37">
        <f t="shared" si="9"/>
        <v>0.66121495327102797</v>
      </c>
      <c r="M29" s="37">
        <f t="shared" si="10"/>
        <v>0.33878504672897192</v>
      </c>
      <c r="N29" s="38">
        <v>125</v>
      </c>
      <c r="O29" s="38">
        <f t="shared" si="11"/>
        <v>38.793103448275865</v>
      </c>
      <c r="P29" s="38">
        <f t="shared" si="12"/>
        <v>80.830388692579504</v>
      </c>
      <c r="Q29" s="38">
        <f t="shared" si="13"/>
        <v>44.169611307420496</v>
      </c>
      <c r="R29" s="38">
        <f t="shared" si="14"/>
        <v>86.206896551724142</v>
      </c>
      <c r="S29" s="39">
        <f t="shared" si="15"/>
        <v>-5.3765078591446311</v>
      </c>
      <c r="T29" s="39">
        <f t="shared" si="16"/>
        <v>-5.3765078591446382</v>
      </c>
      <c r="U29" t="s">
        <v>463</v>
      </c>
      <c r="V29" t="s">
        <v>239</v>
      </c>
      <c r="W29" t="s">
        <v>166</v>
      </c>
      <c r="X29" t="s">
        <v>482</v>
      </c>
      <c r="Y29" s="41"/>
    </row>
    <row r="30" spans="1:25" s="35" customFormat="1" ht="15" x14ac:dyDescent="0.25">
      <c r="A30">
        <v>2.19</v>
      </c>
      <c r="B30">
        <v>1.74</v>
      </c>
      <c r="C30" s="29">
        <f t="shared" si="0"/>
        <v>3.1333648244370904E-2</v>
      </c>
      <c r="D30" s="30">
        <f>IF(OR($A30="",$B30=""),"",A30*'MPTO_working_2-way'!$G29)</f>
        <v>2.2586206896551722</v>
      </c>
      <c r="E30" s="32">
        <f>IF(OR($A30="",$B30=""),"",B30*'MPTO_working_2-way'!$G29)</f>
        <v>1.7945205479452053</v>
      </c>
      <c r="F30" s="30">
        <f>IF(OR($A30="",$B30=""),"",'MPTO_working_2-way'!D29)</f>
        <v>2.2678093197643276</v>
      </c>
      <c r="G30" s="32">
        <f>IF(OR($A30="",$B30=""),"",'MPTO_working_2-way'!E29)</f>
        <v>1.7887621461765948</v>
      </c>
      <c r="H30" s="30">
        <f>IF(OR($A30="",$B30=""),"",'OddsRatio_working_2-way'!M29)</f>
        <v>2.2681120250624973</v>
      </c>
      <c r="I30" s="30">
        <f>IF(OR($A30="",$B30=""),"",'OddsRatio_working_2-way'!N29)</f>
        <v>1.7885738643245783</v>
      </c>
      <c r="J30" s="30">
        <f>IF('Log_working_2-way'!$D29="","",A30^('Log_working_2-way'!$D29))</f>
        <v>2.2723226675973618</v>
      </c>
      <c r="K30" s="32">
        <f>IF('Log_working_2-way'!$D29="","",B30^('Log_working_2-way'!$D29))</f>
        <v>1.7859641468844982</v>
      </c>
      <c r="L30" s="37">
        <f t="shared" si="9"/>
        <v>0.44274809160305351</v>
      </c>
      <c r="M30" s="37">
        <f t="shared" si="10"/>
        <v>0.5572519083969466</v>
      </c>
      <c r="N30" s="38">
        <v>126</v>
      </c>
      <c r="O30" s="38">
        <f t="shared" si="11"/>
        <v>68.465753424657535</v>
      </c>
      <c r="P30" s="38">
        <f t="shared" si="12"/>
        <v>53.58620689655173</v>
      </c>
      <c r="Q30" s="38">
        <f t="shared" si="13"/>
        <v>72.41379310344827</v>
      </c>
      <c r="R30" s="38">
        <f t="shared" si="14"/>
        <v>57.534246575342472</v>
      </c>
      <c r="S30" s="39">
        <f t="shared" si="15"/>
        <v>-3.9480396787907353</v>
      </c>
      <c r="T30" s="39">
        <f t="shared" si="16"/>
        <v>-3.9480396787907424</v>
      </c>
      <c r="U30" t="s">
        <v>91</v>
      </c>
      <c r="V30" t="s">
        <v>93</v>
      </c>
      <c r="W30" t="s">
        <v>78</v>
      </c>
      <c r="X30" t="s">
        <v>482</v>
      </c>
      <c r="Y30" s="41"/>
    </row>
    <row r="31" spans="1:25" ht="15" x14ac:dyDescent="0.25">
      <c r="A31">
        <v>1.99</v>
      </c>
      <c r="B31">
        <v>1.89</v>
      </c>
      <c r="C31" s="29">
        <f t="shared" si="0"/>
        <v>3.16130919145996E-2</v>
      </c>
      <c r="D31" s="30">
        <f>IF(OR($A31="",$B31=""),"",A31*'MPTO_working_2-way'!$G30)</f>
        <v>2.052910052910053</v>
      </c>
      <c r="E31" s="32">
        <f>IF(OR($A31="",$B31=""),"",B31*'MPTO_working_2-way'!$G30)</f>
        <v>1.9497487437185932</v>
      </c>
      <c r="F31" s="30">
        <f>IF(OR($A31="",$B31=""),"",'MPTO_working_2-way'!D30)</f>
        <v>2.0546283903744778</v>
      </c>
      <c r="G31" s="32">
        <f>IF(OR($A31="",$B31=""),"",'MPTO_working_2-way'!E30)</f>
        <v>1.9482012897878844</v>
      </c>
      <c r="H31" s="30">
        <f>IF(OR($A31="",$B31=""),"",'OddsRatio_working_2-way'!M30)</f>
        <v>2.0546845739659791</v>
      </c>
      <c r="I31" s="30">
        <f>IF(OR($A31="",$B31=""),"",'OddsRatio_working_2-way'!N30)</f>
        <v>1.9481507786158798</v>
      </c>
      <c r="J31" s="30">
        <f>IF('Log_working_2-way'!$D30="","",A31^('Log_working_2-way'!$D30))</f>
        <v>2.0554666264202575</v>
      </c>
      <c r="K31" s="32">
        <f>IF('Log_working_2-way'!$D30="","",B31^('Log_working_2-way'!$D30))</f>
        <v>1.9474482422922217</v>
      </c>
      <c r="L31" s="37">
        <f t="shared" si="9"/>
        <v>0.48711340206185566</v>
      </c>
      <c r="M31" s="37">
        <f t="shared" si="10"/>
        <v>0.51288659793814428</v>
      </c>
      <c r="N31" s="38">
        <v>127</v>
      </c>
      <c r="O31" s="38">
        <f t="shared" si="11"/>
        <v>63.180904522613055</v>
      </c>
      <c r="P31" s="38">
        <f t="shared" si="12"/>
        <v>59.804232804232811</v>
      </c>
      <c r="Q31" s="38">
        <f t="shared" si="13"/>
        <v>67.195767195767203</v>
      </c>
      <c r="R31" s="38">
        <f t="shared" si="14"/>
        <v>63.819095477386931</v>
      </c>
      <c r="S31" s="39">
        <f t="shared" si="15"/>
        <v>-4.0148626731541484</v>
      </c>
      <c r="T31" s="39">
        <f t="shared" si="16"/>
        <v>-4.0148626731541199</v>
      </c>
      <c r="U31" t="s">
        <v>95</v>
      </c>
      <c r="V31" t="s">
        <v>94</v>
      </c>
      <c r="W31" t="s">
        <v>78</v>
      </c>
      <c r="X31" t="s">
        <v>482</v>
      </c>
      <c r="Y31" s="41"/>
    </row>
    <row r="32" spans="1:25" ht="15" x14ac:dyDescent="0.25">
      <c r="A32">
        <v>1.83</v>
      </c>
      <c r="B32">
        <v>2.06</v>
      </c>
      <c r="C32" s="29">
        <f t="shared" si="0"/>
        <v>3.1884980635577431E-2</v>
      </c>
      <c r="D32" s="30">
        <f>IF(OR($A32="",$B32=""),"",A32*'MPTO_working_2-way'!$G31)</f>
        <v>1.8883495145631068</v>
      </c>
      <c r="E32" s="32">
        <f>IF(OR($A32="",$B32=""),"",B32*'MPTO_working_2-way'!$G31)</f>
        <v>2.1256830601092895</v>
      </c>
      <c r="F32" s="30">
        <f>IF(OR($A32="",$B32=""),"",'MPTO_working_2-way'!D31)</f>
        <v>1.8849942497124856</v>
      </c>
      <c r="G32" s="32">
        <f>IF(OR($A32="",$B32=""),"",'MPTO_working_2-way'!E31)</f>
        <v>2.1299508446804905</v>
      </c>
      <c r="H32" s="30">
        <f>IF(OR($A32="",$B32=""),"",'OddsRatio_working_2-way'!M31)</f>
        <v>1.8848835335367746</v>
      </c>
      <c r="I32" s="30">
        <f>IF(OR($A32="",$B32=""),"",'OddsRatio_working_2-way'!N31)</f>
        <v>2.1300922235529893</v>
      </c>
      <c r="J32" s="30">
        <f>IF('Log_working_2-way'!$D31="","",A32^('Log_working_2-way'!$D31))</f>
        <v>1.8833614398916756</v>
      </c>
      <c r="K32" s="32">
        <f>IF('Log_working_2-way'!$D31="","",B32^('Log_working_2-way'!$D31))</f>
        <v>2.1320394516231058</v>
      </c>
      <c r="L32" s="37">
        <f t="shared" si="9"/>
        <v>0.5295629820051414</v>
      </c>
      <c r="M32" s="37">
        <f t="shared" si="10"/>
        <v>0.47043701799485865</v>
      </c>
      <c r="N32" s="38">
        <v>128</v>
      </c>
      <c r="O32" s="38">
        <f t="shared" si="11"/>
        <v>58.05464480874317</v>
      </c>
      <c r="P32" s="38">
        <f t="shared" si="12"/>
        <v>65.864077669902912</v>
      </c>
      <c r="Q32" s="38">
        <f t="shared" si="13"/>
        <v>62.135922330097088</v>
      </c>
      <c r="R32" s="38">
        <f t="shared" si="14"/>
        <v>69.945355191256823</v>
      </c>
      <c r="S32" s="39">
        <f t="shared" si="15"/>
        <v>-4.0812775213539183</v>
      </c>
      <c r="T32" s="39">
        <f t="shared" si="16"/>
        <v>-4.0812775213539112</v>
      </c>
      <c r="U32" t="s">
        <v>454</v>
      </c>
      <c r="V32" t="s">
        <v>100</v>
      </c>
      <c r="W32" t="s">
        <v>78</v>
      </c>
      <c r="X32" t="s">
        <v>482</v>
      </c>
      <c r="Y32" s="41"/>
    </row>
    <row r="33" spans="1:25" ht="15" x14ac:dyDescent="0.25">
      <c r="A33">
        <v>2.15</v>
      </c>
      <c r="B33">
        <v>1.76</v>
      </c>
      <c r="C33" s="29">
        <f t="shared" si="0"/>
        <v>3.3298097251585723E-2</v>
      </c>
      <c r="D33" s="30">
        <f>IF(OR($A33="",$B33=""),"",A33*'MPTO_working_2-way'!$G32)</f>
        <v>2.2215909090909092</v>
      </c>
      <c r="E33" s="32">
        <f>IF(OR($A33="",$B33=""),"",B33*'MPTO_working_2-way'!$G32)</f>
        <v>1.8186046511627909</v>
      </c>
      <c r="F33" s="30">
        <f>IF(OR($A33="",$B33=""),"",'MPTO_working_2-way'!D32)</f>
        <v>2.2298173246906305</v>
      </c>
      <c r="G33" s="32">
        <f>IF(OR($A33="",$B33=""),"",'MPTO_working_2-way'!E32)</f>
        <v>1.8131288931480596</v>
      </c>
      <c r="H33" s="30">
        <f>IF(OR($A33="",$B33=""),"",'OddsRatio_working_2-way'!M32)</f>
        <v>2.2301048307916052</v>
      </c>
      <c r="I33" s="30">
        <f>IF(OR($A33="",$B33=""),"",'OddsRatio_working_2-way'!N32)</f>
        <v>1.8129388446970602</v>
      </c>
      <c r="J33" s="30">
        <f>IF('Log_working_2-way'!$D32="","",A33^('Log_working_2-way'!$D32))</f>
        <v>2.2338767288490446</v>
      </c>
      <c r="K33" s="32">
        <f>IF('Log_working_2-way'!$D32="","",B33^('Log_working_2-way'!$D32))</f>
        <v>1.8104537322239227</v>
      </c>
      <c r="L33" s="37">
        <f t="shared" si="9"/>
        <v>0.45012787723785164</v>
      </c>
      <c r="M33" s="37">
        <f t="shared" si="10"/>
        <v>0.54987212276214825</v>
      </c>
      <c r="N33" s="38">
        <v>129</v>
      </c>
      <c r="O33" s="38">
        <f t="shared" si="11"/>
        <v>68.999999999999986</v>
      </c>
      <c r="P33" s="38">
        <f t="shared" si="12"/>
        <v>55.704545454545453</v>
      </c>
      <c r="Q33" s="38">
        <f t="shared" si="13"/>
        <v>73.295454545454547</v>
      </c>
      <c r="R33" s="38">
        <f t="shared" si="14"/>
        <v>60</v>
      </c>
      <c r="S33" s="39">
        <f t="shared" si="15"/>
        <v>-4.295454545454561</v>
      </c>
      <c r="T33" s="39">
        <f t="shared" si="16"/>
        <v>-4.2954545454545467</v>
      </c>
      <c r="U33" t="s">
        <v>87</v>
      </c>
      <c r="V33" t="s">
        <v>103</v>
      </c>
      <c r="W33" t="s">
        <v>78</v>
      </c>
      <c r="X33" t="s">
        <v>482</v>
      </c>
      <c r="Y33" s="41"/>
    </row>
    <row r="34" spans="1:25" ht="15" x14ac:dyDescent="0.25">
      <c r="A34">
        <v>2.09</v>
      </c>
      <c r="B34">
        <v>1.8</v>
      </c>
      <c r="C34" s="29">
        <f t="shared" si="0"/>
        <v>3.4024455077086735E-2</v>
      </c>
      <c r="D34" s="30">
        <f>IF(OR($A34="",$B34=""),"",A34*'MPTO_working_2-way'!$G33)</f>
        <v>2.161111111111111</v>
      </c>
      <c r="E34" s="32">
        <f>IF(OR($A34="",$B34=""),"",B34*'MPTO_working_2-way'!$G33)</f>
        <v>1.8612440191387563</v>
      </c>
      <c r="F34" s="30">
        <f>IF(OR($A34="",$B34=""),"",'MPTO_working_2-way'!D33)</f>
        <v>2.1670506912442398</v>
      </c>
      <c r="G34" s="32">
        <f>IF(OR($A34="",$B34=""),"",'MPTO_working_2-way'!E33)</f>
        <v>1.8568608094768018</v>
      </c>
      <c r="H34" s="30">
        <f>IF(OR($A34="",$B34=""),"",'OddsRatio_working_2-way'!M33)</f>
        <v>2.1672617529928755</v>
      </c>
      <c r="I34" s="30">
        <f>IF(OR($A34="",$B34=""),"",'OddsRatio_working_2-way'!N33)</f>
        <v>1.8567058737562385</v>
      </c>
      <c r="J34" s="30">
        <f>IF('Log_working_2-way'!$D33="","",A34^('Log_working_2-way'!$D33))</f>
        <v>2.1699807722915003</v>
      </c>
      <c r="K34" s="32">
        <f>IF('Log_working_2-way'!$D33="","",B34^('Log_working_2-way'!$D33))</f>
        <v>1.8547149010332622</v>
      </c>
      <c r="L34" s="37">
        <f t="shared" si="9"/>
        <v>0.46272493573264784</v>
      </c>
      <c r="M34" s="37">
        <f t="shared" si="10"/>
        <v>0.53727506426735205</v>
      </c>
      <c r="N34" s="38">
        <v>130</v>
      </c>
      <c r="O34" s="38">
        <f t="shared" si="11"/>
        <v>67.799043062200965</v>
      </c>
      <c r="P34" s="38">
        <f t="shared" si="12"/>
        <v>57.777777777777779</v>
      </c>
      <c r="Q34" s="38">
        <f t="shared" si="13"/>
        <v>72.222222222222229</v>
      </c>
      <c r="R34" s="38">
        <f t="shared" si="14"/>
        <v>62.200956937799049</v>
      </c>
      <c r="S34" s="39">
        <f t="shared" si="15"/>
        <v>-4.4231791600212631</v>
      </c>
      <c r="T34" s="39">
        <f t="shared" si="16"/>
        <v>-4.4231791600212702</v>
      </c>
      <c r="U34" t="s">
        <v>99</v>
      </c>
      <c r="V34" t="s">
        <v>106</v>
      </c>
      <c r="W34" t="s">
        <v>78</v>
      </c>
      <c r="X34" t="s">
        <v>482</v>
      </c>
      <c r="Y34" s="41"/>
    </row>
    <row r="35" spans="1:25" ht="15" x14ac:dyDescent="0.25">
      <c r="A35">
        <v>2.0699999999999998</v>
      </c>
      <c r="B35">
        <v>1.83</v>
      </c>
      <c r="C35" s="29">
        <f t="shared" si="0"/>
        <v>2.9539874871307603E-2</v>
      </c>
      <c r="D35" s="30">
        <f>IF(OR($A35="",$B35=""),"",A35*'MPTO_working_2-way'!$G34)</f>
        <v>2.1311475409836067</v>
      </c>
      <c r="E35" s="32">
        <f>IF(OR($A35="",$B35=""),"",B35*'MPTO_working_2-way'!$G34)</f>
        <v>1.8840579710144929</v>
      </c>
      <c r="F35" s="30">
        <f>IF(OR($A35="",$B35=""),"",'MPTO_working_2-way'!D34)</f>
        <v>2.1352836729517204</v>
      </c>
      <c r="G35" s="32">
        <f>IF(OR($A35="",$B35=""),"",'MPTO_working_2-way'!E34)</f>
        <v>1.8808371192373576</v>
      </c>
      <c r="H35" s="30">
        <f>IF(OR($A35="",$B35=""),"",'OddsRatio_working_2-way'!M34)</f>
        <v>2.1354103339788768</v>
      </c>
      <c r="I35" s="30">
        <f>IF(OR($A35="",$B35=""),"",'OddsRatio_working_2-way'!N34)</f>
        <v>1.8807388571985679</v>
      </c>
      <c r="J35" s="30">
        <f>IF('Log_working_2-way'!$D34="","",A35^('Log_working_2-way'!$D34))</f>
        <v>2.137293622577233</v>
      </c>
      <c r="K35" s="32">
        <f>IF('Log_working_2-way'!$D34="","",B35^('Log_working_2-way'!$D34))</f>
        <v>1.8792804075818812</v>
      </c>
      <c r="L35" s="37">
        <f t="shared" si="9"/>
        <v>0.46923076923076917</v>
      </c>
      <c r="M35" s="37">
        <f t="shared" si="10"/>
        <v>0.53076923076923077</v>
      </c>
      <c r="N35" s="38">
        <v>131</v>
      </c>
      <c r="O35" s="38">
        <f t="shared" si="11"/>
        <v>67.714975845410606</v>
      </c>
      <c r="P35" s="38">
        <f t="shared" si="12"/>
        <v>59.415300546448094</v>
      </c>
      <c r="Q35" s="38">
        <f t="shared" si="13"/>
        <v>71.584699453551906</v>
      </c>
      <c r="R35" s="38">
        <f t="shared" si="14"/>
        <v>63.285024154589379</v>
      </c>
      <c r="S35" s="39">
        <f t="shared" si="15"/>
        <v>-3.8697236081412996</v>
      </c>
      <c r="T35" s="39">
        <f t="shared" si="16"/>
        <v>-3.8697236081412854</v>
      </c>
      <c r="U35" t="s">
        <v>104</v>
      </c>
      <c r="V35" t="s">
        <v>107</v>
      </c>
      <c r="W35" t="s">
        <v>78</v>
      </c>
      <c r="X35" t="s">
        <v>482</v>
      </c>
      <c r="Y35" s="41"/>
    </row>
    <row r="36" spans="1:25" ht="15" x14ac:dyDescent="0.25">
      <c r="A36">
        <v>1.89</v>
      </c>
      <c r="B36">
        <v>2</v>
      </c>
      <c r="C36" s="29">
        <f t="shared" si="0"/>
        <v>2.9100529100529293E-2</v>
      </c>
      <c r="D36" s="30">
        <f>IF(OR($A36="",$B36=""),"",A36*'MPTO_working_2-way'!$G35)</f>
        <v>1.9450000000000003</v>
      </c>
      <c r="E36" s="32">
        <f>IF(OR($A36="",$B36=""),"",B36*'MPTO_working_2-way'!$G35)</f>
        <v>2.0582010582010586</v>
      </c>
      <c r="F36" s="30">
        <f>IF(OR($A36="",$B36=""),"",'MPTO_working_2-way'!D35)</f>
        <v>1.9434447300771212</v>
      </c>
      <c r="G36" s="32">
        <f>IF(OR($A36="",$B36=""),"",'MPTO_working_2-way'!E35)</f>
        <v>2.0599455040871937</v>
      </c>
      <c r="H36" s="30">
        <f>IF(OR($A36="",$B36=""),"",'OddsRatio_working_2-way'!M35)</f>
        <v>1.9433981132056606</v>
      </c>
      <c r="I36" s="30">
        <f>IF(OR($A36="",$B36=""),"",'OddsRatio_working_2-way'!N35)</f>
        <v>2.0599978800063603</v>
      </c>
      <c r="J36" s="30">
        <f>IF('Log_working_2-way'!$D35="","",A36^('Log_working_2-way'!$D35))</f>
        <v>1.9426935194379702</v>
      </c>
      <c r="K36" s="32">
        <f>IF('Log_working_2-way'!$D35="","",B36^('Log_working_2-way'!$D35))</f>
        <v>2.0607901501181232</v>
      </c>
      <c r="L36" s="37">
        <f t="shared" si="9"/>
        <v>0.51413881748071977</v>
      </c>
      <c r="M36" s="37">
        <f t="shared" si="10"/>
        <v>0.48586118251928012</v>
      </c>
      <c r="N36" s="38">
        <v>132</v>
      </c>
      <c r="O36" s="38">
        <f t="shared" si="11"/>
        <v>62.158730158730165</v>
      </c>
      <c r="P36" s="38">
        <f t="shared" si="12"/>
        <v>66</v>
      </c>
      <c r="Q36" s="38">
        <f t="shared" si="13"/>
        <v>66</v>
      </c>
      <c r="R36" s="38">
        <f t="shared" si="14"/>
        <v>69.841269841269849</v>
      </c>
      <c r="S36" s="39">
        <f t="shared" si="15"/>
        <v>-3.8412698412698347</v>
      </c>
      <c r="T36" s="39">
        <f t="shared" si="16"/>
        <v>-3.8412698412698489</v>
      </c>
      <c r="U36" t="s">
        <v>96</v>
      </c>
      <c r="V36" t="s">
        <v>102</v>
      </c>
      <c r="W36" t="s">
        <v>78</v>
      </c>
      <c r="X36" t="s">
        <v>482</v>
      </c>
      <c r="Y36" s="41"/>
    </row>
    <row r="37" spans="1:25" ht="15" x14ac:dyDescent="0.25">
      <c r="A37">
        <v>2.4900000000000002</v>
      </c>
      <c r="B37">
        <v>1.58</v>
      </c>
      <c r="C37" s="29">
        <f t="shared" si="0"/>
        <v>3.4517818107874465E-2</v>
      </c>
      <c r="D37" s="30">
        <f>IF(OR($A37="",$B37=""),"",A37*'MPTO_working_2-way'!$G36)</f>
        <v>2.5759493670886076</v>
      </c>
      <c r="E37" s="32">
        <f>IF(OR($A37="",$B37=""),"",B37*'MPTO_working_2-way'!$G36)</f>
        <v>1.6345381526104417</v>
      </c>
      <c r="F37" s="30">
        <f>IF(OR($A37="",$B37=""),"",'MPTO_working_2-way'!D36)</f>
        <v>2.6018120494676276</v>
      </c>
      <c r="G37" s="32">
        <f>IF(OR($A37="",$B37=""),"",'MPTO_working_2-way'!E36)</f>
        <v>1.6242929689112753</v>
      </c>
      <c r="H37" s="30">
        <f>IF(OR($A37="",$B37=""),"",'OddsRatio_working_2-way'!M36)</f>
        <v>2.6027992754058067</v>
      </c>
      <c r="I37" s="30">
        <f>IF(OR($A37="",$B37=""),"",'OddsRatio_working_2-way'!N36)</f>
        <v>1.6239084427754149</v>
      </c>
      <c r="J37" s="30">
        <f>IF('Log_working_2-way'!$D36="","",A37^('Log_working_2-way'!$D36))</f>
        <v>2.6148709324694677</v>
      </c>
      <c r="K37" s="32">
        <f>IF('Log_working_2-way'!$D36="","",B37^('Log_working_2-way'!$D36))</f>
        <v>1.6192445352091833</v>
      </c>
      <c r="L37" s="37">
        <f t="shared" si="9"/>
        <v>0.3882063882063882</v>
      </c>
      <c r="M37" s="37">
        <f t="shared" si="10"/>
        <v>0.6117936117936118</v>
      </c>
      <c r="N37" s="38">
        <v>133</v>
      </c>
      <c r="O37" s="38">
        <f t="shared" si="11"/>
        <v>79.586345381526101</v>
      </c>
      <c r="P37" s="38">
        <f t="shared" si="12"/>
        <v>48.822784810126585</v>
      </c>
      <c r="Q37" s="38">
        <f t="shared" si="13"/>
        <v>84.177215189873408</v>
      </c>
      <c r="R37" s="38">
        <f t="shared" si="14"/>
        <v>53.413654618473885</v>
      </c>
      <c r="S37" s="39">
        <f t="shared" si="15"/>
        <v>-4.590869808347307</v>
      </c>
      <c r="T37" s="39">
        <f t="shared" si="16"/>
        <v>-4.5908698083472999</v>
      </c>
      <c r="U37" t="s">
        <v>108</v>
      </c>
      <c r="V37" t="s">
        <v>101</v>
      </c>
      <c r="W37" t="s">
        <v>78</v>
      </c>
      <c r="X37" t="s">
        <v>482</v>
      </c>
      <c r="Y37" s="41"/>
    </row>
    <row r="38" spans="1:25" ht="15" x14ac:dyDescent="0.25">
      <c r="A38">
        <v>2.31</v>
      </c>
      <c r="B38">
        <v>1.66</v>
      </c>
      <c r="C38" s="29">
        <f t="shared" si="0"/>
        <v>3.5310071454649705E-2</v>
      </c>
      <c r="D38" s="30">
        <f>IF(OR($A38="",$B38=""),"",A38*'MPTO_working_2-way'!$G37)</f>
        <v>2.3915662650602409</v>
      </c>
      <c r="E38" s="32">
        <f>IF(OR($A38="",$B38=""),"",B38*'MPTO_working_2-way'!$G37)</f>
        <v>1.7186147186147185</v>
      </c>
      <c r="F38" s="30">
        <f>IF(OR($A38="",$B38=""),"",'MPTO_working_2-way'!D37)</f>
        <v>2.4082145324373547</v>
      </c>
      <c r="G38" s="32">
        <f>IF(OR($A38="",$B38=""),"",'MPTO_working_2-way'!E37)</f>
        <v>1.7101190741649199</v>
      </c>
      <c r="H38" s="30">
        <f>IF(OR($A38="",$B38=""),"",'OddsRatio_working_2-way'!M37)</f>
        <v>2.4088465086191913</v>
      </c>
      <c r="I38" s="30">
        <f>IF(OR($A38="",$B38=""),"",'OddsRatio_working_2-way'!N37)</f>
        <v>1.7098005310600506</v>
      </c>
      <c r="J38" s="30">
        <f>IF('Log_working_2-way'!$D37="","",A38^('Log_working_2-way'!$D37))</f>
        <v>2.4165541184191208</v>
      </c>
      <c r="K38" s="32">
        <f>IF('Log_working_2-way'!$D37="","",B38^('Log_working_2-way'!$D37))</f>
        <v>1.7059384368003565</v>
      </c>
      <c r="L38" s="37">
        <f t="shared" si="9"/>
        <v>0.41813602015113349</v>
      </c>
      <c r="M38" s="37">
        <f t="shared" si="10"/>
        <v>0.58186397984886651</v>
      </c>
      <c r="N38" s="38">
        <v>134</v>
      </c>
      <c r="O38" s="38">
        <f t="shared" si="11"/>
        <v>75.991341991341997</v>
      </c>
      <c r="P38" s="38">
        <f t="shared" si="12"/>
        <v>53.277108433734945</v>
      </c>
      <c r="Q38" s="38">
        <f t="shared" si="13"/>
        <v>80.722891566265062</v>
      </c>
      <c r="R38" s="38">
        <f t="shared" si="14"/>
        <v>58.00865800865801</v>
      </c>
      <c r="S38" s="39">
        <f t="shared" si="15"/>
        <v>-4.7315495749230649</v>
      </c>
      <c r="T38" s="39">
        <f t="shared" si="16"/>
        <v>-4.7315495749230649</v>
      </c>
      <c r="U38" t="s">
        <v>97</v>
      </c>
      <c r="V38" t="s">
        <v>456</v>
      </c>
      <c r="W38" t="s">
        <v>78</v>
      </c>
      <c r="X38" t="s">
        <v>482</v>
      </c>
      <c r="Y38" s="41"/>
    </row>
    <row r="39" spans="1:25" ht="15" x14ac:dyDescent="0.25">
      <c r="A39">
        <v>1.95</v>
      </c>
      <c r="B39">
        <v>1.92</v>
      </c>
      <c r="C39" s="29">
        <f t="shared" si="0"/>
        <v>3.3653846153846256E-2</v>
      </c>
      <c r="D39" s="30">
        <f>IF(OR($A39="",$B39=""),"",A39*'MPTO_working_2-way'!$G38)</f>
        <v>2.015625</v>
      </c>
      <c r="E39" s="32">
        <f>IF(OR($A39="",$B39=""),"",B39*'MPTO_working_2-way'!$G38)</f>
        <v>1.9846153846153847</v>
      </c>
      <c r="F39" s="30">
        <f>IF(OR($A39="",$B39=""),"",'MPTO_working_2-way'!D38)</f>
        <v>2.0161550888529889</v>
      </c>
      <c r="G39" s="32">
        <f>IF(OR($A39="",$B39=""),"",'MPTO_working_2-way'!E38)</f>
        <v>1.9841017488076311</v>
      </c>
      <c r="H39" s="30">
        <f>IF(OR($A39="",$B39=""),"",'OddsRatio_working_2-way'!M38)</f>
        <v>2.0161735558713256</v>
      </c>
      <c r="I39" s="30">
        <f>IF(OR($A39="",$B39=""),"",'OddsRatio_working_2-way'!N38)</f>
        <v>1.9840838646332837</v>
      </c>
      <c r="J39" s="30">
        <f>IF('Log_working_2-way'!$D38="","",A39^('Log_working_2-way'!$D38))</f>
        <v>2.0164149948926431</v>
      </c>
      <c r="K39" s="32">
        <f>IF('Log_working_2-way'!$D38="","",B39^('Log_working_2-way'!$D38))</f>
        <v>1.9838501055423525</v>
      </c>
      <c r="L39" s="37">
        <f t="shared" si="9"/>
        <v>0.49612403100775193</v>
      </c>
      <c r="M39" s="37">
        <f t="shared" si="10"/>
        <v>0.50387596899224807</v>
      </c>
      <c r="N39" s="38">
        <v>135</v>
      </c>
      <c r="O39" s="38">
        <f t="shared" si="11"/>
        <v>65.769230769230774</v>
      </c>
      <c r="P39" s="38">
        <f t="shared" si="12"/>
        <v>64.6875</v>
      </c>
      <c r="Q39" s="38">
        <f t="shared" si="13"/>
        <v>70.3125</v>
      </c>
      <c r="R39" s="38">
        <f t="shared" si="14"/>
        <v>69.230769230769241</v>
      </c>
      <c r="S39" s="39">
        <f t="shared" si="15"/>
        <v>-4.5432692307692264</v>
      </c>
      <c r="T39" s="39">
        <f t="shared" si="16"/>
        <v>-4.5432692307692406</v>
      </c>
      <c r="U39" t="s">
        <v>85</v>
      </c>
      <c r="V39" t="s">
        <v>71</v>
      </c>
      <c r="W39" t="s">
        <v>82</v>
      </c>
      <c r="X39" t="s">
        <v>482</v>
      </c>
      <c r="Y39" s="41"/>
    </row>
    <row r="40" spans="1:25" ht="15" x14ac:dyDescent="0.25">
      <c r="A40">
        <v>2.13</v>
      </c>
      <c r="B40">
        <v>1.76</v>
      </c>
      <c r="C40" s="29">
        <f t="shared" si="0"/>
        <v>3.7665386256935607E-2</v>
      </c>
      <c r="D40" s="30">
        <f>IF(OR($A40="",$B40=""),"",A40*'MPTO_working_2-way'!$G39)</f>
        <v>2.2102272727272729</v>
      </c>
      <c r="E40" s="32">
        <f>IF(OR($A40="",$B40=""),"",B40*'MPTO_working_2-way'!$G39)</f>
        <v>1.8262910798122067</v>
      </c>
      <c r="F40" s="30">
        <f>IF(OR($A40="",$B40=""),"",'MPTO_working_2-way'!D39)</f>
        <v>2.2190126672191313</v>
      </c>
      <c r="G40" s="32">
        <f>IF(OR($A40="",$B40=""),"",'MPTO_working_2-way'!E39)</f>
        <v>1.8203360202000585</v>
      </c>
      <c r="H40" s="30">
        <f>IF(OR($A40="",$B40=""),"",'OddsRatio_working_2-way'!M39)</f>
        <v>2.2193613513897996</v>
      </c>
      <c r="I40" s="30">
        <f>IF(OR($A40="",$B40=""),"",'OddsRatio_working_2-way'!N39)</f>
        <v>1.8201014398727853</v>
      </c>
      <c r="J40" s="30">
        <f>IF('Log_working_2-way'!$D39="","",A40^('Log_working_2-way'!$D39))</f>
        <v>2.2234058151600675</v>
      </c>
      <c r="K40" s="32">
        <f>IF('Log_working_2-way'!$D39="","",B40^('Log_working_2-way'!$D39))</f>
        <v>1.8173902621748135</v>
      </c>
      <c r="L40" s="37">
        <f t="shared" si="9"/>
        <v>0.45244215938303339</v>
      </c>
      <c r="M40" s="37">
        <f t="shared" si="10"/>
        <v>0.54755784061696655</v>
      </c>
      <c r="N40" s="38">
        <v>136</v>
      </c>
      <c r="O40" s="38">
        <f t="shared" si="11"/>
        <v>72.150234741784047</v>
      </c>
      <c r="P40" s="38">
        <f t="shared" si="12"/>
        <v>58.727272727272741</v>
      </c>
      <c r="Q40" s="38">
        <f t="shared" si="13"/>
        <v>77.27272727272728</v>
      </c>
      <c r="R40" s="38">
        <f t="shared" si="14"/>
        <v>63.84976525821596</v>
      </c>
      <c r="S40" s="39">
        <f t="shared" si="15"/>
        <v>-5.1224925309432336</v>
      </c>
      <c r="T40" s="39">
        <f t="shared" si="16"/>
        <v>-5.1224925309432194</v>
      </c>
      <c r="U40" t="s">
        <v>124</v>
      </c>
      <c r="V40" t="s">
        <v>127</v>
      </c>
      <c r="W40" t="s">
        <v>82</v>
      </c>
      <c r="X40" t="s">
        <v>482</v>
      </c>
      <c r="Y40" s="41"/>
    </row>
    <row r="41" spans="1:25" s="35" customFormat="1" ht="15" x14ac:dyDescent="0.25">
      <c r="A41">
        <v>1.86</v>
      </c>
      <c r="B41">
        <v>2.0099999999999998</v>
      </c>
      <c r="C41" s="29">
        <f t="shared" si="0"/>
        <v>3.5146846413095734E-2</v>
      </c>
      <c r="D41" s="30">
        <f>IF(OR($A41="",$B41=""),"",A41*'MPTO_working_2-way'!$G40)</f>
        <v>1.9253731343283582</v>
      </c>
      <c r="E41" s="32">
        <f>IF(OR($A41="",$B41=""),"",B41*'MPTO_working_2-way'!$G40)</f>
        <v>2.0806451612903221</v>
      </c>
      <c r="F41" s="30">
        <f>IF(OR($A41="",$B41=""),"",'MPTO_working_2-way'!D40)</f>
        <v>1.9228514118191637</v>
      </c>
      <c r="G41" s="32">
        <f>IF(OR($A41="",$B41=""),"",'MPTO_working_2-way'!E40)</f>
        <v>2.0835980605249955</v>
      </c>
      <c r="H41" s="30">
        <f>IF(OR($A41="",$B41=""),"",'OddsRatio_working_2-way'!M40)</f>
        <v>1.9227595290837431</v>
      </c>
      <c r="I41" s="30">
        <f>IF(OR($A41="",$B41=""),"",'OddsRatio_working_2-way'!N40)</f>
        <v>2.0837059585750928</v>
      </c>
      <c r="J41" s="30">
        <f>IF('Log_working_2-way'!$D40="","",A41^('Log_working_2-way'!$D40))</f>
        <v>1.9216119729065091</v>
      </c>
      <c r="K41" s="32">
        <f>IF('Log_working_2-way'!$D40="","",B41^('Log_working_2-way'!$D40))</f>
        <v>2.0850553480183369</v>
      </c>
      <c r="L41" s="37">
        <f t="shared" si="9"/>
        <v>0.51937984496124034</v>
      </c>
      <c r="M41" s="37">
        <f t="shared" si="10"/>
        <v>0.48062015503875982</v>
      </c>
      <c r="N41" s="38">
        <v>137</v>
      </c>
      <c r="O41" s="38">
        <f t="shared" si="11"/>
        <v>63.344086021505383</v>
      </c>
      <c r="P41" s="38">
        <f t="shared" si="12"/>
        <v>68.84079601990048</v>
      </c>
      <c r="Q41" s="38">
        <f t="shared" si="13"/>
        <v>68.159203980099505</v>
      </c>
      <c r="R41" s="38">
        <f t="shared" si="14"/>
        <v>73.655913978494624</v>
      </c>
      <c r="S41" s="39">
        <f t="shared" si="15"/>
        <v>-4.8151179585941222</v>
      </c>
      <c r="T41" s="39">
        <f t="shared" si="16"/>
        <v>-4.8151179585941435</v>
      </c>
      <c r="U41" t="s">
        <v>112</v>
      </c>
      <c r="V41" t="s">
        <v>121</v>
      </c>
      <c r="W41" t="s">
        <v>82</v>
      </c>
      <c r="X41" t="s">
        <v>482</v>
      </c>
      <c r="Y41" s="41"/>
    </row>
    <row r="42" spans="1:25" ht="15" x14ac:dyDescent="0.25">
      <c r="A42">
        <v>2.2599999999999998</v>
      </c>
      <c r="B42">
        <v>1.68</v>
      </c>
      <c r="C42" s="29">
        <f t="shared" si="0"/>
        <v>3.7715971344289834E-2</v>
      </c>
      <c r="D42" s="30">
        <f>IF(OR($A42="",$B42=""),"",A42*'MPTO_working_2-way'!$G41)</f>
        <v>2.3452380952380949</v>
      </c>
      <c r="E42" s="32">
        <f>IF(OR($A42="",$B42=""),"",B42*'MPTO_working_2-way'!$G41)</f>
        <v>1.7433628318584069</v>
      </c>
      <c r="F42" s="30">
        <f>IF(OR($A42="",$B42=""),"",'MPTO_working_2-way'!D41)</f>
        <v>2.3606068142253167</v>
      </c>
      <c r="G42" s="32">
        <f>IF(OR($A42="",$B42=""),"",'MPTO_working_2-way'!E41)</f>
        <v>1.7349661853408882</v>
      </c>
      <c r="H42" s="30">
        <f>IF(OR($A42="",$B42=""),"",'OddsRatio_working_2-way'!M41)</f>
        <v>2.3612278194595446</v>
      </c>
      <c r="I42" s="30">
        <f>IF(OR($A42="",$B42=""),"",'OddsRatio_working_2-way'!N41)</f>
        <v>1.7346308866924531</v>
      </c>
      <c r="J42" s="30">
        <f>IF('Log_working_2-way'!$D41="","",A42^('Log_working_2-way'!$D41))</f>
        <v>2.3683470446740844</v>
      </c>
      <c r="K42" s="32">
        <f>IF('Log_working_2-way'!$D41="","",B42^('Log_working_2-way'!$D41))</f>
        <v>1.7308087549076629</v>
      </c>
      <c r="L42" s="37">
        <f t="shared" si="9"/>
        <v>0.42639593908629447</v>
      </c>
      <c r="M42" s="37">
        <f t="shared" si="10"/>
        <v>0.57360406091370564</v>
      </c>
      <c r="N42" s="38">
        <v>138</v>
      </c>
      <c r="O42" s="38">
        <f t="shared" si="11"/>
        <v>76.938053097345133</v>
      </c>
      <c r="P42" s="38">
        <f t="shared" si="12"/>
        <v>55.857142857142861</v>
      </c>
      <c r="Q42" s="38">
        <f t="shared" si="13"/>
        <v>82.142857142857139</v>
      </c>
      <c r="R42" s="38">
        <f t="shared" si="14"/>
        <v>61.061946902654867</v>
      </c>
      <c r="S42" s="39">
        <f t="shared" si="15"/>
        <v>-5.2048040455120059</v>
      </c>
      <c r="T42" s="39">
        <f t="shared" si="16"/>
        <v>-5.2048040455120059</v>
      </c>
      <c r="U42" t="s">
        <v>114</v>
      </c>
      <c r="V42" t="s">
        <v>122</v>
      </c>
      <c r="W42" t="s">
        <v>82</v>
      </c>
      <c r="X42" t="s">
        <v>482</v>
      </c>
      <c r="Y42" s="41"/>
    </row>
    <row r="43" spans="1:25" ht="15" x14ac:dyDescent="0.25">
      <c r="A43">
        <v>1.72</v>
      </c>
      <c r="B43">
        <v>2.1800000000000002</v>
      </c>
      <c r="C43" s="29">
        <f t="shared" si="0"/>
        <v>4.0110945167484591E-2</v>
      </c>
      <c r="D43" s="30">
        <f>IF(OR($A43="",$B43=""),"",A43*'MPTO_working_2-way'!$G42)</f>
        <v>1.7889908256880735</v>
      </c>
      <c r="E43" s="32">
        <f>IF(OR($A43="",$B43=""),"",B43*'MPTO_working_2-way'!$G42)</f>
        <v>2.2674418604651168</v>
      </c>
      <c r="F43" s="30">
        <f>IF(OR($A43="",$B43=""),"",'MPTO_working_2-way'!D42)</f>
        <v>1.7814519194222731</v>
      </c>
      <c r="G43" s="32">
        <f>IF(OR($A43="",$B43=""),"",'MPTO_working_2-way'!E42)</f>
        <v>2.2796692607003894</v>
      </c>
      <c r="H43" s="30">
        <f>IF(OR($A43="",$B43=""),"",'OddsRatio_working_2-way'!M42)</f>
        <v>1.7811334658849434</v>
      </c>
      <c r="I43" s="30">
        <f>IF(OR($A43="",$B43=""),"",'OddsRatio_working_2-way'!N42)</f>
        <v>2.2801909579781015</v>
      </c>
      <c r="J43" s="30">
        <f>IF('Log_working_2-way'!$D42="","",A43^('Log_working_2-way'!$D42))</f>
        <v>1.7776962484765699</v>
      </c>
      <c r="K43" s="32">
        <f>IF('Log_working_2-way'!$D42="","",B43^('Log_working_2-way'!$D42))</f>
        <v>2.2858490727693308</v>
      </c>
      <c r="L43" s="37">
        <f t="shared" si="9"/>
        <v>0.55897435897435888</v>
      </c>
      <c r="M43" s="37">
        <f t="shared" si="10"/>
        <v>0.44102564102564096</v>
      </c>
      <c r="N43" s="38">
        <v>139</v>
      </c>
      <c r="O43" s="38">
        <f t="shared" si="11"/>
        <v>58.1860465116279</v>
      </c>
      <c r="P43" s="38">
        <f t="shared" si="12"/>
        <v>75.238532110091754</v>
      </c>
      <c r="Q43" s="38">
        <f t="shared" si="13"/>
        <v>63.761467889908253</v>
      </c>
      <c r="R43" s="38">
        <f t="shared" si="14"/>
        <v>80.813953488372093</v>
      </c>
      <c r="S43" s="39">
        <f t="shared" si="15"/>
        <v>-5.5754213782803532</v>
      </c>
      <c r="T43" s="39">
        <f t="shared" si="16"/>
        <v>-5.575421378280339</v>
      </c>
      <c r="U43" t="s">
        <v>130</v>
      </c>
      <c r="V43" t="s">
        <v>110</v>
      </c>
      <c r="W43" t="s">
        <v>82</v>
      </c>
      <c r="X43" t="s">
        <v>482</v>
      </c>
      <c r="Y43" s="41"/>
    </row>
    <row r="44" spans="1:25" ht="15" x14ac:dyDescent="0.25">
      <c r="A44">
        <v>2.13</v>
      </c>
      <c r="B44">
        <v>1.76</v>
      </c>
      <c r="C44" s="29">
        <f t="shared" si="0"/>
        <v>3.7665386256935607E-2</v>
      </c>
      <c r="D44" s="30">
        <f>IF(OR($A44="",$B44=""),"",A44*'MPTO_working_2-way'!$G43)</f>
        <v>2.2102272727272729</v>
      </c>
      <c r="E44" s="32">
        <f>IF(OR($A44="",$B44=""),"",B44*'MPTO_working_2-way'!$G43)</f>
        <v>1.8262910798122067</v>
      </c>
      <c r="F44" s="30">
        <f>IF(OR($A44="",$B44=""),"",'MPTO_working_2-way'!D43)</f>
        <v>2.2190126672191313</v>
      </c>
      <c r="G44" s="32">
        <f>IF(OR($A44="",$B44=""),"",'MPTO_working_2-way'!E43)</f>
        <v>1.8203360202000585</v>
      </c>
      <c r="H44" s="30">
        <f>IF(OR($A44="",$B44=""),"",'OddsRatio_working_2-way'!M43)</f>
        <v>2.2193613513897996</v>
      </c>
      <c r="I44" s="30">
        <f>IF(OR($A44="",$B44=""),"",'OddsRatio_working_2-way'!N43)</f>
        <v>1.8201014398727853</v>
      </c>
      <c r="J44" s="30">
        <f>IF('Log_working_2-way'!$D43="","",A44^('Log_working_2-way'!$D43))</f>
        <v>2.2234058151600675</v>
      </c>
      <c r="K44" s="32">
        <f>IF('Log_working_2-way'!$D43="","",B44^('Log_working_2-way'!$D43))</f>
        <v>1.8173902621748135</v>
      </c>
      <c r="L44" s="37">
        <f t="shared" si="9"/>
        <v>0.45244215938303339</v>
      </c>
      <c r="M44" s="37">
        <f t="shared" si="10"/>
        <v>0.54755784061696655</v>
      </c>
      <c r="N44" s="38">
        <v>140</v>
      </c>
      <c r="O44" s="38">
        <f t="shared" si="11"/>
        <v>74.272300469483568</v>
      </c>
      <c r="P44" s="38">
        <f t="shared" si="12"/>
        <v>60.45454545454546</v>
      </c>
      <c r="Q44" s="38">
        <f t="shared" si="13"/>
        <v>79.545454545454547</v>
      </c>
      <c r="R44" s="38">
        <f t="shared" si="14"/>
        <v>65.727699530516432</v>
      </c>
      <c r="S44" s="39">
        <f t="shared" si="15"/>
        <v>-5.2731540759709787</v>
      </c>
      <c r="T44" s="39">
        <f t="shared" si="16"/>
        <v>-5.2731540759709716</v>
      </c>
      <c r="U44" t="s">
        <v>113</v>
      </c>
      <c r="V44" t="s">
        <v>120</v>
      </c>
      <c r="W44" t="s">
        <v>82</v>
      </c>
      <c r="X44" t="s">
        <v>482</v>
      </c>
      <c r="Y44" s="41"/>
    </row>
    <row r="45" spans="1:25" ht="15" x14ac:dyDescent="0.25">
      <c r="A45">
        <v>2.0699999999999998</v>
      </c>
      <c r="B45">
        <v>1.82</v>
      </c>
      <c r="C45" s="29">
        <f t="shared" si="0"/>
        <v>3.2542336890162948E-2</v>
      </c>
      <c r="D45" s="30">
        <f>IF(OR($A45="",$B45=""),"",A45*'MPTO_working_2-way'!$G44)</f>
        <v>2.1373626373626373</v>
      </c>
      <c r="E45" s="32">
        <f>IF(OR($A45="",$B45=""),"",B45*'MPTO_working_2-way'!$G44)</f>
        <v>1.8792270531400965</v>
      </c>
      <c r="F45" s="30">
        <f>IF(OR($A45="",$B45=""),"",'MPTO_working_2-way'!D44)</f>
        <v>2.1421504520384373</v>
      </c>
      <c r="G45" s="32">
        <f>IF(OR($A45="",$B45=""),"",'MPTO_working_2-way'!E44)</f>
        <v>1.8755413949320454</v>
      </c>
      <c r="H45" s="30">
        <f>IF(OR($A45="",$B45=""),"",'OddsRatio_working_2-way'!M44)</f>
        <v>2.1423125880338039</v>
      </c>
      <c r="I45" s="30">
        <f>IF(OR($A45="",$B45=""),"",'OddsRatio_working_2-way'!N44)</f>
        <v>1.8754171235399244</v>
      </c>
      <c r="J45" s="30">
        <f>IF('Log_working_2-way'!$D44="","",A45^('Log_working_2-way'!$D44))</f>
        <v>2.1444993293304022</v>
      </c>
      <c r="K45" s="32">
        <f>IF('Log_working_2-way'!$D44="","",B45^('Log_working_2-way'!$D44))</f>
        <v>1.8737445050186454</v>
      </c>
      <c r="L45" s="37">
        <f t="shared" si="9"/>
        <v>0.46786632390745503</v>
      </c>
      <c r="M45" s="37">
        <f t="shared" si="10"/>
        <v>0.53213367609254503</v>
      </c>
      <c r="N45" s="38">
        <v>141</v>
      </c>
      <c r="O45" s="38">
        <f t="shared" si="11"/>
        <v>72.884057971014499</v>
      </c>
      <c r="P45" s="38">
        <f t="shared" si="12"/>
        <v>63.527472527472526</v>
      </c>
      <c r="Q45" s="38">
        <f t="shared" si="13"/>
        <v>77.47252747252746</v>
      </c>
      <c r="R45" s="38">
        <f t="shared" si="14"/>
        <v>68.115942028985515</v>
      </c>
      <c r="S45" s="39">
        <f t="shared" si="15"/>
        <v>-4.5884695015129608</v>
      </c>
      <c r="T45" s="39">
        <f t="shared" si="16"/>
        <v>-4.5884695015129893</v>
      </c>
      <c r="U45" t="s">
        <v>123</v>
      </c>
      <c r="V45" t="s">
        <v>116</v>
      </c>
      <c r="W45" t="s">
        <v>82</v>
      </c>
      <c r="X45" t="s">
        <v>482</v>
      </c>
      <c r="Y45" s="41"/>
    </row>
    <row r="46" spans="1:25" s="35" customFormat="1" ht="15" x14ac:dyDescent="0.25">
      <c r="A46">
        <v>1.9</v>
      </c>
      <c r="B46">
        <v>1.97</v>
      </c>
      <c r="C46" s="29">
        <f t="shared" si="0"/>
        <v>3.3930002671653803E-2</v>
      </c>
      <c r="D46" s="30">
        <f>IF(OR($A46="",$B46=""),"",A46*'MPTO_working_2-way'!$G45)</f>
        <v>1.9644670050761421</v>
      </c>
      <c r="E46" s="32">
        <f>IF(OR($A46="",$B46=""),"",B46*'MPTO_working_2-way'!$G45)</f>
        <v>2.0368421052631578</v>
      </c>
      <c r="F46" s="30">
        <f>IF(OR($A46="",$B46=""),"",'MPTO_working_2-way'!D45)</f>
        <v>1.9632835038027801</v>
      </c>
      <c r="G46" s="32">
        <f>IF(OR($A46="",$B46=""),"",'MPTO_working_2-way'!E45)</f>
        <v>2.0381159814865235</v>
      </c>
      <c r="H46" s="30">
        <f>IF(OR($A46="",$B46=""),"",'OddsRatio_working_2-way'!M45)</f>
        <v>1.963241948601903</v>
      </c>
      <c r="I46" s="30">
        <f>IF(OR($A46="",$B46=""),"",'OddsRatio_working_2-way'!N45)</f>
        <v>2.0381607668264961</v>
      </c>
      <c r="J46" s="30">
        <f>IF('Log_working_2-way'!$D45="","",A46^('Log_working_2-way'!$D45))</f>
        <v>1.9627034600020314</v>
      </c>
      <c r="K46" s="32">
        <f>IF('Log_working_2-way'!$D45="","",B46^('Log_working_2-way'!$D45))</f>
        <v>2.0387414625037734</v>
      </c>
      <c r="L46" s="37">
        <f t="shared" si="9"/>
        <v>0.50904392764857886</v>
      </c>
      <c r="M46" s="37">
        <f t="shared" si="10"/>
        <v>0.49095607235142119</v>
      </c>
      <c r="N46" s="38">
        <v>142</v>
      </c>
      <c r="O46" s="38">
        <f t="shared" si="11"/>
        <v>67.26315789473685</v>
      </c>
      <c r="P46" s="38">
        <f t="shared" si="12"/>
        <v>69.918781725888323</v>
      </c>
      <c r="Q46" s="38">
        <f t="shared" si="13"/>
        <v>72.081218274111677</v>
      </c>
      <c r="R46" s="38">
        <f t="shared" si="14"/>
        <v>74.73684210526315</v>
      </c>
      <c r="S46" s="39">
        <f t="shared" si="15"/>
        <v>-4.8180603793748276</v>
      </c>
      <c r="T46" s="39">
        <f t="shared" si="16"/>
        <v>-4.8180603793748276</v>
      </c>
      <c r="U46" t="s">
        <v>125</v>
      </c>
      <c r="V46" t="s">
        <v>109</v>
      </c>
      <c r="W46" t="s">
        <v>82</v>
      </c>
      <c r="X46" t="s">
        <v>482</v>
      </c>
      <c r="Y46" s="41"/>
    </row>
    <row r="47" spans="1:25" ht="15" x14ac:dyDescent="0.25">
      <c r="A47">
        <v>2.04</v>
      </c>
      <c r="B47">
        <v>1.84</v>
      </c>
      <c r="C47" s="29">
        <f t="shared" si="0"/>
        <v>3.3674339300937772E-2</v>
      </c>
      <c r="D47" s="30">
        <f>IF(OR($A47="",$B47=""),"",A47*'MPTO_working_2-way'!$G46)</f>
        <v>2.1086956521739131</v>
      </c>
      <c r="E47" s="32">
        <f>IF(OR($A47="",$B47=""),"",B47*'MPTO_working_2-way'!$G46)</f>
        <v>1.9019607843137256</v>
      </c>
      <c r="F47" s="30">
        <f>IF(OR($A47="",$B47=""),"",'MPTO_working_2-way'!D46)</f>
        <v>2.1125619090499774</v>
      </c>
      <c r="G47" s="32">
        <f>IF(OR($A47="",$B47=""),"",'MPTO_working_2-way'!E46)</f>
        <v>1.8988263860785108</v>
      </c>
      <c r="H47" s="30">
        <f>IF(OR($A47="",$B47=""),"",'OddsRatio_working_2-way'!M46)</f>
        <v>2.1126972805283741</v>
      </c>
      <c r="I47" s="30">
        <f>IF(OR($A47="",$B47=""),"",'OddsRatio_working_2-way'!N46)</f>
        <v>1.8987170342729172</v>
      </c>
      <c r="J47" s="30">
        <f>IF('Log_working_2-way'!$D46="","",A47^('Log_working_2-way'!$D46))</f>
        <v>2.1144632865880677</v>
      </c>
      <c r="K47" s="32">
        <f>IF('Log_working_2-way'!$D46="","",B47^('Log_working_2-way'!$D46))</f>
        <v>1.8972929050551837</v>
      </c>
      <c r="L47" s="37">
        <f t="shared" si="9"/>
        <v>0.47422680412371132</v>
      </c>
      <c r="M47" s="37">
        <f t="shared" si="10"/>
        <v>0.52577319587628868</v>
      </c>
      <c r="N47" s="38">
        <v>143</v>
      </c>
      <c r="O47" s="38">
        <f t="shared" si="11"/>
        <v>72.901960784313729</v>
      </c>
      <c r="P47" s="38">
        <f t="shared" si="12"/>
        <v>65.282608695652172</v>
      </c>
      <c r="Q47" s="38">
        <f t="shared" si="13"/>
        <v>77.717391304347828</v>
      </c>
      <c r="R47" s="38">
        <f t="shared" si="14"/>
        <v>70.098039215686271</v>
      </c>
      <c r="S47" s="39">
        <f t="shared" si="15"/>
        <v>-4.8154305200340985</v>
      </c>
      <c r="T47" s="39">
        <f t="shared" si="16"/>
        <v>-4.8154305200340985</v>
      </c>
      <c r="U47" t="s">
        <v>128</v>
      </c>
      <c r="V47" t="s">
        <v>119</v>
      </c>
      <c r="W47" t="s">
        <v>82</v>
      </c>
      <c r="X47" t="s">
        <v>482</v>
      </c>
      <c r="Y47" s="41"/>
    </row>
    <row r="48" spans="1:25" ht="15" x14ac:dyDescent="0.25">
      <c r="A48">
        <v>1.93</v>
      </c>
      <c r="B48">
        <v>1.93</v>
      </c>
      <c r="C48" s="29">
        <f t="shared" si="0"/>
        <v>3.62694300518136E-2</v>
      </c>
      <c r="D48" s="30">
        <f>IF(OR($A48="",$B48=""),"",A48*'MPTO_working_2-way'!$G47)</f>
        <v>2</v>
      </c>
      <c r="E48" s="32">
        <f>IF(OR($A48="",$B48=""),"",B48*'MPTO_working_2-way'!$G47)</f>
        <v>2</v>
      </c>
      <c r="F48" s="30">
        <f>IF(OR($A48="",$B48=""),"",'MPTO_working_2-way'!D47)</f>
        <v>2.0000000000000004</v>
      </c>
      <c r="G48" s="32">
        <f>IF(OR($A48="",$B48=""),"",'MPTO_working_2-way'!E47)</f>
        <v>2.0000000000000004</v>
      </c>
      <c r="H48" s="30">
        <f>IF(OR($A48="",$B48=""),"",'OddsRatio_working_2-way'!M47)</f>
        <v>2</v>
      </c>
      <c r="I48" s="30">
        <f>IF(OR($A48="",$B48=""),"",'OddsRatio_working_2-way'!N47)</f>
        <v>2</v>
      </c>
      <c r="J48" s="30">
        <f>IF('Log_working_2-way'!$D47="","",A48^('Log_working_2-way'!$D47))</f>
        <v>1.9999999999999618</v>
      </c>
      <c r="K48" s="32">
        <f>IF('Log_working_2-way'!$D47="","",B48^('Log_working_2-way'!$D47))</f>
        <v>1.9999999999999618</v>
      </c>
      <c r="L48" s="37">
        <f t="shared" si="9"/>
        <v>0.5</v>
      </c>
      <c r="M48" s="37">
        <f t="shared" si="10"/>
        <v>0.5</v>
      </c>
      <c r="N48" s="38">
        <v>144</v>
      </c>
      <c r="O48" s="38">
        <f t="shared" si="11"/>
        <v>69.388601036269449</v>
      </c>
      <c r="P48" s="38">
        <f t="shared" si="12"/>
        <v>69.388601036269449</v>
      </c>
      <c r="Q48" s="38">
        <f t="shared" si="13"/>
        <v>74.611398963730579</v>
      </c>
      <c r="R48" s="38">
        <f t="shared" si="14"/>
        <v>74.611398963730579</v>
      </c>
      <c r="S48" s="39">
        <f t="shared" si="15"/>
        <v>-5.22279792746113</v>
      </c>
      <c r="T48" s="39">
        <f t="shared" si="16"/>
        <v>-5.22279792746113</v>
      </c>
      <c r="U48" t="s">
        <v>126</v>
      </c>
      <c r="V48" t="s">
        <v>115</v>
      </c>
      <c r="W48" t="s">
        <v>82</v>
      </c>
      <c r="X48" t="s">
        <v>482</v>
      </c>
      <c r="Y48" s="41"/>
    </row>
    <row r="49" spans="1:25" ht="15" x14ac:dyDescent="0.25">
      <c r="A49">
        <v>1.88</v>
      </c>
      <c r="B49">
        <v>1.99</v>
      </c>
      <c r="C49" s="29">
        <f t="shared" si="0"/>
        <v>3.4427456431091574E-2</v>
      </c>
      <c r="D49" s="30">
        <f>IF(OR($A49="",$B49=""),"",A49*'MPTO_working_2-way'!$G48)</f>
        <v>1.9447236180904521</v>
      </c>
      <c r="E49" s="32">
        <f>IF(OR($A49="",$B49=""),"",B49*'MPTO_working_2-way'!$G48)</f>
        <v>2.0585106382978724</v>
      </c>
      <c r="F49" s="30">
        <f>IF(OR($A49="",$B49=""),"",'MPTO_working_2-way'!D48)</f>
        <v>1.9428749480681344</v>
      </c>
      <c r="G49" s="32">
        <f>IF(OR($A49="",$B49=""),"",'MPTO_working_2-way'!E48)</f>
        <v>2.0605860321656753</v>
      </c>
      <c r="H49" s="30">
        <f>IF(OR($A49="",$B49=""),"",'OddsRatio_working_2-way'!M48)</f>
        <v>1.9428090415820634</v>
      </c>
      <c r="I49" s="30">
        <f>IF(OR($A49="",$B49=""),"",'OddsRatio_working_2-way'!N48)</f>
        <v>2.0606601717798219</v>
      </c>
      <c r="J49" s="30">
        <f>IF('Log_working_2-way'!$D48="","",A49^('Log_working_2-way'!$D48))</f>
        <v>1.9419679246135251</v>
      </c>
      <c r="K49" s="32">
        <f>IF('Log_working_2-way'!$D48="","",B49^('Log_working_2-way'!$D48))</f>
        <v>2.0616072733158419</v>
      </c>
      <c r="L49" s="37">
        <f t="shared" si="9"/>
        <v>0.51421188630490955</v>
      </c>
      <c r="M49" s="37">
        <f t="shared" si="10"/>
        <v>0.48578811369509045</v>
      </c>
      <c r="N49" s="38">
        <v>145</v>
      </c>
      <c r="O49" s="38">
        <f t="shared" si="11"/>
        <v>67.872340425531902</v>
      </c>
      <c r="P49" s="38">
        <f t="shared" si="12"/>
        <v>72.1356783919598</v>
      </c>
      <c r="Q49" s="38">
        <f t="shared" si="13"/>
        <v>72.8643216080402</v>
      </c>
      <c r="R49" s="38">
        <f t="shared" si="14"/>
        <v>77.127659574468083</v>
      </c>
      <c r="S49" s="39">
        <f t="shared" si="15"/>
        <v>-4.9919811825082974</v>
      </c>
      <c r="T49" s="39">
        <f t="shared" si="16"/>
        <v>-4.9919811825082832</v>
      </c>
      <c r="U49" t="s">
        <v>117</v>
      </c>
      <c r="V49" t="s">
        <v>111</v>
      </c>
      <c r="W49" t="s">
        <v>82</v>
      </c>
      <c r="X49" t="s">
        <v>482</v>
      </c>
      <c r="Y49" s="41"/>
    </row>
    <row r="50" spans="1:25" ht="15" x14ac:dyDescent="0.25">
      <c r="A50">
        <v>2.04</v>
      </c>
      <c r="B50">
        <v>1.83</v>
      </c>
      <c r="C50" s="29">
        <f t="shared" si="0"/>
        <v>3.6644165863066513E-2</v>
      </c>
      <c r="D50" s="30">
        <f>IF(OR($A50="",$B50=""),"",A50*'MPTO_working_2-way'!$G49)</f>
        <v>2.1147540983606556</v>
      </c>
      <c r="E50" s="32">
        <f>IF(OR($A50="",$B50=""),"",B50*'MPTO_working_2-way'!$G49)</f>
        <v>1.8970588235294117</v>
      </c>
      <c r="F50" s="30">
        <f>IF(OR($A50="",$B50=""),"",'MPTO_working_2-way'!D49)</f>
        <v>2.119209809264305</v>
      </c>
      <c r="G50" s="32">
        <f>IF(OR($A50="",$B50=""),"",'MPTO_working_2-way'!E49)</f>
        <v>1.8934875228241022</v>
      </c>
      <c r="H50" s="30">
        <f>IF(OR($A50="",$B50=""),"",'OddsRatio_working_2-way'!M49)</f>
        <v>2.1193802071650061</v>
      </c>
      <c r="I50" s="30">
        <f>IF(OR($A50="",$B50=""),"",'OddsRatio_working_2-way'!N49)</f>
        <v>1.8933515114874566</v>
      </c>
      <c r="J50" s="30">
        <f>IF('Log_working_2-way'!$D49="","",A50^('Log_working_2-way'!$D49))</f>
        <v>2.1214216172135263</v>
      </c>
      <c r="K50" s="32">
        <f>IF('Log_working_2-way'!$D49="","",B50^('Log_working_2-way'!$D49))</f>
        <v>1.8917252749993179</v>
      </c>
      <c r="L50" s="37">
        <f t="shared" si="9"/>
        <v>0.47286821705426357</v>
      </c>
      <c r="M50" s="37">
        <f t="shared" si="10"/>
        <v>0.52713178294573648</v>
      </c>
      <c r="N50" s="38">
        <v>146</v>
      </c>
      <c r="O50" s="38">
        <f t="shared" si="11"/>
        <v>74.431372549019613</v>
      </c>
      <c r="P50" s="38">
        <f t="shared" si="12"/>
        <v>66.21857923497268</v>
      </c>
      <c r="Q50" s="38">
        <f t="shared" si="13"/>
        <v>79.78142076502732</v>
      </c>
      <c r="R50" s="38">
        <f t="shared" si="14"/>
        <v>71.568627450980387</v>
      </c>
      <c r="S50" s="39">
        <f t="shared" si="15"/>
        <v>-5.350048216007707</v>
      </c>
      <c r="T50" s="39">
        <f t="shared" si="16"/>
        <v>-5.350048216007707</v>
      </c>
      <c r="U50" t="s">
        <v>129</v>
      </c>
      <c r="V50" t="s">
        <v>118</v>
      </c>
      <c r="W50" t="s">
        <v>82</v>
      </c>
      <c r="X50" t="s">
        <v>482</v>
      </c>
      <c r="Y50" s="41"/>
    </row>
    <row r="51" spans="1:25" ht="15" x14ac:dyDescent="0.25">
      <c r="A51">
        <v>2.21</v>
      </c>
      <c r="B51">
        <v>1.7</v>
      </c>
      <c r="C51" s="29">
        <f t="shared" si="0"/>
        <v>4.0723981900452566E-2</v>
      </c>
      <c r="D51" s="30">
        <f>IF(OR($A51="",$B51=""),"",A51*'MPTO_working_2-way'!$G50)</f>
        <v>2.3000000000000003</v>
      </c>
      <c r="E51" s="32">
        <f>IF(OR($A51="",$B51=""),"",B51*'MPTO_working_2-way'!$G50)</f>
        <v>1.7692307692307694</v>
      </c>
      <c r="F51" s="30">
        <f>IF(OR($A51="",$B51=""),"",'MPTO_working_2-way'!D50)</f>
        <v>2.3141361256544504</v>
      </c>
      <c r="G51" s="32">
        <f>IF(OR($A51="",$B51=""),"",'MPTO_working_2-way'!E50)</f>
        <v>1.760956175298805</v>
      </c>
      <c r="H51" s="30">
        <f>IF(OR($A51="",$B51=""),"",'OddsRatio_working_2-way'!M50)</f>
        <v>2.3147514702678329</v>
      </c>
      <c r="I51" s="30">
        <f>IF(OR($A51="",$B51=""),"",'OddsRatio_working_2-way'!N50)</f>
        <v>1.7606000241218864</v>
      </c>
      <c r="J51" s="30">
        <f>IF('Log_working_2-way'!$D50="","",A51^('Log_working_2-way'!$D50))</f>
        <v>2.3213074858188989</v>
      </c>
      <c r="K51" s="32">
        <f>IF('Log_working_2-way'!$D50="","",B51^('Log_working_2-way'!$D50))</f>
        <v>1.7568261065137158</v>
      </c>
      <c r="L51" s="37">
        <f t="shared" si="9"/>
        <v>0.43478260869565211</v>
      </c>
      <c r="M51" s="37">
        <f t="shared" si="10"/>
        <v>0.56521739130434778</v>
      </c>
      <c r="N51" s="38">
        <v>147</v>
      </c>
      <c r="O51" s="38">
        <f t="shared" si="11"/>
        <v>80.484162895927611</v>
      </c>
      <c r="P51" s="38">
        <f t="shared" si="12"/>
        <v>60.529411764705891</v>
      </c>
      <c r="Q51" s="38">
        <f t="shared" si="13"/>
        <v>86.470588235294116</v>
      </c>
      <c r="R51" s="38">
        <f t="shared" si="14"/>
        <v>66.515837104072403</v>
      </c>
      <c r="S51" s="39">
        <f t="shared" si="15"/>
        <v>-5.9864253393665052</v>
      </c>
      <c r="T51" s="39">
        <f t="shared" si="16"/>
        <v>-5.9864253393665123</v>
      </c>
      <c r="U51" t="s">
        <v>131</v>
      </c>
      <c r="V51" t="s">
        <v>143</v>
      </c>
      <c r="W51" t="s">
        <v>83</v>
      </c>
      <c r="X51" t="s">
        <v>482</v>
      </c>
      <c r="Y51" s="41"/>
    </row>
    <row r="52" spans="1:25" ht="15" x14ac:dyDescent="0.25">
      <c r="A52">
        <v>2.72</v>
      </c>
      <c r="B52">
        <v>1.49</v>
      </c>
      <c r="C52" s="29">
        <f t="shared" si="0"/>
        <v>3.8787998420844794E-2</v>
      </c>
      <c r="D52" s="30">
        <f>IF(OR($A52="",$B52=""),"",A52*'MPTO_working_2-way'!$G51)</f>
        <v>2.825503355704698</v>
      </c>
      <c r="E52" s="32">
        <f>IF(OR($A52="",$B52=""),"",B52*'MPTO_working_2-way'!$G51)</f>
        <v>1.5477941176470587</v>
      </c>
      <c r="F52" s="30">
        <f>IF(OR($A52="",$B52=""),"",'MPTO_working_2-way'!D51)</f>
        <v>2.871475131075528</v>
      </c>
      <c r="G52" s="32">
        <f>IF(OR($A52="",$B52=""),"",'MPTO_working_2-way'!E51)</f>
        <v>1.5343378511395471</v>
      </c>
      <c r="H52" s="30">
        <f>IF(OR($A52="",$B52=""),"",'OddsRatio_working_2-way'!M51)</f>
        <v>2.8735538640862863</v>
      </c>
      <c r="I52" s="30">
        <f>IF(OR($A52="",$B52=""),"",'OddsRatio_working_2-way'!N51)</f>
        <v>1.5337449961641161</v>
      </c>
      <c r="J52" s="30">
        <f>IF('Log_working_2-way'!$D51="","",A52^('Log_working_2-way'!$D51))</f>
        <v>2.8954403780457492</v>
      </c>
      <c r="K52" s="32">
        <f>IF('Log_working_2-way'!$D51="","",B52^('Log_working_2-way'!$D51))</f>
        <v>1.5275818810140851</v>
      </c>
      <c r="L52" s="37">
        <f t="shared" si="9"/>
        <v>0.35391923990498814</v>
      </c>
      <c r="M52" s="37">
        <f t="shared" si="10"/>
        <v>0.64608076009501192</v>
      </c>
      <c r="N52" s="38">
        <v>148</v>
      </c>
      <c r="O52" s="38">
        <f t="shared" si="11"/>
        <v>93.588235294117638</v>
      </c>
      <c r="P52" s="38">
        <f t="shared" si="12"/>
        <v>48.671140939597322</v>
      </c>
      <c r="Q52" s="38">
        <f t="shared" si="13"/>
        <v>99.328859060402692</v>
      </c>
      <c r="R52" s="38">
        <f t="shared" si="14"/>
        <v>54.411764705882348</v>
      </c>
      <c r="S52" s="39">
        <f t="shared" si="15"/>
        <v>-5.7406237662850543</v>
      </c>
      <c r="T52" s="39">
        <f t="shared" si="16"/>
        <v>-5.7406237662850259</v>
      </c>
      <c r="U52" t="s">
        <v>72</v>
      </c>
      <c r="V52" t="s">
        <v>74</v>
      </c>
      <c r="W52" t="s">
        <v>83</v>
      </c>
      <c r="X52" t="s">
        <v>482</v>
      </c>
      <c r="Y52" s="41"/>
    </row>
    <row r="53" spans="1:25" s="35" customFormat="1" ht="15" x14ac:dyDescent="0.25">
      <c r="A53">
        <v>2.5099999999999998</v>
      </c>
      <c r="B53">
        <v>1.56</v>
      </c>
      <c r="C53" s="29">
        <f t="shared" si="0"/>
        <v>3.9432015527633091E-2</v>
      </c>
      <c r="D53" s="30">
        <f>IF(OR($A53="",$B53=""),"",A53*'MPTO_working_2-way'!$G52)</f>
        <v>2.608974358974359</v>
      </c>
      <c r="E53" s="32">
        <f>IF(OR($A53="",$B53=""),"",B53*'MPTO_working_2-way'!$G52)</f>
        <v>1.6215139442231077</v>
      </c>
      <c r="F53" s="30">
        <f>IF(OR($A53="",$B53=""),"",'MPTO_working_2-way'!D52)</f>
        <v>2.6406797949824656</v>
      </c>
      <c r="G53" s="32">
        <f>IF(OR($A53="",$B53=""),"",'MPTO_working_2-way'!E52)</f>
        <v>1.6095034528115753</v>
      </c>
      <c r="H53" s="30">
        <f>IF(OR($A53="",$B53=""),"",'OddsRatio_working_2-way'!M52)</f>
        <v>2.6420805617960932</v>
      </c>
      <c r="I53" s="30">
        <f>IF(OR($A53="",$B53=""),"",'OddsRatio_working_2-way'!N52)</f>
        <v>1.6089835196064983</v>
      </c>
      <c r="J53" s="30">
        <f>IF('Log_working_2-way'!$D52="","",A53^('Log_working_2-way'!$D52))</f>
        <v>2.6570036663424066</v>
      </c>
      <c r="K53" s="32">
        <f>IF('Log_working_2-way'!$D52="","",B53^('Log_working_2-way'!$D52))</f>
        <v>1.603498966424723</v>
      </c>
      <c r="L53" s="37">
        <f t="shared" si="9"/>
        <v>0.3832923832923833</v>
      </c>
      <c r="M53" s="37">
        <f t="shared" si="10"/>
        <v>0.61670761670761665</v>
      </c>
      <c r="N53" s="38">
        <v>149</v>
      </c>
      <c r="O53" s="38">
        <f t="shared" si="11"/>
        <v>89.637450199203172</v>
      </c>
      <c r="P53" s="38">
        <f t="shared" si="12"/>
        <v>53.487179487179482</v>
      </c>
      <c r="Q53" s="38">
        <f t="shared" si="13"/>
        <v>95.512820512820511</v>
      </c>
      <c r="R53" s="38">
        <f t="shared" si="14"/>
        <v>59.36254980079682</v>
      </c>
      <c r="S53" s="39">
        <f t="shared" si="15"/>
        <v>-5.8753703136173385</v>
      </c>
      <c r="T53" s="39">
        <f t="shared" si="16"/>
        <v>-5.8753703136173385</v>
      </c>
      <c r="U53" t="s">
        <v>142</v>
      </c>
      <c r="V53" t="s">
        <v>138</v>
      </c>
      <c r="W53" t="s">
        <v>83</v>
      </c>
      <c r="X53" t="s">
        <v>482</v>
      </c>
      <c r="Y53" s="41"/>
    </row>
    <row r="54" spans="1:25" ht="15" x14ac:dyDescent="0.25">
      <c r="A54">
        <v>2.35</v>
      </c>
      <c r="B54">
        <v>1.63</v>
      </c>
      <c r="C54" s="29">
        <f t="shared" si="0"/>
        <v>3.9028847408954404E-2</v>
      </c>
      <c r="D54" s="30">
        <f>IF(OR($A54="",$B54=""),"",A54*'MPTO_working_2-way'!$G53)</f>
        <v>2.4417177914110431</v>
      </c>
      <c r="E54" s="32">
        <f>IF(OR($A54="",$B54=""),"",B54*'MPTO_working_2-way'!$G53)</f>
        <v>1.6936170212765955</v>
      </c>
      <c r="F54" s="30">
        <f>IF(OR($A54="",$B54=""),"",'MPTO_working_2-way'!D53)</f>
        <v>2.4629480790869636</v>
      </c>
      <c r="G54" s="32">
        <f>IF(OR($A54="",$B54=""),"",'MPTO_working_2-way'!E53)</f>
        <v>1.6835512581035048</v>
      </c>
      <c r="H54" s="30">
        <f>IF(OR($A54="",$B54=""),"",'OddsRatio_working_2-way'!M53)</f>
        <v>2.4638501094227996</v>
      </c>
      <c r="I54" s="30">
        <f>IF(OR($A54="",$B54=""),"",'OddsRatio_working_2-way'!N53)</f>
        <v>1.6831300510639733</v>
      </c>
      <c r="J54" s="30">
        <f>IF('Log_working_2-way'!$D53="","",A54^('Log_working_2-way'!$D53))</f>
        <v>2.4737476176576996</v>
      </c>
      <c r="K54" s="32">
        <f>IF('Log_working_2-way'!$D53="","",B54^('Log_working_2-way'!$D53))</f>
        <v>1.6785422334314666</v>
      </c>
      <c r="L54" s="37">
        <f t="shared" si="9"/>
        <v>0.40954773869346733</v>
      </c>
      <c r="M54" s="37">
        <f t="shared" si="10"/>
        <v>0.59045226130653272</v>
      </c>
      <c r="N54" s="38">
        <v>150</v>
      </c>
      <c r="O54" s="38">
        <f t="shared" si="11"/>
        <v>86.170212765957444</v>
      </c>
      <c r="P54" s="38">
        <f t="shared" si="12"/>
        <v>57.975460122699367</v>
      </c>
      <c r="Q54" s="38">
        <f t="shared" si="13"/>
        <v>92.024539877300612</v>
      </c>
      <c r="R54" s="38">
        <f t="shared" si="14"/>
        <v>63.829787234042556</v>
      </c>
      <c r="S54" s="39">
        <f t="shared" si="15"/>
        <v>-5.8543271113431672</v>
      </c>
      <c r="T54" s="39">
        <f t="shared" si="16"/>
        <v>-5.8543271113431885</v>
      </c>
      <c r="U54" t="s">
        <v>134</v>
      </c>
      <c r="V54" t="s">
        <v>458</v>
      </c>
      <c r="W54" t="s">
        <v>83</v>
      </c>
      <c r="X54" t="s">
        <v>482</v>
      </c>
      <c r="Y54" s="41"/>
    </row>
    <row r="55" spans="1:25" ht="15" x14ac:dyDescent="0.25">
      <c r="A55">
        <v>2.37</v>
      </c>
      <c r="B55">
        <v>1.63</v>
      </c>
      <c r="C55" s="29">
        <f t="shared" si="0"/>
        <v>3.5437860785379582E-2</v>
      </c>
      <c r="D55" s="30">
        <f>IF(OR($A55="",$B55=""),"",A55*'MPTO_working_2-way'!$G54)</f>
        <v>2.4539877300613497</v>
      </c>
      <c r="E55" s="32">
        <f>IF(OR($A55="",$B55=""),"",B55*'MPTO_working_2-way'!$G54)</f>
        <v>1.6877637130801686</v>
      </c>
      <c r="F55" s="30">
        <f>IF(OR($A55="",$B55=""),"",'MPTO_working_2-way'!D54)</f>
        <v>2.4738881239793793</v>
      </c>
      <c r="G55" s="32">
        <f>IF(OR($A55="",$B55=""),"",'MPTO_working_2-way'!E54)</f>
        <v>1.6784775477395666</v>
      </c>
      <c r="H55" s="30">
        <f>IF(OR($A55="",$B55=""),"",'OddsRatio_working_2-way'!M54)</f>
        <v>2.4746535778287639</v>
      </c>
      <c r="I55" s="30">
        <f>IF(OR($A55="",$B55=""),"",'OddsRatio_working_2-way'!N54)</f>
        <v>1.6781253679066579</v>
      </c>
      <c r="J55" s="30">
        <f>IF('Log_working_2-way'!$D54="","",A55^('Log_working_2-way'!$D54))</f>
        <v>2.4838961866439853</v>
      </c>
      <c r="K55" s="32">
        <f>IF('Log_working_2-way'!$D54="","",B55^('Log_working_2-way'!$D54))</f>
        <v>1.6739015902867895</v>
      </c>
      <c r="L55" s="37">
        <f t="shared" si="9"/>
        <v>0.40749999999999997</v>
      </c>
      <c r="M55" s="37">
        <f t="shared" si="10"/>
        <v>0.59250000000000003</v>
      </c>
      <c r="N55" s="38">
        <v>151</v>
      </c>
      <c r="O55" s="38">
        <f t="shared" si="11"/>
        <v>87.286919831223628</v>
      </c>
      <c r="P55" s="38">
        <f t="shared" si="12"/>
        <v>58.361963190184049</v>
      </c>
      <c r="Q55" s="38">
        <f t="shared" si="13"/>
        <v>92.638036809815958</v>
      </c>
      <c r="R55" s="38">
        <f t="shared" si="14"/>
        <v>63.713080168776365</v>
      </c>
      <c r="S55" s="39">
        <f t="shared" si="15"/>
        <v>-5.35111697859233</v>
      </c>
      <c r="T55" s="39">
        <f t="shared" si="16"/>
        <v>-5.3511169785923158</v>
      </c>
      <c r="U55" t="s">
        <v>144</v>
      </c>
      <c r="V55" t="s">
        <v>132</v>
      </c>
      <c r="W55" t="s">
        <v>83</v>
      </c>
      <c r="X55" t="s">
        <v>482</v>
      </c>
      <c r="Y55" s="41"/>
    </row>
    <row r="56" spans="1:25" ht="15" x14ac:dyDescent="0.25">
      <c r="A56">
        <v>1.96</v>
      </c>
      <c r="B56">
        <v>1.91</v>
      </c>
      <c r="C56" s="29">
        <f t="shared" si="0"/>
        <v>3.3764291056736839E-2</v>
      </c>
      <c r="D56" s="30">
        <f>IF(OR($A56="",$B56=""),"",A56*'MPTO_working_2-way'!$G55)</f>
        <v>2.0261780104712042</v>
      </c>
      <c r="E56" s="32">
        <f>IF(OR($A56="",$B56=""),"",B56*'MPTO_working_2-way'!$G55)</f>
        <v>1.9744897959183674</v>
      </c>
      <c r="F56" s="30">
        <f>IF(OR($A56="",$B56=""),"",'MPTO_working_2-way'!D55)</f>
        <v>2.0270738574832143</v>
      </c>
      <c r="G56" s="32">
        <f>IF(OR($A56="",$B56=""),"",'MPTO_working_2-way'!E55)</f>
        <v>1.9736398144242935</v>
      </c>
      <c r="H56" s="30">
        <f>IF(OR($A56="",$B56=""),"",'OddsRatio_working_2-way'!M55)</f>
        <v>2.0271051820261912</v>
      </c>
      <c r="I56" s="30">
        <f>IF(OR($A56="",$B56=""),"",'OddsRatio_working_2-way'!N55)</f>
        <v>1.9736101204623264</v>
      </c>
      <c r="J56" s="30">
        <f>IF('Log_working_2-way'!$D55="","",A56^('Log_working_2-way'!$D55))</f>
        <v>2.0275133700590602</v>
      </c>
      <c r="K56" s="32">
        <f>IF('Log_working_2-way'!$D55="","",B56^('Log_working_2-way'!$D55))</f>
        <v>1.9732233459331785</v>
      </c>
      <c r="L56" s="37">
        <f t="shared" si="9"/>
        <v>0.49354005167958659</v>
      </c>
      <c r="M56" s="37">
        <f t="shared" si="10"/>
        <v>0.50645994832041341</v>
      </c>
      <c r="N56" s="38">
        <v>152</v>
      </c>
      <c r="O56" s="38">
        <f t="shared" si="11"/>
        <v>74.448979591836746</v>
      </c>
      <c r="P56" s="38">
        <f t="shared" si="12"/>
        <v>72.418848167539267</v>
      </c>
      <c r="Q56" s="38">
        <f t="shared" si="13"/>
        <v>79.581151832460733</v>
      </c>
      <c r="R56" s="38">
        <f t="shared" si="14"/>
        <v>77.551020408163268</v>
      </c>
      <c r="S56" s="39">
        <f t="shared" si="15"/>
        <v>-5.1321722406239871</v>
      </c>
      <c r="T56" s="39">
        <f t="shared" si="16"/>
        <v>-5.1321722406240013</v>
      </c>
      <c r="U56" t="s">
        <v>136</v>
      </c>
      <c r="V56" t="s">
        <v>133</v>
      </c>
      <c r="W56" t="s">
        <v>83</v>
      </c>
      <c r="X56" t="s">
        <v>482</v>
      </c>
      <c r="Y56" s="41"/>
    </row>
    <row r="57" spans="1:25" ht="15" x14ac:dyDescent="0.25">
      <c r="A57">
        <v>2.02</v>
      </c>
      <c r="B57">
        <v>1.85</v>
      </c>
      <c r="C57" s="29">
        <f t="shared" si="0"/>
        <v>3.5590045491035394E-2</v>
      </c>
      <c r="D57" s="30">
        <f>IF(OR($A57="",$B57=""),"",A57*'MPTO_working_2-way'!$G56)</f>
        <v>2.0918918918918914</v>
      </c>
      <c r="E57" s="32">
        <f>IF(OR($A57="",$B57=""),"",B57*'MPTO_working_2-way'!$G56)</f>
        <v>1.9158415841584155</v>
      </c>
      <c r="F57" s="30">
        <f>IF(OR($A57="",$B57=""),"",'MPTO_working_2-way'!D56)</f>
        <v>2.0953181945612553</v>
      </c>
      <c r="G57" s="32">
        <f>IF(OR($A57="",$B57=""),"",'MPTO_working_2-way'!E56)</f>
        <v>1.9129767084719731</v>
      </c>
      <c r="H57" s="30">
        <f>IF(OR($A57="",$B57=""),"",'OddsRatio_working_2-way'!M56)</f>
        <v>2.0954451150103317</v>
      </c>
      <c r="I57" s="30">
        <f>IF(OR($A57="",$B57=""),"",'OddsRatio_working_2-way'!N56)</f>
        <v>1.9128709291752766</v>
      </c>
      <c r="J57" s="30">
        <f>IF('Log_working_2-way'!$D56="","",A57^('Log_working_2-way'!$D56))</f>
        <v>2.0970120716987148</v>
      </c>
      <c r="K57" s="32">
        <f>IF('Log_working_2-way'!$D56="","",B57^('Log_working_2-way'!$D56))</f>
        <v>1.9115669971173959</v>
      </c>
      <c r="L57" s="37">
        <f t="shared" si="9"/>
        <v>0.47803617571059442</v>
      </c>
      <c r="M57" s="37">
        <f t="shared" si="10"/>
        <v>0.5219638242894058</v>
      </c>
      <c r="N57" s="38">
        <v>153</v>
      </c>
      <c r="O57" s="38">
        <f t="shared" si="11"/>
        <v>77.257425742574256</v>
      </c>
      <c r="P57" s="38">
        <f t="shared" si="12"/>
        <v>70.297297297297291</v>
      </c>
      <c r="Q57" s="38">
        <f t="shared" si="13"/>
        <v>82.702702702702695</v>
      </c>
      <c r="R57" s="38">
        <f t="shared" si="14"/>
        <v>75.742574257425744</v>
      </c>
      <c r="S57" s="39">
        <f t="shared" si="15"/>
        <v>-5.4452769601284388</v>
      </c>
      <c r="T57" s="39">
        <f t="shared" si="16"/>
        <v>-5.445276960128453</v>
      </c>
      <c r="U57" t="s">
        <v>146</v>
      </c>
      <c r="V57" t="s">
        <v>88</v>
      </c>
      <c r="W57" t="s">
        <v>83</v>
      </c>
      <c r="X57" t="s">
        <v>482</v>
      </c>
      <c r="Y57" s="41"/>
    </row>
    <row r="58" spans="1:25" ht="15" x14ac:dyDescent="0.25">
      <c r="A58">
        <v>2.33</v>
      </c>
      <c r="B58">
        <v>1.64</v>
      </c>
      <c r="C58" s="29">
        <f t="shared" si="0"/>
        <v>3.8940646917198674E-2</v>
      </c>
      <c r="D58" s="30">
        <f>IF(OR($A58="",$B58=""),"",A58*'MPTO_working_2-way'!$G57)</f>
        <v>2.4207317073170729</v>
      </c>
      <c r="E58" s="32">
        <f>IF(OR($A58="",$B58=""),"",B58*'MPTO_working_2-way'!$G57)</f>
        <v>1.7038626609442058</v>
      </c>
      <c r="F58" s="30">
        <f>IF(OR($A58="",$B58=""),"",'MPTO_working_2-way'!D57)</f>
        <v>2.4407256004087885</v>
      </c>
      <c r="G58" s="32">
        <f>IF(OR($A58="",$B58=""),"",'MPTO_working_2-way'!E57)</f>
        <v>1.6940946976414255</v>
      </c>
      <c r="H58" s="30">
        <f>IF(OR($A58="",$B58=""),"",'OddsRatio_working_2-way'!M57)</f>
        <v>2.4415703243338491</v>
      </c>
      <c r="I58" s="30">
        <f>IF(OR($A58="",$B58=""),"",'OddsRatio_working_2-way'!N57)</f>
        <v>1.6936879756192957</v>
      </c>
      <c r="J58" s="30">
        <f>IF('Log_working_2-way'!$D57="","",A58^('Log_working_2-way'!$D57))</f>
        <v>2.4508803157494472</v>
      </c>
      <c r="K58" s="32">
        <f>IF('Log_working_2-way'!$D57="","",B58^('Log_working_2-way'!$D57))</f>
        <v>1.6892367269337625</v>
      </c>
      <c r="L58" s="37">
        <f t="shared" si="9"/>
        <v>0.41309823677581869</v>
      </c>
      <c r="M58" s="37">
        <f t="shared" si="10"/>
        <v>0.58690176322418142</v>
      </c>
      <c r="N58" s="38">
        <v>154</v>
      </c>
      <c r="O58" s="38">
        <f t="shared" si="11"/>
        <v>87.905579399141629</v>
      </c>
      <c r="P58" s="38">
        <f t="shared" si="12"/>
        <v>60.097560975609738</v>
      </c>
      <c r="Q58" s="38">
        <f t="shared" si="13"/>
        <v>93.902439024390247</v>
      </c>
      <c r="R58" s="38">
        <f t="shared" si="14"/>
        <v>66.094420600858371</v>
      </c>
      <c r="S58" s="39">
        <f t="shared" si="15"/>
        <v>-5.9968596252486179</v>
      </c>
      <c r="T58" s="39">
        <f t="shared" si="16"/>
        <v>-5.9968596252486321</v>
      </c>
      <c r="U58" t="s">
        <v>137</v>
      </c>
      <c r="V58" t="s">
        <v>141</v>
      </c>
      <c r="W58" t="s">
        <v>83</v>
      </c>
      <c r="X58" t="s">
        <v>482</v>
      </c>
      <c r="Y58" s="41"/>
    </row>
    <row r="59" spans="1:25" ht="15" x14ac:dyDescent="0.25">
      <c r="A59">
        <v>2.1</v>
      </c>
      <c r="B59">
        <v>1.75</v>
      </c>
      <c r="C59" s="29">
        <f t="shared" si="0"/>
        <v>4.761904761904745E-2</v>
      </c>
      <c r="D59" s="30">
        <f>IF(OR($A59="",$B59=""),"",A59*'MPTO_working_2-way'!$G58)</f>
        <v>2.1999999999999997</v>
      </c>
      <c r="E59" s="32">
        <f>IF(OR($A59="",$B59=""),"",B59*'MPTO_working_2-way'!$G58)</f>
        <v>1.833333333333333</v>
      </c>
      <c r="F59" s="30">
        <f>IF(OR($A59="",$B59=""),"",'MPTO_working_2-way'!D58)</f>
        <v>2.2105263157894735</v>
      </c>
      <c r="G59" s="32">
        <f>IF(OR($A59="",$B59=""),"",'MPTO_working_2-way'!E58)</f>
        <v>1.8260869565217388</v>
      </c>
      <c r="H59" s="30">
        <f>IF(OR($A59="",$B59=""),"",'OddsRatio_working_2-way'!M58)</f>
        <v>2.2110601416389968</v>
      </c>
      <c r="I59" s="30">
        <f>IF(OR($A59="",$B59=""),"",'OddsRatio_working_2-way'!N58)</f>
        <v>1.8257228238447702</v>
      </c>
      <c r="J59" s="30">
        <f>IF('Log_working_2-way'!$D58="","",A59^('Log_working_2-way'!$D58))</f>
        <v>2.2159538718240408</v>
      </c>
      <c r="K59" s="32">
        <f>IF('Log_working_2-way'!$D58="","",B59^('Log_working_2-way'!$D58))</f>
        <v>1.8223996182512778</v>
      </c>
      <c r="L59" s="37">
        <f t="shared" si="9"/>
        <v>0.45454545454545459</v>
      </c>
      <c r="M59" s="37">
        <f t="shared" si="10"/>
        <v>0.54545454545454553</v>
      </c>
      <c r="N59" s="38">
        <v>155</v>
      </c>
      <c r="O59" s="38">
        <f t="shared" si="11"/>
        <v>81.19047619047619</v>
      </c>
      <c r="P59" s="38">
        <f t="shared" si="12"/>
        <v>66.428571428571431</v>
      </c>
      <c r="Q59" s="38">
        <f t="shared" si="13"/>
        <v>88.571428571428569</v>
      </c>
      <c r="R59" s="38">
        <f t="shared" si="14"/>
        <v>73.80952380952381</v>
      </c>
      <c r="S59" s="39">
        <f t="shared" si="15"/>
        <v>-7.3809523809523796</v>
      </c>
      <c r="T59" s="39">
        <f t="shared" si="16"/>
        <v>-7.3809523809523796</v>
      </c>
      <c r="U59" t="s">
        <v>140</v>
      </c>
      <c r="V59" t="s">
        <v>135</v>
      </c>
      <c r="W59" t="s">
        <v>83</v>
      </c>
      <c r="X59" t="s">
        <v>482</v>
      </c>
      <c r="Y59" s="41"/>
    </row>
    <row r="60" spans="1:25" s="35" customFormat="1" ht="15" x14ac:dyDescent="0.25">
      <c r="A60">
        <v>1.94</v>
      </c>
      <c r="B60">
        <v>1.93</v>
      </c>
      <c r="C60" s="29">
        <f t="shared" si="0"/>
        <v>3.3598632551679941E-2</v>
      </c>
      <c r="D60" s="30">
        <f>IF(OR($A60="",$B60=""),"",A60*'MPTO_working_2-way'!$G59)</f>
        <v>2.0051813471502591</v>
      </c>
      <c r="E60" s="32">
        <f>IF(OR($A60="",$B60=""),"",B60*'MPTO_working_2-way'!$G59)</f>
        <v>1.9948453608247423</v>
      </c>
      <c r="F60" s="30">
        <f>IF(OR($A60="",$B60=""),"",'MPTO_working_2-way'!D59)</f>
        <v>2.0053558995233249</v>
      </c>
      <c r="G60" s="32">
        <f>IF(OR($A60="",$B60=""),"",'MPTO_working_2-way'!E59)</f>
        <v>1.9946726333173512</v>
      </c>
      <c r="H60" s="30">
        <f>IF(OR($A60="",$B60=""),"",'OddsRatio_working_2-way'!M59)</f>
        <v>2.0053619687316817</v>
      </c>
      <c r="I60" s="30">
        <f>IF(OR($A60="",$B60=""),"",'OddsRatio_working_2-way'!N59)</f>
        <v>1.9946666286387909</v>
      </c>
      <c r="J60" s="30">
        <f>IF('Log_working_2-way'!$D59="","",A60^('Log_working_2-way'!$D59))</f>
        <v>2.0054414461156225</v>
      </c>
      <c r="K60" s="32">
        <f>IF('Log_working_2-way'!$D59="","",B60^('Log_working_2-way'!$D59))</f>
        <v>1.9945880029745278</v>
      </c>
      <c r="L60" s="37">
        <f t="shared" si="9"/>
        <v>0.49870801033591733</v>
      </c>
      <c r="M60" s="37">
        <f t="shared" si="10"/>
        <v>0.50129198966408273</v>
      </c>
      <c r="N60" s="38">
        <v>156</v>
      </c>
      <c r="O60" s="38">
        <f t="shared" si="11"/>
        <v>75.587628865979383</v>
      </c>
      <c r="P60" s="38">
        <f t="shared" si="12"/>
        <v>75.170984455958546</v>
      </c>
      <c r="Q60" s="38">
        <f t="shared" si="13"/>
        <v>80.829015544041454</v>
      </c>
      <c r="R60" s="38">
        <f t="shared" si="14"/>
        <v>80.412371134020631</v>
      </c>
      <c r="S60" s="39">
        <f t="shared" si="15"/>
        <v>-5.2413866780620708</v>
      </c>
      <c r="T60" s="39">
        <f t="shared" si="16"/>
        <v>-5.241386678062085</v>
      </c>
      <c r="U60" t="s">
        <v>75</v>
      </c>
      <c r="V60" t="s">
        <v>139</v>
      </c>
      <c r="W60" t="s">
        <v>83</v>
      </c>
      <c r="X60" t="s">
        <v>482</v>
      </c>
      <c r="Y60" s="41"/>
    </row>
    <row r="61" spans="1:25" ht="15" x14ac:dyDescent="0.25">
      <c r="A61">
        <v>2.15</v>
      </c>
      <c r="B61">
        <v>1.74</v>
      </c>
      <c r="C61" s="29">
        <f t="shared" si="0"/>
        <v>3.9828922747928264E-2</v>
      </c>
      <c r="D61" s="30">
        <f>IF(OR($A61="",$B61=""),"",A61*'MPTO_working_2-way'!$G60)</f>
        <v>2.2356321839080455</v>
      </c>
      <c r="E61" s="32">
        <f>IF(OR($A61="",$B61=""),"",B61*'MPTO_working_2-way'!$G60)</f>
        <v>1.8093023255813951</v>
      </c>
      <c r="F61" s="30">
        <f>IF(OR($A61="",$B61=""),"",'MPTO_working_2-way'!D60)</f>
        <v>2.2461723206244368</v>
      </c>
      <c r="G61" s="32">
        <f>IF(OR($A61="",$B61=""),"",'MPTO_working_2-way'!E60)</f>
        <v>1.8024572392194651</v>
      </c>
      <c r="H61" s="30">
        <f>IF(OR($A61="",$B61=""),"",'OddsRatio_working_2-way'!M60)</f>
        <v>2.2466170438647359</v>
      </c>
      <c r="I61" s="30">
        <f>IF(OR($A61="",$B61=""),"",'OddsRatio_working_2-way'!N60)</f>
        <v>1.8021709673564388</v>
      </c>
      <c r="J61" s="30">
        <f>IF('Log_working_2-way'!$D60="","",A61^('Log_working_2-way'!$D60))</f>
        <v>2.2514857299538718</v>
      </c>
      <c r="K61" s="32">
        <f>IF('Log_working_2-way'!$D60="","",B61^('Log_working_2-way'!$D60))</f>
        <v>1.7990502616731108</v>
      </c>
      <c r="L61" s="37">
        <f t="shared" si="9"/>
        <v>0.44730077120822631</v>
      </c>
      <c r="M61" s="37">
        <f t="shared" si="10"/>
        <v>0.5526992287917738</v>
      </c>
      <c r="N61" s="38">
        <v>157</v>
      </c>
      <c r="O61" s="38">
        <f t="shared" si="11"/>
        <v>83.976744186046517</v>
      </c>
      <c r="P61" s="38">
        <f t="shared" si="12"/>
        <v>66.770114942528735</v>
      </c>
      <c r="Q61" s="38">
        <f t="shared" si="13"/>
        <v>90.229885057471265</v>
      </c>
      <c r="R61" s="38">
        <f t="shared" si="14"/>
        <v>73.023255813953483</v>
      </c>
      <c r="S61" s="39">
        <f t="shared" si="15"/>
        <v>-6.2531408714247476</v>
      </c>
      <c r="T61" s="39">
        <f t="shared" si="16"/>
        <v>-6.2531408714247476</v>
      </c>
      <c r="U61" t="s">
        <v>145</v>
      </c>
      <c r="V61" t="s">
        <v>457</v>
      </c>
      <c r="W61" t="s">
        <v>83</v>
      </c>
      <c r="X61" t="s">
        <v>482</v>
      </c>
      <c r="Y61" s="41"/>
    </row>
    <row r="62" spans="1:25" ht="15" x14ac:dyDescent="0.25">
      <c r="A62">
        <v>2</v>
      </c>
      <c r="B62">
        <v>1.88</v>
      </c>
      <c r="C62" s="29">
        <f t="shared" si="0"/>
        <v>3.1914893617021267E-2</v>
      </c>
      <c r="D62" s="30">
        <f>IF(OR($A62="",$B62=""),"",A62*'MPTO_working_2-way'!$G61)</f>
        <v>2.0638297872340425</v>
      </c>
      <c r="E62" s="32">
        <f>IF(OR($A62="",$B62=""),"",B62*'MPTO_working_2-way'!$G61)</f>
        <v>1.94</v>
      </c>
      <c r="F62" s="30">
        <f>IF(OR($A62="",$B62=""),"",'MPTO_working_2-way'!D61)</f>
        <v>2.0659340659340657</v>
      </c>
      <c r="G62" s="32">
        <f>IF(OR($A62="",$B62=""),"",'MPTO_working_2-way'!E61)</f>
        <v>1.9381443298969072</v>
      </c>
      <c r="H62" s="30">
        <f>IF(OR($A62="",$B62=""),"",'OddsRatio_working_2-way'!M61)</f>
        <v>2.0660035817780522</v>
      </c>
      <c r="I62" s="30">
        <f>IF(OR($A62="",$B62=""),"",'OddsRatio_working_2-way'!N61)</f>
        <v>1.9380831519646857</v>
      </c>
      <c r="J62" s="30">
        <f>IF('Log_working_2-way'!$D61="","",A62^('Log_working_2-way'!$D61))</f>
        <v>2.0669618454035223</v>
      </c>
      <c r="K62" s="32">
        <f>IF('Log_working_2-way'!$D61="","",B62^('Log_working_2-way'!$D61))</f>
        <v>1.9372406373367297</v>
      </c>
      <c r="L62" s="37">
        <f t="shared" si="9"/>
        <v>0.4845360824742268</v>
      </c>
      <c r="M62" s="37">
        <f t="shared" si="10"/>
        <v>0.51546391752577325</v>
      </c>
      <c r="N62" s="38">
        <v>158</v>
      </c>
      <c r="O62" s="38">
        <f t="shared" si="11"/>
        <v>79</v>
      </c>
      <c r="P62" s="38">
        <f t="shared" si="12"/>
        <v>73.957446808510625</v>
      </c>
      <c r="Q62" s="38">
        <f t="shared" si="13"/>
        <v>84.042553191489361</v>
      </c>
      <c r="R62" s="38">
        <f t="shared" si="14"/>
        <v>79</v>
      </c>
      <c r="S62" s="39">
        <f t="shared" si="15"/>
        <v>-5.0425531914893611</v>
      </c>
      <c r="T62" s="39">
        <f t="shared" si="16"/>
        <v>-5.0425531914893753</v>
      </c>
      <c r="U62" t="s">
        <v>89</v>
      </c>
      <c r="V62" t="s">
        <v>73</v>
      </c>
      <c r="W62" t="s">
        <v>83</v>
      </c>
      <c r="X62" t="s">
        <v>482</v>
      </c>
      <c r="Y62" s="41"/>
    </row>
    <row r="63" spans="1:25" s="50" customFormat="1" ht="15" x14ac:dyDescent="0.25">
      <c r="A63">
        <v>1.82</v>
      </c>
      <c r="B63">
        <v>2.0299999999999998</v>
      </c>
      <c r="C63" s="29">
        <f t="shared" si="0"/>
        <v>4.2061386888973207E-2</v>
      </c>
      <c r="D63" s="30">
        <f>IF(OR($A63="",$B63=""),"",A63*'MPTO_working_2-way'!$G62)</f>
        <v>1.8965517241379313</v>
      </c>
      <c r="E63" s="32">
        <f>IF(OR($A63="",$B63=""),"",B63*'MPTO_working_2-way'!$G62)</f>
        <v>2.1153846153846154</v>
      </c>
      <c r="F63" s="30">
        <f>IF(OR($A63="",$B63=""),"",'MPTO_working_2-way'!D62)</f>
        <v>1.8924345643599858</v>
      </c>
      <c r="G63" s="32">
        <f>IF(OR($A63="",$B63=""),"",'MPTO_working_2-way'!E62)</f>
        <v>2.1205303334672561</v>
      </c>
      <c r="H63" s="30">
        <f>IF(OR($A63="",$B63=""),"",'OddsRatio_working_2-way'!M62)</f>
        <v>1.892253610166061</v>
      </c>
      <c r="I63" s="30">
        <f>IF(OR($A63="",$B63=""),"",'OddsRatio_working_2-way'!N62)</f>
        <v>2.1207575835012715</v>
      </c>
      <c r="J63" s="30">
        <f>IF('Log_working_2-way'!$D62="","",A63^('Log_working_2-way'!$D62))</f>
        <v>1.8903709385493244</v>
      </c>
      <c r="K63" s="32">
        <f>IF('Log_working_2-way'!$D62="","",B63^('Log_working_2-way'!$D62))</f>
        <v>2.1231274030900367</v>
      </c>
      <c r="L63" s="37">
        <f t="shared" si="9"/>
        <v>0.52727272727272723</v>
      </c>
      <c r="M63" s="37">
        <f t="shared" si="10"/>
        <v>0.47272727272727272</v>
      </c>
      <c r="N63" s="38">
        <v>159</v>
      </c>
      <c r="O63" s="38">
        <f t="shared" si="11"/>
        <v>71.637362637362628</v>
      </c>
      <c r="P63" s="38">
        <f t="shared" si="12"/>
        <v>80.674876847290648</v>
      </c>
      <c r="Q63" s="38">
        <f t="shared" si="13"/>
        <v>78.325123152709367</v>
      </c>
      <c r="R63" s="38">
        <f t="shared" si="14"/>
        <v>87.362637362637358</v>
      </c>
      <c r="S63" s="39">
        <f t="shared" si="15"/>
        <v>-6.6877605153467385</v>
      </c>
      <c r="T63" s="39">
        <f t="shared" si="16"/>
        <v>-6.6877605153467101</v>
      </c>
      <c r="U63" t="s">
        <v>169</v>
      </c>
      <c r="V63" t="s">
        <v>245</v>
      </c>
      <c r="W63" t="s">
        <v>68</v>
      </c>
      <c r="X63" t="s">
        <v>482</v>
      </c>
      <c r="Y63" s="51"/>
    </row>
    <row r="64" spans="1:25" ht="15" x14ac:dyDescent="0.25">
      <c r="A64">
        <v>1.85</v>
      </c>
      <c r="B64">
        <v>1.99</v>
      </c>
      <c r="C64" s="29">
        <f t="shared" si="0"/>
        <v>4.3053103354610656E-2</v>
      </c>
      <c r="D64" s="30">
        <f>IF(OR($A64="",$B64=""),"",A64*'MPTO_working_2-way'!$G63)</f>
        <v>1.9296482412060298</v>
      </c>
      <c r="E64" s="32">
        <f>IF(OR($A64="",$B64=""),"",B64*'MPTO_working_2-way'!$G63)</f>
        <v>2.0756756756756753</v>
      </c>
      <c r="F64" s="30">
        <f>IF(OR($A64="",$B64=""),"",'MPTO_working_2-way'!D63)</f>
        <v>1.9267303414889438</v>
      </c>
      <c r="G64" s="32">
        <f>IF(OR($A64="",$B64=""),"",'MPTO_working_2-way'!E63)</f>
        <v>2.0790625441197226</v>
      </c>
      <c r="H64" s="30">
        <f>IF(OR($A64="",$B64=""),"",'OddsRatio_working_2-way'!M63)</f>
        <v>1.9265990819042815</v>
      </c>
      <c r="I64" s="30">
        <f>IF(OR($A64="",$B64=""),"",'OddsRatio_working_2-way'!N63)</f>
        <v>2.0792154012767514</v>
      </c>
      <c r="J64" s="30">
        <f>IF('Log_working_2-way'!$D63="","",A64^('Log_working_2-way'!$D63))</f>
        <v>1.9252626773989769</v>
      </c>
      <c r="K64" s="32">
        <f>IF('Log_working_2-way'!$D63="","",B64^('Log_working_2-way'!$D63))</f>
        <v>2.0807741676242877</v>
      </c>
      <c r="L64" s="37">
        <f t="shared" si="9"/>
        <v>0.51822916666666674</v>
      </c>
      <c r="M64" s="37">
        <f t="shared" si="10"/>
        <v>0.48177083333333343</v>
      </c>
      <c r="N64" s="38">
        <v>160</v>
      </c>
      <c r="O64" s="38">
        <f t="shared" si="11"/>
        <v>73.513513513513502</v>
      </c>
      <c r="P64" s="38">
        <f t="shared" si="12"/>
        <v>79.597989949748722</v>
      </c>
      <c r="Q64" s="38">
        <f t="shared" si="13"/>
        <v>80.402010050251249</v>
      </c>
      <c r="R64" s="38">
        <f t="shared" si="14"/>
        <v>86.48648648648647</v>
      </c>
      <c r="S64" s="39">
        <f t="shared" si="15"/>
        <v>-6.8884965367377475</v>
      </c>
      <c r="T64" s="39">
        <f t="shared" si="16"/>
        <v>-6.8884965367377475</v>
      </c>
      <c r="U64" t="s">
        <v>170</v>
      </c>
      <c r="V64" t="s">
        <v>149</v>
      </c>
      <c r="W64" t="s">
        <v>68</v>
      </c>
      <c r="X64" t="s">
        <v>482</v>
      </c>
      <c r="Y64" s="41"/>
    </row>
    <row r="65" spans="1:25" ht="15" x14ac:dyDescent="0.25">
      <c r="A65">
        <v>1.97</v>
      </c>
      <c r="B65">
        <v>1.86</v>
      </c>
      <c r="C65" s="29">
        <f t="shared" si="0"/>
        <v>4.5248621800120015E-2</v>
      </c>
      <c r="D65" s="30">
        <f>IF(OR($A65="",$B65=""),"",A65*'MPTO_working_2-way'!$G64)</f>
        <v>2.0591397849462365</v>
      </c>
      <c r="E65" s="32">
        <f>IF(OR($A65="",$B65=""),"",B65*'MPTO_working_2-way'!$G64)</f>
        <v>1.9441624365482233</v>
      </c>
      <c r="F65" s="30">
        <f>IF(OR($A65="",$B65=""),"",'MPTO_working_2-way'!D64)</f>
        <v>2.0618985988408078</v>
      </c>
      <c r="G65" s="32">
        <f>IF(OR($A65="",$B65=""),"",'MPTO_working_2-way'!E64)</f>
        <v>1.9417095013512797</v>
      </c>
      <c r="H65" s="30">
        <f>IF(OR($A65="",$B65=""),"",'OddsRatio_working_2-way'!M64)</f>
        <v>2.062029649653994</v>
      </c>
      <c r="I65" s="30">
        <f>IF(OR($A65="",$B65=""),"",'OddsRatio_working_2-way'!N64)</f>
        <v>1.9415932976313763</v>
      </c>
      <c r="J65" s="30">
        <f>IF('Log_working_2-way'!$D64="","",A65^('Log_working_2-way'!$D64))</f>
        <v>2.0633011023686705</v>
      </c>
      <c r="K65" s="32">
        <f>IF('Log_working_2-way'!$D64="","",B65^('Log_working_2-way'!$D64))</f>
        <v>1.9404673782166724</v>
      </c>
      <c r="L65" s="37">
        <f t="shared" si="9"/>
        <v>0.48563968668407315</v>
      </c>
      <c r="M65" s="37">
        <f t="shared" si="10"/>
        <v>0.51436031331592691</v>
      </c>
      <c r="N65" s="38">
        <v>161</v>
      </c>
      <c r="O65" s="38">
        <f t="shared" si="11"/>
        <v>79.274111675126903</v>
      </c>
      <c r="P65" s="38">
        <f t="shared" si="12"/>
        <v>74.440860215053775</v>
      </c>
      <c r="Q65" s="38">
        <f t="shared" si="13"/>
        <v>86.559139784946225</v>
      </c>
      <c r="R65" s="38">
        <f t="shared" si="14"/>
        <v>81.725888324873097</v>
      </c>
      <c r="S65" s="39">
        <f t="shared" si="15"/>
        <v>-7.2850281098193221</v>
      </c>
      <c r="T65" s="39">
        <f t="shared" si="16"/>
        <v>-7.2850281098193221</v>
      </c>
      <c r="U65" t="s">
        <v>147</v>
      </c>
      <c r="V65" t="s">
        <v>176</v>
      </c>
      <c r="W65" t="s">
        <v>68</v>
      </c>
      <c r="X65" t="s">
        <v>482</v>
      </c>
      <c r="Y65" s="41"/>
    </row>
    <row r="66" spans="1:25" ht="15" x14ac:dyDescent="0.25">
      <c r="A66">
        <v>1.85</v>
      </c>
      <c r="B66">
        <v>1.99</v>
      </c>
      <c r="C66" s="29">
        <f t="shared" si="0"/>
        <v>4.3053103354610656E-2</v>
      </c>
      <c r="D66" s="30">
        <f>IF(OR($A66="",$B66=""),"",A66*'MPTO_working_2-way'!$G65)</f>
        <v>1.9296482412060298</v>
      </c>
      <c r="E66" s="32">
        <f>IF(OR($A66="",$B66=""),"",B66*'MPTO_working_2-way'!$G65)</f>
        <v>2.0756756756756753</v>
      </c>
      <c r="F66" s="30">
        <f>IF(OR($A66="",$B66=""),"",'MPTO_working_2-way'!D65)</f>
        <v>1.9267303414889438</v>
      </c>
      <c r="G66" s="32">
        <f>IF(OR($A66="",$B66=""),"",'MPTO_working_2-way'!E65)</f>
        <v>2.0790625441197226</v>
      </c>
      <c r="H66" s="30">
        <f>IF(OR($A66="",$B66=""),"",'OddsRatio_working_2-way'!M65)</f>
        <v>1.9265990819042815</v>
      </c>
      <c r="I66" s="30">
        <f>IF(OR($A66="",$B66=""),"",'OddsRatio_working_2-way'!N65)</f>
        <v>2.0792154012767514</v>
      </c>
      <c r="J66" s="30">
        <f>IF('Log_working_2-way'!$D65="","",A66^('Log_working_2-way'!$D65))</f>
        <v>1.9252626773989769</v>
      </c>
      <c r="K66" s="32">
        <f>IF('Log_working_2-way'!$D65="","",B66^('Log_working_2-way'!$D65))</f>
        <v>2.0807741676242877</v>
      </c>
      <c r="L66" s="37">
        <f t="shared" si="9"/>
        <v>0.51822916666666674</v>
      </c>
      <c r="M66" s="37">
        <f t="shared" si="10"/>
        <v>0.48177083333333343</v>
      </c>
      <c r="N66" s="38">
        <v>162</v>
      </c>
      <c r="O66" s="38">
        <f t="shared" si="11"/>
        <v>74.432432432432421</v>
      </c>
      <c r="P66" s="38">
        <f t="shared" si="12"/>
        <v>80.5929648241206</v>
      </c>
      <c r="Q66" s="38">
        <f t="shared" si="13"/>
        <v>81.407035175879386</v>
      </c>
      <c r="R66" s="38">
        <f t="shared" si="14"/>
        <v>87.567567567567551</v>
      </c>
      <c r="S66" s="39">
        <f t="shared" si="15"/>
        <v>-6.9746027434469653</v>
      </c>
      <c r="T66" s="39">
        <f t="shared" si="16"/>
        <v>-6.9746027434469511</v>
      </c>
      <c r="U66" t="s">
        <v>171</v>
      </c>
      <c r="V66" t="s">
        <v>69</v>
      </c>
      <c r="W66" t="s">
        <v>68</v>
      </c>
      <c r="X66" t="s">
        <v>482</v>
      </c>
      <c r="Y66" s="41"/>
    </row>
    <row r="67" spans="1:25" ht="15" x14ac:dyDescent="0.25">
      <c r="A67">
        <v>1.94</v>
      </c>
      <c r="B67">
        <v>1.89</v>
      </c>
      <c r="C67" s="29">
        <f t="shared" ref="C67:C130" si="17">IF(OR($A67="",$B67=""),"",(1/A67)+(1/B67)-1)</f>
        <v>4.4564446626302434E-2</v>
      </c>
      <c r="D67" s="30">
        <f>IF(OR($A67="",$B67=""),"",A67*'MPTO_working_2-way'!$G66)</f>
        <v>2.0264550264550265</v>
      </c>
      <c r="E67" s="32">
        <f>IF(OR($A67="",$B67=""),"",B67*'MPTO_working_2-way'!$G66)</f>
        <v>1.9742268041237114</v>
      </c>
      <c r="F67" s="30">
        <f>IF(OR($A67="",$B67=""),"",'MPTO_working_2-way'!D66)</f>
        <v>2.0276502792678208</v>
      </c>
      <c r="G67" s="32">
        <f>IF(OR($A67="",$B67=""),"",'MPTO_working_2-way'!E66)</f>
        <v>1.9730936877791532</v>
      </c>
      <c r="H67" s="30">
        <f>IF(OR($A67="",$B67=""),"",'OddsRatio_working_2-way'!M66)</f>
        <v>2.0277060743621682</v>
      </c>
      <c r="I67" s="30">
        <f>IF(OR($A67="",$B67=""),"",'OddsRatio_working_2-way'!N66)</f>
        <v>1.9730408576407765</v>
      </c>
      <c r="J67" s="30">
        <f>IF('Log_working_2-way'!$D66="","",A67^('Log_working_2-way'!$D66))</f>
        <v>2.0282558996234914</v>
      </c>
      <c r="K67" s="32">
        <f>IF('Log_working_2-way'!$D66="","",B67^('Log_working_2-way'!$D66))</f>
        <v>1.9725205567658568</v>
      </c>
      <c r="L67" s="37">
        <f t="shared" si="9"/>
        <v>0.49347258485639683</v>
      </c>
      <c r="M67" s="37">
        <f t="shared" si="10"/>
        <v>0.50652741514360311</v>
      </c>
      <c r="N67" s="38">
        <v>163</v>
      </c>
      <c r="O67" s="38">
        <f t="shared" si="11"/>
        <v>78.979381443298962</v>
      </c>
      <c r="P67" s="38">
        <f t="shared" si="12"/>
        <v>76.75661375661376</v>
      </c>
      <c r="Q67" s="38">
        <f t="shared" si="13"/>
        <v>86.243386243386254</v>
      </c>
      <c r="R67" s="38">
        <f t="shared" si="14"/>
        <v>84.020618556701038</v>
      </c>
      <c r="S67" s="39">
        <f t="shared" si="15"/>
        <v>-7.2640048000872923</v>
      </c>
      <c r="T67" s="39">
        <f t="shared" si="16"/>
        <v>-7.2640048000872781</v>
      </c>
      <c r="U67" t="s">
        <v>243</v>
      </c>
      <c r="V67" t="s">
        <v>172</v>
      </c>
      <c r="W67" t="s">
        <v>68</v>
      </c>
      <c r="X67" t="s">
        <v>482</v>
      </c>
      <c r="Y67" s="41"/>
    </row>
    <row r="68" spans="1:25" ht="15" x14ac:dyDescent="0.25">
      <c r="A68">
        <v>1.4</v>
      </c>
      <c r="B68">
        <v>2.92</v>
      </c>
      <c r="C68" s="29">
        <f t="shared" si="17"/>
        <v>5.6751467710371761E-2</v>
      </c>
      <c r="D68" s="30">
        <f>IF(OR($A68="",$B68=""),"",A68*'MPTO_working_2-way'!$G67)</f>
        <v>1.4794520547945205</v>
      </c>
      <c r="E68" s="32">
        <f>IF(OR($A68="",$B68=""),"",B68*'MPTO_working_2-way'!$G67)</f>
        <v>3.0857142857142854</v>
      </c>
      <c r="F68" s="30">
        <f>IF(OR($A68="",$B68=""),"",'MPTO_working_2-way'!D67)</f>
        <v>1.4579172610556348</v>
      </c>
      <c r="G68" s="32">
        <f>IF(OR($A68="",$B68=""),"",'MPTO_working_2-way'!E67)</f>
        <v>3.1838006230529592</v>
      </c>
      <c r="H68" s="30">
        <f>IF(OR($A68="",$B68=""),"",'OddsRatio_working_2-way'!M67)</f>
        <v>1.4564354645876383</v>
      </c>
      <c r="I68" s="30">
        <f>IF(OR($A68="",$B68=""),"",'OddsRatio_working_2-way'!N67)</f>
        <v>3.1908902300206652</v>
      </c>
      <c r="J68" s="30">
        <f>IF('Log_working_2-way'!$D67="","",A68^('Log_working_2-way'!$D67))</f>
        <v>1.446451546649169</v>
      </c>
      <c r="K68" s="32">
        <f>IF('Log_working_2-way'!$D67="","",B68^('Log_working_2-way'!$D67))</f>
        <v>3.2398847254117094</v>
      </c>
      <c r="L68" s="37">
        <f t="shared" si="9"/>
        <v>0.67592592592592593</v>
      </c>
      <c r="M68" s="37">
        <f t="shared" si="10"/>
        <v>0.32407407407407413</v>
      </c>
      <c r="N68" s="38">
        <v>164</v>
      </c>
      <c r="O68" s="38">
        <f t="shared" si="11"/>
        <v>46.857142857142854</v>
      </c>
      <c r="P68" s="38">
        <f t="shared" si="12"/>
        <v>107.83561643835615</v>
      </c>
      <c r="Q68" s="38">
        <f t="shared" si="13"/>
        <v>56.164383561643831</v>
      </c>
      <c r="R68" s="38">
        <f t="shared" si="14"/>
        <v>117.14285714285714</v>
      </c>
      <c r="S68" s="39">
        <f t="shared" si="15"/>
        <v>-9.3072407045009768</v>
      </c>
      <c r="T68" s="39">
        <f t="shared" si="16"/>
        <v>-9.307240704500984</v>
      </c>
      <c r="U68" t="s">
        <v>244</v>
      </c>
      <c r="V68" t="s">
        <v>77</v>
      </c>
      <c r="W68" t="s">
        <v>68</v>
      </c>
      <c r="X68" t="s">
        <v>482</v>
      </c>
      <c r="Y68" s="41"/>
    </row>
    <row r="69" spans="1:25" ht="15" x14ac:dyDescent="0.25">
      <c r="A69">
        <v>2.14</v>
      </c>
      <c r="B69">
        <v>1.72</v>
      </c>
      <c r="C69" s="29">
        <f t="shared" si="17"/>
        <v>4.8685068463377501E-2</v>
      </c>
      <c r="D69" s="30">
        <f>IF(OR($A69="",$B69=""),"",A69*'MPTO_working_2-way'!$G68)</f>
        <v>2.2441860465116279</v>
      </c>
      <c r="E69" s="32">
        <f>IF(OR($A69="",$B69=""),"",B69*'MPTO_working_2-way'!$G68)</f>
        <v>1.8037383177570092</v>
      </c>
      <c r="F69" s="30">
        <f>IF(OR($A69="",$B69=""),"",'MPTO_working_2-way'!D68)</f>
        <v>2.2576054955839058</v>
      </c>
      <c r="G69" s="32">
        <f>IF(OR($A69="",$B69=""),"",'MPTO_working_2-way'!E68)</f>
        <v>1.7951619196254389</v>
      </c>
      <c r="H69" s="30">
        <f>IF(OR($A69="",$B69=""),"",'OddsRatio_working_2-way'!M68)</f>
        <v>2.2583057392117913</v>
      </c>
      <c r="I69" s="30">
        <f>IF(OR($A69="",$B69=""),"",'OddsRatio_working_2-way'!N68)</f>
        <v>1.7947194142390264</v>
      </c>
      <c r="J69" s="30">
        <f>IF('Log_working_2-way'!$D68="","",A69^('Log_working_2-way'!$D68))</f>
        <v>2.2645658948599179</v>
      </c>
      <c r="K69" s="32">
        <f>IF('Log_working_2-way'!$D68="","",B69^('Log_working_2-way'!$D68))</f>
        <v>1.7907852046807202</v>
      </c>
      <c r="L69" s="37">
        <f t="shared" ref="L69:L132" si="18">(1/D69)</f>
        <v>0.44559585492227982</v>
      </c>
      <c r="M69" s="37">
        <f t="shared" ref="M69:M132" si="19">(1/E69)</f>
        <v>0.55440414507772029</v>
      </c>
      <c r="N69" s="38">
        <v>165</v>
      </c>
      <c r="O69" s="38">
        <f t="shared" ref="O69:O132" si="20">(1/A69)*((N69*A69)-N69)</f>
        <v>87.897196261682254</v>
      </c>
      <c r="P69" s="38">
        <f t="shared" ref="P69:P132" si="21">(1/B69)*((N69*B69)-N69)</f>
        <v>69.069767441860478</v>
      </c>
      <c r="Q69" s="38">
        <f t="shared" ref="Q69:Q132" si="22">(1/B69)*N69</f>
        <v>95.930232558139537</v>
      </c>
      <c r="R69" s="38">
        <f t="shared" ref="R69:R132" si="23">(1/A69)*N69</f>
        <v>77.10280373831776</v>
      </c>
      <c r="S69" s="39">
        <f t="shared" ref="S69:S132" si="24">O69-Q69</f>
        <v>-8.0330362964572828</v>
      </c>
      <c r="T69" s="39">
        <f t="shared" ref="T69:T132" si="25">P69-R69</f>
        <v>-8.0330362964572828</v>
      </c>
      <c r="U69" t="s">
        <v>242</v>
      </c>
      <c r="V69" t="s">
        <v>175</v>
      </c>
      <c r="W69" t="s">
        <v>68</v>
      </c>
      <c r="X69" t="s">
        <v>482</v>
      </c>
      <c r="Y69" s="41"/>
    </row>
    <row r="70" spans="1:25" ht="15" x14ac:dyDescent="0.25">
      <c r="A70">
        <v>1.65</v>
      </c>
      <c r="B70">
        <v>2.2599999999999998</v>
      </c>
      <c r="C70" s="29">
        <f t="shared" si="17"/>
        <v>4.85384821668009E-2</v>
      </c>
      <c r="D70" s="30">
        <f>IF(OR($A70="",$B70=""),"",A70*'MPTO_working_2-way'!$G69)</f>
        <v>1.7300884955752214</v>
      </c>
      <c r="E70" s="32">
        <f>IF(OR($A70="",$B70=""),"",B70*'MPTO_working_2-way'!$G69)</f>
        <v>2.3696969696969696</v>
      </c>
      <c r="F70" s="30">
        <f>IF(OR($A70="",$B70=""),"",'MPTO_working_2-way'!D69)</f>
        <v>1.7188292233233464</v>
      </c>
      <c r="G70" s="32">
        <f>IF(OR($A70="",$B70=""),"",'MPTO_working_2-way'!E69)</f>
        <v>2.3911510099390831</v>
      </c>
      <c r="H70" s="30">
        <f>IF(OR($A70="",$B70=""),"",'OddsRatio_working_2-way'!M69)</f>
        <v>1.7182430061427794</v>
      </c>
      <c r="I70" s="30">
        <f>IF(OR($A70="",$B70=""),"",'OddsRatio_working_2-way'!N69)</f>
        <v>2.3922864426767716</v>
      </c>
      <c r="J70" s="30">
        <f>IF('Log_working_2-way'!$D69="","",A70^('Log_working_2-way'!$D69))</f>
        <v>1.7130819075338126</v>
      </c>
      <c r="K70" s="32">
        <f>IF('Log_working_2-way'!$D69="","",B70^('Log_working_2-way'!$D69))</f>
        <v>2.4023634444146</v>
      </c>
      <c r="L70" s="37">
        <f t="shared" si="18"/>
        <v>0.57800511508951402</v>
      </c>
      <c r="M70" s="37">
        <f t="shared" si="19"/>
        <v>0.42199488491048592</v>
      </c>
      <c r="N70" s="38">
        <v>166</v>
      </c>
      <c r="O70" s="38">
        <f t="shared" si="20"/>
        <v>65.393939393939377</v>
      </c>
      <c r="P70" s="38">
        <f t="shared" si="21"/>
        <v>92.548672566371678</v>
      </c>
      <c r="Q70" s="38">
        <f t="shared" si="22"/>
        <v>73.451327433628322</v>
      </c>
      <c r="R70" s="38">
        <f t="shared" si="23"/>
        <v>100.60606060606061</v>
      </c>
      <c r="S70" s="39">
        <f t="shared" si="24"/>
        <v>-8.057388039688945</v>
      </c>
      <c r="T70" s="39">
        <f t="shared" si="25"/>
        <v>-8.0573880396889308</v>
      </c>
      <c r="U70" t="s">
        <v>246</v>
      </c>
      <c r="V70" t="s">
        <v>247</v>
      </c>
      <c r="W70" t="s">
        <v>68</v>
      </c>
      <c r="X70" t="s">
        <v>482</v>
      </c>
      <c r="Y70" s="41"/>
    </row>
    <row r="71" spans="1:25" ht="15" x14ac:dyDescent="0.25">
      <c r="A71">
        <v>1.85</v>
      </c>
      <c r="B71">
        <v>1.98</v>
      </c>
      <c r="C71" s="29">
        <f t="shared" si="17"/>
        <v>4.5591045591045543E-2</v>
      </c>
      <c r="D71" s="30">
        <f>IF(OR($A71="",$B71=""),"",A71*'MPTO_working_2-way'!$G70)</f>
        <v>1.9343434343434343</v>
      </c>
      <c r="E71" s="32">
        <f>IF(OR($A71="",$B71=""),"",B71*'MPTO_working_2-way'!$G70)</f>
        <v>2.07027027027027</v>
      </c>
      <c r="F71" s="30">
        <f>IF(OR($A71="",$B71=""),"",'MPTO_working_2-way'!D70)</f>
        <v>1.931452675982072</v>
      </c>
      <c r="G71" s="32">
        <f>IF(OR($A71="",$B71=""),"",'MPTO_working_2-way'!E70)</f>
        <v>2.0735918482875744</v>
      </c>
      <c r="H71" s="30">
        <f>IF(OR($A71="",$B71=""),"",'OddsRatio_working_2-way'!M70)</f>
        <v>1.9313146293146641</v>
      </c>
      <c r="I71" s="30">
        <f>IF(OR($A71="",$B71=""),"",'OddsRatio_working_2-way'!N70)</f>
        <v>2.0737509843863182</v>
      </c>
      <c r="J71" s="30">
        <f>IF('Log_working_2-way'!$D70="","",A71^('Log_working_2-way'!$D70))</f>
        <v>1.9299877590211039</v>
      </c>
      <c r="K71" s="32">
        <f>IF('Log_working_2-way'!$D70="","",B71^('Log_working_2-way'!$D70))</f>
        <v>2.0752829704469682</v>
      </c>
      <c r="L71" s="37">
        <f t="shared" si="18"/>
        <v>0.51697127937336818</v>
      </c>
      <c r="M71" s="37">
        <f t="shared" si="19"/>
        <v>0.48302872062663194</v>
      </c>
      <c r="N71" s="38">
        <v>167</v>
      </c>
      <c r="O71" s="38">
        <f t="shared" si="20"/>
        <v>76.729729729729712</v>
      </c>
      <c r="P71" s="38">
        <f t="shared" si="21"/>
        <v>82.656565656565675</v>
      </c>
      <c r="Q71" s="38">
        <f t="shared" si="22"/>
        <v>84.343434343434353</v>
      </c>
      <c r="R71" s="38">
        <f t="shared" si="23"/>
        <v>90.27027027027026</v>
      </c>
      <c r="S71" s="39">
        <f t="shared" si="24"/>
        <v>-7.6137046137046411</v>
      </c>
      <c r="T71" s="39">
        <f t="shared" si="25"/>
        <v>-7.6137046137045843</v>
      </c>
      <c r="U71" t="s">
        <v>90</v>
      </c>
      <c r="V71" t="s">
        <v>174</v>
      </c>
      <c r="W71" t="s">
        <v>68</v>
      </c>
      <c r="X71" t="s">
        <v>482</v>
      </c>
      <c r="Y71" s="41"/>
    </row>
    <row r="72" spans="1:25" ht="15" x14ac:dyDescent="0.25">
      <c r="A72">
        <v>2.14</v>
      </c>
      <c r="B72">
        <v>1.72</v>
      </c>
      <c r="C72" s="29">
        <f t="shared" si="17"/>
        <v>4.8685068463377501E-2</v>
      </c>
      <c r="D72" s="30">
        <f>IF(OR($A72="",$B72=""),"",A72*'MPTO_working_2-way'!$G71)</f>
        <v>2.2441860465116279</v>
      </c>
      <c r="E72" s="32">
        <f>IF(OR($A72="",$B72=""),"",B72*'MPTO_working_2-way'!$G71)</f>
        <v>1.8037383177570092</v>
      </c>
      <c r="F72" s="30">
        <f>IF(OR($A72="",$B72=""),"",'MPTO_working_2-way'!D71)</f>
        <v>2.2576054955839058</v>
      </c>
      <c r="G72" s="32">
        <f>IF(OR($A72="",$B72=""),"",'MPTO_working_2-way'!E71)</f>
        <v>1.7951619196254389</v>
      </c>
      <c r="H72" s="30">
        <f>IF(OR($A72="",$B72=""),"",'OddsRatio_working_2-way'!M71)</f>
        <v>2.2583057392117913</v>
      </c>
      <c r="I72" s="30">
        <f>IF(OR($A72="",$B72=""),"",'OddsRatio_working_2-way'!N71)</f>
        <v>1.7947194142390264</v>
      </c>
      <c r="J72" s="30">
        <f>IF('Log_working_2-way'!$D71="","",A72^('Log_working_2-way'!$D71))</f>
        <v>2.2645658948599179</v>
      </c>
      <c r="K72" s="32">
        <f>IF('Log_working_2-way'!$D71="","",B72^('Log_working_2-way'!$D71))</f>
        <v>1.7907852046807202</v>
      </c>
      <c r="L72" s="37">
        <f t="shared" si="18"/>
        <v>0.44559585492227982</v>
      </c>
      <c r="M72" s="37">
        <f t="shared" si="19"/>
        <v>0.55440414507772029</v>
      </c>
      <c r="N72" s="38">
        <v>168</v>
      </c>
      <c r="O72" s="38">
        <f t="shared" si="20"/>
        <v>89.495327102803756</v>
      </c>
      <c r="P72" s="38">
        <f t="shared" si="21"/>
        <v>70.325581395348834</v>
      </c>
      <c r="Q72" s="38">
        <f t="shared" si="22"/>
        <v>97.674418604651166</v>
      </c>
      <c r="R72" s="38">
        <f t="shared" si="23"/>
        <v>78.504672897196258</v>
      </c>
      <c r="S72" s="39">
        <f t="shared" si="24"/>
        <v>-8.1790915018474095</v>
      </c>
      <c r="T72" s="39">
        <f t="shared" si="25"/>
        <v>-8.1790915018474237</v>
      </c>
      <c r="U72" t="s">
        <v>249</v>
      </c>
      <c r="V72" t="s">
        <v>173</v>
      </c>
      <c r="W72" t="s">
        <v>68</v>
      </c>
      <c r="X72" t="s">
        <v>482</v>
      </c>
      <c r="Y72" s="41"/>
    </row>
    <row r="73" spans="1:25" ht="15" x14ac:dyDescent="0.25">
      <c r="A73">
        <v>2</v>
      </c>
      <c r="B73">
        <v>1.84</v>
      </c>
      <c r="C73" s="29">
        <f t="shared" si="17"/>
        <v>4.3478260869565188E-2</v>
      </c>
      <c r="D73" s="30">
        <f>IF(OR($A73="",$B73=""),"",A73*'MPTO_working_2-way'!$G72)</f>
        <v>2.0869565217391304</v>
      </c>
      <c r="E73" s="32">
        <f>IF(OR($A73="",$B73=""),"",B73*'MPTO_working_2-way'!$G72)</f>
        <v>1.92</v>
      </c>
      <c r="F73" s="30">
        <f>IF(OR($A73="",$B73=""),"",'MPTO_working_2-way'!D72)</f>
        <v>2.0909090909090908</v>
      </c>
      <c r="G73" s="32">
        <f>IF(OR($A73="",$B73=""),"",'MPTO_working_2-way'!E72)</f>
        <v>1.9166666666666665</v>
      </c>
      <c r="H73" s="30">
        <f>IF(OR($A73="",$B73=""),"",'OddsRatio_working_2-way'!M72)</f>
        <v>2.091089451179962</v>
      </c>
      <c r="I73" s="30">
        <f>IF(OR($A73="",$B73=""),"",'OddsRatio_working_2-way'!N72)</f>
        <v>1.9165151389911681</v>
      </c>
      <c r="J73" s="30">
        <f>IF('Log_working_2-way'!$D72="","",A73^('Log_working_2-way'!$D72))</f>
        <v>2.0929101135076231</v>
      </c>
      <c r="K73" s="32">
        <f>IF('Log_working_2-way'!$D72="","",B73^('Log_working_2-way'!$D72))</f>
        <v>1.9149883303671131</v>
      </c>
      <c r="L73" s="37">
        <f t="shared" si="18"/>
        <v>0.47916666666666669</v>
      </c>
      <c r="M73" s="37">
        <f t="shared" si="19"/>
        <v>0.52083333333333337</v>
      </c>
      <c r="N73" s="38">
        <v>169</v>
      </c>
      <c r="O73" s="38">
        <f t="shared" si="20"/>
        <v>84.5</v>
      </c>
      <c r="P73" s="38">
        <f t="shared" si="21"/>
        <v>77.152173913043498</v>
      </c>
      <c r="Q73" s="38">
        <f t="shared" si="22"/>
        <v>91.847826086956516</v>
      </c>
      <c r="R73" s="38">
        <f t="shared" si="23"/>
        <v>84.5</v>
      </c>
      <c r="S73" s="39">
        <f t="shared" si="24"/>
        <v>-7.3478260869565162</v>
      </c>
      <c r="T73" s="39">
        <f t="shared" si="25"/>
        <v>-7.347826086956502</v>
      </c>
      <c r="U73" t="s">
        <v>248</v>
      </c>
      <c r="V73" t="s">
        <v>168</v>
      </c>
      <c r="W73" t="s">
        <v>68</v>
      </c>
      <c r="X73" t="s">
        <v>482</v>
      </c>
      <c r="Y73" s="41"/>
    </row>
    <row r="74" spans="1:25" ht="15" x14ac:dyDescent="0.25">
      <c r="A74">
        <v>1.89</v>
      </c>
      <c r="B74">
        <v>1.94</v>
      </c>
      <c r="C74" s="29">
        <f t="shared" si="17"/>
        <v>4.4564446626302434E-2</v>
      </c>
      <c r="D74" s="30">
        <f>IF(OR($A74="",$B74=""),"",A74*'MPTO_working_2-way'!$G73)</f>
        <v>1.9742268041237114</v>
      </c>
      <c r="E74" s="32">
        <f>IF(OR($A74="",$B74=""),"",B74*'MPTO_working_2-way'!$G73)</f>
        <v>2.0264550264550265</v>
      </c>
      <c r="F74" s="30">
        <f>IF(OR($A74="",$B74=""),"",'MPTO_working_2-way'!D73)</f>
        <v>1.9730936877791532</v>
      </c>
      <c r="G74" s="32">
        <f>IF(OR($A74="",$B74=""),"",'MPTO_working_2-way'!E73)</f>
        <v>2.0276502792678208</v>
      </c>
      <c r="H74" s="30">
        <f>IF(OR($A74="",$B74=""),"",'OddsRatio_working_2-way'!M73)</f>
        <v>1.9730408576407765</v>
      </c>
      <c r="I74" s="30">
        <f>IF(OR($A74="",$B74=""),"",'OddsRatio_working_2-way'!N73)</f>
        <v>2.0277060743621682</v>
      </c>
      <c r="J74" s="30">
        <f>IF('Log_working_2-way'!$D73="","",A74^('Log_working_2-way'!$D73))</f>
        <v>1.9725205567658568</v>
      </c>
      <c r="K74" s="32">
        <f>IF('Log_working_2-way'!$D73="","",B74^('Log_working_2-way'!$D73))</f>
        <v>2.0282558996234914</v>
      </c>
      <c r="L74" s="37">
        <f t="shared" si="18"/>
        <v>0.50652741514360311</v>
      </c>
      <c r="M74" s="37">
        <f t="shared" si="19"/>
        <v>0.49347258485639683</v>
      </c>
      <c r="N74" s="38">
        <v>170</v>
      </c>
      <c r="O74" s="38">
        <f t="shared" si="20"/>
        <v>80.052910052910065</v>
      </c>
      <c r="P74" s="38">
        <f t="shared" si="21"/>
        <v>82.37113402061857</v>
      </c>
      <c r="Q74" s="38">
        <f t="shared" si="22"/>
        <v>87.628865979381459</v>
      </c>
      <c r="R74" s="38">
        <f t="shared" si="23"/>
        <v>89.947089947089964</v>
      </c>
      <c r="S74" s="39">
        <f t="shared" si="24"/>
        <v>-7.5759559264713943</v>
      </c>
      <c r="T74" s="39">
        <f t="shared" si="25"/>
        <v>-7.5759559264713943</v>
      </c>
      <c r="U74" t="s">
        <v>148</v>
      </c>
      <c r="V74" t="s">
        <v>76</v>
      </c>
      <c r="W74" t="s">
        <v>68</v>
      </c>
      <c r="X74" t="s">
        <v>482</v>
      </c>
      <c r="Y74" s="41"/>
    </row>
    <row r="75" spans="1:25" ht="15" x14ac:dyDescent="0.25">
      <c r="A75">
        <v>1.94</v>
      </c>
      <c r="B75">
        <v>1.94</v>
      </c>
      <c r="C75" s="29">
        <f t="shared" si="17"/>
        <v>3.0927835051546504E-2</v>
      </c>
      <c r="D75" s="30">
        <f>IF(OR($A75="",$B75=""),"",A75*'MPTO_working_2-way'!$G74)</f>
        <v>2</v>
      </c>
      <c r="E75" s="32">
        <f>IF(OR($A75="",$B75=""),"",B75*'MPTO_working_2-way'!$G74)</f>
        <v>2</v>
      </c>
      <c r="F75" s="30">
        <f>IF(OR($A75="",$B75=""),"",'MPTO_working_2-way'!D74)</f>
        <v>2.0000000000000004</v>
      </c>
      <c r="G75" s="32">
        <f>IF(OR($A75="",$B75=""),"",'MPTO_working_2-way'!E74)</f>
        <v>2.0000000000000004</v>
      </c>
      <c r="H75" s="30">
        <f>IF(OR($A75="",$B75=""),"",'OddsRatio_working_2-way'!M74)</f>
        <v>2.0000000000000004</v>
      </c>
      <c r="I75" s="30">
        <f>IF(OR($A75="",$B75=""),"",'OddsRatio_working_2-way'!N74)</f>
        <v>2.0000000000000004</v>
      </c>
      <c r="J75" s="30">
        <f>IF('Log_working_2-way'!$D74="","",A75^('Log_working_2-way'!$D74))</f>
        <v>1.9999999999999891</v>
      </c>
      <c r="K75" s="32">
        <f>IF('Log_working_2-way'!$D74="","",B75^('Log_working_2-way'!$D74))</f>
        <v>1.9999999999999891</v>
      </c>
      <c r="L75" s="37">
        <f t="shared" si="18"/>
        <v>0.5</v>
      </c>
      <c r="M75" s="37">
        <f t="shared" si="19"/>
        <v>0.5</v>
      </c>
      <c r="N75" s="38">
        <v>171</v>
      </c>
      <c r="O75" s="38">
        <f t="shared" si="20"/>
        <v>82.855670103092791</v>
      </c>
      <c r="P75" s="38">
        <f t="shared" si="21"/>
        <v>82.855670103092791</v>
      </c>
      <c r="Q75" s="38">
        <f t="shared" si="22"/>
        <v>88.144329896907223</v>
      </c>
      <c r="R75" s="38">
        <f t="shared" si="23"/>
        <v>88.144329896907223</v>
      </c>
      <c r="S75" s="39">
        <f t="shared" si="24"/>
        <v>-5.288659793814432</v>
      </c>
      <c r="T75" s="39">
        <f t="shared" si="25"/>
        <v>-5.288659793814432</v>
      </c>
      <c r="U75" t="s">
        <v>365</v>
      </c>
      <c r="V75" t="s">
        <v>192</v>
      </c>
      <c r="W75" t="s">
        <v>435</v>
      </c>
      <c r="X75" t="s">
        <v>482</v>
      </c>
      <c r="Y75" s="41"/>
    </row>
    <row r="76" spans="1:25" ht="15" x14ac:dyDescent="0.25">
      <c r="A76">
        <v>1.82</v>
      </c>
      <c r="B76">
        <v>2.06</v>
      </c>
      <c r="C76" s="29">
        <f t="shared" si="17"/>
        <v>3.4887442654432999E-2</v>
      </c>
      <c r="D76" s="30">
        <f>IF(OR($A76="",$B76=""),"",A76*'MPTO_working_2-way'!$G75)</f>
        <v>1.883495145631068</v>
      </c>
      <c r="E76" s="32">
        <f>IF(OR($A76="",$B76=""),"",B76*'MPTO_working_2-way'!$G75)</f>
        <v>2.1318681318681318</v>
      </c>
      <c r="F76" s="30">
        <f>IF(OR($A76="",$B76=""),"",'MPTO_working_2-way'!D75)</f>
        <v>1.8796751228316457</v>
      </c>
      <c r="G76" s="32">
        <f>IF(OR($A76="",$B76=""),"",'MPTO_working_2-way'!E75)</f>
        <v>2.1367833124358828</v>
      </c>
      <c r="H76" s="30">
        <f>IF(OR($A76="",$B76=""),"",'OddsRatio_working_2-way'!M75)</f>
        <v>1.8795367562872962</v>
      </c>
      <c r="I76" s="30">
        <f>IF(OR($A76="",$B76=""),"",'OddsRatio_working_2-way'!N75)</f>
        <v>2.1369621483713819</v>
      </c>
      <c r="J76" s="30">
        <f>IF('Log_working_2-way'!$D75="","",A76^('Log_working_2-way'!$D75))</f>
        <v>1.8777999804454721</v>
      </c>
      <c r="K76" s="32">
        <f>IF('Log_working_2-way'!$D75="","",B76^('Log_working_2-way'!$D75))</f>
        <v>2.139211690905316</v>
      </c>
      <c r="L76" s="37">
        <f t="shared" si="18"/>
        <v>0.53092783505154639</v>
      </c>
      <c r="M76" s="37">
        <f t="shared" si="19"/>
        <v>0.46907216494845361</v>
      </c>
      <c r="N76" s="38">
        <v>172</v>
      </c>
      <c r="O76" s="38">
        <f t="shared" si="20"/>
        <v>77.494505494505503</v>
      </c>
      <c r="P76" s="38">
        <f t="shared" si="21"/>
        <v>88.50485436893203</v>
      </c>
      <c r="Q76" s="38">
        <f t="shared" si="22"/>
        <v>83.495145631067956</v>
      </c>
      <c r="R76" s="38">
        <f t="shared" si="23"/>
        <v>94.505494505494497</v>
      </c>
      <c r="S76" s="39">
        <f t="shared" si="24"/>
        <v>-6.0006401365624527</v>
      </c>
      <c r="T76" s="39">
        <f t="shared" si="25"/>
        <v>-6.0006401365624669</v>
      </c>
      <c r="U76" t="s">
        <v>253</v>
      </c>
      <c r="V76" t="s">
        <v>374</v>
      </c>
      <c r="W76" t="s">
        <v>435</v>
      </c>
      <c r="X76" t="s">
        <v>482</v>
      </c>
      <c r="Y76" s="41"/>
    </row>
    <row r="77" spans="1:25" ht="15" x14ac:dyDescent="0.25">
      <c r="A77">
        <v>1.95</v>
      </c>
      <c r="B77">
        <v>1.92</v>
      </c>
      <c r="C77" s="29">
        <f t="shared" si="17"/>
        <v>3.3653846153846256E-2</v>
      </c>
      <c r="D77" s="30">
        <f>IF(OR($A77="",$B77=""),"",A77*'MPTO_working_2-way'!$G76)</f>
        <v>2.015625</v>
      </c>
      <c r="E77" s="32">
        <f>IF(OR($A77="",$B77=""),"",B77*'MPTO_working_2-way'!$G76)</f>
        <v>1.9846153846153847</v>
      </c>
      <c r="F77" s="30">
        <f>IF(OR($A77="",$B77=""),"",'MPTO_working_2-way'!D76)</f>
        <v>2.0161550888529889</v>
      </c>
      <c r="G77" s="32">
        <f>IF(OR($A77="",$B77=""),"",'MPTO_working_2-way'!E76)</f>
        <v>1.9841017488076311</v>
      </c>
      <c r="H77" s="30">
        <f>IF(OR($A77="",$B77=""),"",'OddsRatio_working_2-way'!M76)</f>
        <v>2.0161735558713256</v>
      </c>
      <c r="I77" s="30">
        <f>IF(OR($A77="",$B77=""),"",'OddsRatio_working_2-way'!N76)</f>
        <v>1.9840838646332837</v>
      </c>
      <c r="J77" s="30">
        <f>IF('Log_working_2-way'!$D76="","",A77^('Log_working_2-way'!$D76))</f>
        <v>2.0164149948926431</v>
      </c>
      <c r="K77" s="32">
        <f>IF('Log_working_2-way'!$D76="","",B77^('Log_working_2-way'!$D76))</f>
        <v>1.9838501055423525</v>
      </c>
      <c r="L77" s="37">
        <f t="shared" si="18"/>
        <v>0.49612403100775193</v>
      </c>
      <c r="M77" s="37">
        <f t="shared" si="19"/>
        <v>0.50387596899224807</v>
      </c>
      <c r="N77" s="38">
        <v>173</v>
      </c>
      <c r="O77" s="38">
        <f t="shared" si="20"/>
        <v>84.28205128205127</v>
      </c>
      <c r="P77" s="38">
        <f t="shared" si="21"/>
        <v>82.895833333333329</v>
      </c>
      <c r="Q77" s="38">
        <f t="shared" si="22"/>
        <v>90.104166666666671</v>
      </c>
      <c r="R77" s="38">
        <f t="shared" si="23"/>
        <v>88.71794871794873</v>
      </c>
      <c r="S77" s="39">
        <f t="shared" si="24"/>
        <v>-5.822115384615401</v>
      </c>
      <c r="T77" s="39">
        <f t="shared" si="25"/>
        <v>-5.822115384615401</v>
      </c>
      <c r="U77" t="s">
        <v>266</v>
      </c>
      <c r="V77" t="s">
        <v>84</v>
      </c>
      <c r="W77" t="s">
        <v>79</v>
      </c>
      <c r="X77" t="s">
        <v>482</v>
      </c>
      <c r="Y77" s="41"/>
    </row>
    <row r="78" spans="1:25" ht="15" x14ac:dyDescent="0.25">
      <c r="A78">
        <v>2</v>
      </c>
      <c r="B78">
        <v>1.88</v>
      </c>
      <c r="C78" s="29">
        <f t="shared" si="17"/>
        <v>3.1914893617021267E-2</v>
      </c>
      <c r="D78" s="30">
        <f>IF(OR($A78="",$B78=""),"",A78*'MPTO_working_2-way'!$G77)</f>
        <v>2.0638297872340425</v>
      </c>
      <c r="E78" s="32">
        <f>IF(OR($A78="",$B78=""),"",B78*'MPTO_working_2-way'!$G77)</f>
        <v>1.94</v>
      </c>
      <c r="F78" s="30">
        <f>IF(OR($A78="",$B78=""),"",'MPTO_working_2-way'!D77)</f>
        <v>2.0659340659340657</v>
      </c>
      <c r="G78" s="32">
        <f>IF(OR($A78="",$B78=""),"",'MPTO_working_2-way'!E77)</f>
        <v>1.9381443298969072</v>
      </c>
      <c r="H78" s="30">
        <f>IF(OR($A78="",$B78=""),"",'OddsRatio_working_2-way'!M77)</f>
        <v>2.0660035817780522</v>
      </c>
      <c r="I78" s="30">
        <f>IF(OR($A78="",$B78=""),"",'OddsRatio_working_2-way'!N77)</f>
        <v>1.9380831519646857</v>
      </c>
      <c r="J78" s="30">
        <f>IF('Log_working_2-way'!$D77="","",A78^('Log_working_2-way'!$D77))</f>
        <v>2.0669618454035223</v>
      </c>
      <c r="K78" s="32">
        <f>IF('Log_working_2-way'!$D77="","",B78^('Log_working_2-way'!$D77))</f>
        <v>1.9372406373367297</v>
      </c>
      <c r="L78" s="37">
        <f t="shared" si="18"/>
        <v>0.4845360824742268</v>
      </c>
      <c r="M78" s="37">
        <f t="shared" si="19"/>
        <v>0.51546391752577325</v>
      </c>
      <c r="N78" s="38">
        <v>174</v>
      </c>
      <c r="O78" s="38">
        <f t="shared" si="20"/>
        <v>87</v>
      </c>
      <c r="P78" s="38">
        <f t="shared" si="21"/>
        <v>81.446808510638306</v>
      </c>
      <c r="Q78" s="38">
        <f t="shared" si="22"/>
        <v>92.553191489361694</v>
      </c>
      <c r="R78" s="38">
        <f t="shared" si="23"/>
        <v>87</v>
      </c>
      <c r="S78" s="39">
        <f t="shared" si="24"/>
        <v>-5.5531914893616943</v>
      </c>
      <c r="T78" s="39">
        <f t="shared" si="25"/>
        <v>-5.5531914893616943</v>
      </c>
      <c r="U78" t="s">
        <v>418</v>
      </c>
      <c r="V78" t="s">
        <v>268</v>
      </c>
      <c r="W78" t="s">
        <v>79</v>
      </c>
      <c r="X78" t="s">
        <v>482</v>
      </c>
      <c r="Y78" s="41"/>
    </row>
    <row r="79" spans="1:25" ht="15" x14ac:dyDescent="0.25">
      <c r="A79">
        <v>2.1800000000000002</v>
      </c>
      <c r="B79">
        <v>1.73</v>
      </c>
      <c r="C79" s="29">
        <f t="shared" si="17"/>
        <v>3.6750278411200155E-2</v>
      </c>
      <c r="D79" s="30">
        <f>IF(OR($A79="",$B79=""),"",A79*'MPTO_working_2-way'!$G78)</f>
        <v>2.2601156069364166</v>
      </c>
      <c r="E79" s="32">
        <f>IF(OR($A79="",$B79=""),"",B79*'MPTO_working_2-way'!$G78)</f>
        <v>1.7935779816513762</v>
      </c>
      <c r="F79" s="30">
        <f>IF(OR($A79="",$B79=""),"",'MPTO_working_2-way'!D78)</f>
        <v>2.2709700728608424</v>
      </c>
      <c r="G79" s="32">
        <f>IF(OR($A79="",$B79=""),"",'MPTO_working_2-way'!E78)</f>
        <v>1.7868005874828257</v>
      </c>
      <c r="H79" s="30">
        <f>IF(OR($A79="",$B79=""),"",'OddsRatio_working_2-way'!M78)</f>
        <v>2.2713922904298198</v>
      </c>
      <c r="I79" s="30">
        <f>IF(OR($A79="",$B79=""),"",'OddsRatio_working_2-way'!N78)</f>
        <v>1.786539298316753</v>
      </c>
      <c r="J79" s="30">
        <f>IF('Log_working_2-way'!$D78="","",A79^('Log_working_2-way'!$D78))</f>
        <v>2.2763953119018545</v>
      </c>
      <c r="K79" s="32">
        <f>IF('Log_working_2-way'!$D78="","",B79^('Log_working_2-way'!$D78))</f>
        <v>1.7834563404262846</v>
      </c>
      <c r="L79" s="37">
        <f t="shared" si="18"/>
        <v>0.44245524296675187</v>
      </c>
      <c r="M79" s="37">
        <f t="shared" si="19"/>
        <v>0.55754475703324813</v>
      </c>
      <c r="N79" s="38">
        <v>175</v>
      </c>
      <c r="O79" s="38">
        <f t="shared" si="20"/>
        <v>94.724770642201833</v>
      </c>
      <c r="P79" s="38">
        <f t="shared" si="21"/>
        <v>73.843930635838163</v>
      </c>
      <c r="Q79" s="38">
        <f t="shared" si="22"/>
        <v>101.15606936416185</v>
      </c>
      <c r="R79" s="38">
        <f t="shared" si="23"/>
        <v>80.275229357798153</v>
      </c>
      <c r="S79" s="39">
        <f t="shared" si="24"/>
        <v>-6.4312987219600188</v>
      </c>
      <c r="T79" s="39">
        <f t="shared" si="25"/>
        <v>-6.4312987219599904</v>
      </c>
      <c r="U79" t="s">
        <v>265</v>
      </c>
      <c r="V79" t="s">
        <v>262</v>
      </c>
      <c r="W79" t="s">
        <v>79</v>
      </c>
      <c r="X79" t="s">
        <v>482</v>
      </c>
      <c r="Y79" s="41"/>
    </row>
    <row r="80" spans="1:25" ht="15" x14ac:dyDescent="0.25">
      <c r="A80">
        <v>2.54</v>
      </c>
      <c r="B80">
        <v>1.55</v>
      </c>
      <c r="C80" s="29">
        <f t="shared" si="17"/>
        <v>3.8862077724155508E-2</v>
      </c>
      <c r="D80" s="30">
        <f>IF(OR($A80="",$B80=""),"",A80*'MPTO_working_2-way'!$G79)</f>
        <v>2.6387096774193552</v>
      </c>
      <c r="E80" s="32">
        <f>IF(OR($A80="",$B80=""),"",B80*'MPTO_working_2-way'!$G79)</f>
        <v>1.6102362204724412</v>
      </c>
      <c r="F80" s="30">
        <f>IF(OR($A80="",$B80=""),"",'MPTO_working_2-way'!D79)</f>
        <v>2.6718696979979644</v>
      </c>
      <c r="G80" s="32">
        <f>IF(OR($A80="",$B80=""),"",'MPTO_working_2-way'!E79)</f>
        <v>1.5981327379744266</v>
      </c>
      <c r="H80" s="30">
        <f>IF(OR($A80="",$B80=""),"",'OddsRatio_working_2-way'!M79)</f>
        <v>2.673320053068152</v>
      </c>
      <c r="I80" s="30">
        <f>IF(OR($A80="",$B80=""),"",'OddsRatio_working_2-way'!N79)</f>
        <v>1.5976143046671971</v>
      </c>
      <c r="J80" s="30">
        <f>IF('Log_working_2-way'!$D79="","",A80^('Log_working_2-way'!$D79))</f>
        <v>2.6889415019824594</v>
      </c>
      <c r="K80" s="32">
        <f>IF('Log_working_2-way'!$D79="","",B80^('Log_working_2-way'!$D79))</f>
        <v>1.5920868181792243</v>
      </c>
      <c r="L80" s="37">
        <f t="shared" si="18"/>
        <v>0.37897310513447424</v>
      </c>
      <c r="M80" s="37">
        <f t="shared" si="19"/>
        <v>0.62102689486552554</v>
      </c>
      <c r="N80" s="38">
        <v>176</v>
      </c>
      <c r="O80" s="38">
        <f t="shared" si="20"/>
        <v>106.70866141732283</v>
      </c>
      <c r="P80" s="38">
        <f t="shared" si="21"/>
        <v>62.451612903225815</v>
      </c>
      <c r="Q80" s="38">
        <f t="shared" si="22"/>
        <v>113.54838709677419</v>
      </c>
      <c r="R80" s="38">
        <f t="shared" si="23"/>
        <v>69.291338582677156</v>
      </c>
      <c r="S80" s="39">
        <f t="shared" si="24"/>
        <v>-6.8397256794513623</v>
      </c>
      <c r="T80" s="39">
        <f t="shared" si="25"/>
        <v>-6.839725679451341</v>
      </c>
      <c r="U80" t="s">
        <v>269</v>
      </c>
      <c r="V80" t="s">
        <v>263</v>
      </c>
      <c r="W80" t="s">
        <v>79</v>
      </c>
      <c r="X80" t="s">
        <v>482</v>
      </c>
      <c r="Y80" s="41"/>
    </row>
    <row r="81" spans="1:25" ht="15" x14ac:dyDescent="0.25">
      <c r="A81">
        <v>2.2599999999999998</v>
      </c>
      <c r="B81">
        <v>1.68</v>
      </c>
      <c r="C81" s="29">
        <f t="shared" si="17"/>
        <v>3.7715971344289834E-2</v>
      </c>
      <c r="D81" s="30">
        <f>IF(OR($A81="",$B81=""),"",A81*'MPTO_working_2-way'!$G80)</f>
        <v>2.3452380952380949</v>
      </c>
      <c r="E81" s="32">
        <f>IF(OR($A81="",$B81=""),"",B81*'MPTO_working_2-way'!$G80)</f>
        <v>1.7433628318584069</v>
      </c>
      <c r="F81" s="30">
        <f>IF(OR($A81="",$B81=""),"",'MPTO_working_2-way'!D80)</f>
        <v>2.3606068142253167</v>
      </c>
      <c r="G81" s="32">
        <f>IF(OR($A81="",$B81=""),"",'MPTO_working_2-way'!E80)</f>
        <v>1.7349661853408882</v>
      </c>
      <c r="H81" s="30">
        <f>IF(OR($A81="",$B81=""),"",'OddsRatio_working_2-way'!M80)</f>
        <v>2.3612278194595446</v>
      </c>
      <c r="I81" s="30">
        <f>IF(OR($A81="",$B81=""),"",'OddsRatio_working_2-way'!N80)</f>
        <v>1.7346308866924531</v>
      </c>
      <c r="J81" s="30">
        <f>IF('Log_working_2-way'!$D80="","",A81^('Log_working_2-way'!$D80))</f>
        <v>2.3683470446740844</v>
      </c>
      <c r="K81" s="32">
        <f>IF('Log_working_2-way'!$D80="","",B81^('Log_working_2-way'!$D80))</f>
        <v>1.7308087549076629</v>
      </c>
      <c r="L81" s="37">
        <f t="shared" si="18"/>
        <v>0.42639593908629447</v>
      </c>
      <c r="M81" s="37">
        <f t="shared" si="19"/>
        <v>0.57360406091370564</v>
      </c>
      <c r="N81" s="38">
        <v>177</v>
      </c>
      <c r="O81" s="38">
        <f t="shared" si="20"/>
        <v>98.681415929203538</v>
      </c>
      <c r="P81" s="38">
        <f t="shared" si="21"/>
        <v>71.642857142857153</v>
      </c>
      <c r="Q81" s="38">
        <f t="shared" si="22"/>
        <v>105.35714285714286</v>
      </c>
      <c r="R81" s="38">
        <f t="shared" si="23"/>
        <v>78.318584070796462</v>
      </c>
      <c r="S81" s="39">
        <f t="shared" si="24"/>
        <v>-6.6757269279393228</v>
      </c>
      <c r="T81" s="39">
        <f t="shared" si="25"/>
        <v>-6.6757269279393086</v>
      </c>
      <c r="U81" t="s">
        <v>257</v>
      </c>
      <c r="V81" t="s">
        <v>264</v>
      </c>
      <c r="W81" t="s">
        <v>79</v>
      </c>
      <c r="X81" t="s">
        <v>482</v>
      </c>
      <c r="Y81" s="41"/>
    </row>
    <row r="82" spans="1:25" ht="15" x14ac:dyDescent="0.25">
      <c r="A82">
        <v>2.76</v>
      </c>
      <c r="B82">
        <v>1.48</v>
      </c>
      <c r="C82" s="29">
        <f t="shared" si="17"/>
        <v>3.7994516255385857E-2</v>
      </c>
      <c r="D82" s="30">
        <f>IF(OR($A82="",$B82=""),"",A82*'MPTO_working_2-way'!$G81)</f>
        <v>2.8648648648648649</v>
      </c>
      <c r="E82" s="32">
        <f>IF(OR($A82="",$B82=""),"",B82*'MPTO_working_2-way'!$G81)</f>
        <v>1.536231884057971</v>
      </c>
      <c r="F82" s="30">
        <f>IF(OR($A82="",$B82=""),"",'MPTO_working_2-way'!D81)</f>
        <v>2.9127210496292069</v>
      </c>
      <c r="G82" s="32">
        <f>IF(OR($A82="",$B82=""),"",'MPTO_working_2-way'!E81)</f>
        <v>1.5228153892036982</v>
      </c>
      <c r="H82" s="30">
        <f>IF(OR($A82="",$B82=""),"",'OddsRatio_working_2-way'!M81)</f>
        <v>2.9148542155126762</v>
      </c>
      <c r="I82" s="30">
        <f>IF(OR($A82="",$B82=""),"",'OddsRatio_working_2-way'!N81)</f>
        <v>1.5222329678670938</v>
      </c>
      <c r="J82" s="30">
        <f>IF('Log_working_2-way'!$D81="","",A82^('Log_working_2-way'!$D81))</f>
        <v>2.9376615335149099</v>
      </c>
      <c r="K82" s="32">
        <f>IF('Log_working_2-way'!$D81="","",B82^('Log_working_2-way'!$D81))</f>
        <v>1.5160860050648084</v>
      </c>
      <c r="L82" s="37">
        <f t="shared" si="18"/>
        <v>0.34905660377358488</v>
      </c>
      <c r="M82" s="37">
        <f t="shared" si="19"/>
        <v>0.65094339622641517</v>
      </c>
      <c r="N82" s="38">
        <v>178</v>
      </c>
      <c r="O82" s="38">
        <f t="shared" si="20"/>
        <v>113.50724637681161</v>
      </c>
      <c r="P82" s="38">
        <f t="shared" si="21"/>
        <v>57.729729729729726</v>
      </c>
      <c r="Q82" s="38">
        <f t="shared" si="22"/>
        <v>120.27027027027027</v>
      </c>
      <c r="R82" s="38">
        <f t="shared" si="23"/>
        <v>64.49275362318842</v>
      </c>
      <c r="S82" s="39">
        <f t="shared" si="24"/>
        <v>-6.7630238934586657</v>
      </c>
      <c r="T82" s="39">
        <f t="shared" si="25"/>
        <v>-6.7630238934586941</v>
      </c>
      <c r="U82" t="s">
        <v>255</v>
      </c>
      <c r="V82" t="s">
        <v>258</v>
      </c>
      <c r="W82" t="s">
        <v>79</v>
      </c>
      <c r="X82" t="s">
        <v>482</v>
      </c>
      <c r="Y82" s="41"/>
    </row>
    <row r="83" spans="1:25" ht="15" x14ac:dyDescent="0.25">
      <c r="A83">
        <v>2.13</v>
      </c>
      <c r="B83">
        <v>1.76</v>
      </c>
      <c r="C83" s="29">
        <f t="shared" si="17"/>
        <v>3.7665386256935607E-2</v>
      </c>
      <c r="D83" s="30">
        <f>IF(OR($A83="",$B83=""),"",A83*'MPTO_working_2-way'!$G82)</f>
        <v>2.2102272727272729</v>
      </c>
      <c r="E83" s="32">
        <f>IF(OR($A83="",$B83=""),"",B83*'MPTO_working_2-way'!$G82)</f>
        <v>1.8262910798122067</v>
      </c>
      <c r="F83" s="30">
        <f>IF(OR($A83="",$B83=""),"",'MPTO_working_2-way'!D82)</f>
        <v>2.2190126672191313</v>
      </c>
      <c r="G83" s="32">
        <f>IF(OR($A83="",$B83=""),"",'MPTO_working_2-way'!E82)</f>
        <v>1.8203360202000585</v>
      </c>
      <c r="H83" s="30">
        <f>IF(OR($A83="",$B83=""),"",'OddsRatio_working_2-way'!M82)</f>
        <v>2.2193613513897996</v>
      </c>
      <c r="I83" s="30">
        <f>IF(OR($A83="",$B83=""),"",'OddsRatio_working_2-way'!N82)</f>
        <v>1.8201014398727853</v>
      </c>
      <c r="J83" s="30">
        <f>IF('Log_working_2-way'!$D82="","",A83^('Log_working_2-way'!$D82))</f>
        <v>2.2234058151600675</v>
      </c>
      <c r="K83" s="32">
        <f>IF('Log_working_2-way'!$D82="","",B83^('Log_working_2-way'!$D82))</f>
        <v>1.8173902621748135</v>
      </c>
      <c r="L83" s="37">
        <f t="shared" si="18"/>
        <v>0.45244215938303339</v>
      </c>
      <c r="M83" s="37">
        <f t="shared" si="19"/>
        <v>0.54755784061696655</v>
      </c>
      <c r="N83" s="38">
        <v>179</v>
      </c>
      <c r="O83" s="38">
        <f t="shared" si="20"/>
        <v>94.962441314553985</v>
      </c>
      <c r="P83" s="38">
        <f t="shared" si="21"/>
        <v>77.295454545454561</v>
      </c>
      <c r="Q83" s="38">
        <f t="shared" si="22"/>
        <v>101.70454545454547</v>
      </c>
      <c r="R83" s="38">
        <f t="shared" si="23"/>
        <v>84.037558685446015</v>
      </c>
      <c r="S83" s="39">
        <f t="shared" si="24"/>
        <v>-6.7421041399914827</v>
      </c>
      <c r="T83" s="39">
        <f t="shared" si="25"/>
        <v>-6.7421041399914543</v>
      </c>
      <c r="U83" t="s">
        <v>261</v>
      </c>
      <c r="V83" t="s">
        <v>70</v>
      </c>
      <c r="W83" t="s">
        <v>79</v>
      </c>
      <c r="X83" t="s">
        <v>482</v>
      </c>
      <c r="Y83" s="41"/>
    </row>
    <row r="84" spans="1:25" ht="15" x14ac:dyDescent="0.25">
      <c r="A84">
        <v>2</v>
      </c>
      <c r="B84">
        <v>1.87</v>
      </c>
      <c r="C84" s="29">
        <f t="shared" si="17"/>
        <v>3.475935828876997E-2</v>
      </c>
      <c r="D84" s="30">
        <f>IF(OR($A84="",$B84=""),"",A84*'MPTO_working_2-way'!$G83)</f>
        <v>2.0695187165775399</v>
      </c>
      <c r="E84" s="32">
        <f>IF(OR($A84="",$B84=""),"",B84*'MPTO_working_2-way'!$G83)</f>
        <v>1.9350000000000001</v>
      </c>
      <c r="F84" s="30">
        <f>IF(OR($A84="",$B84=""),"",'MPTO_working_2-way'!D83)</f>
        <v>2.0720221606648197</v>
      </c>
      <c r="G84" s="32">
        <f>IF(OR($A84="",$B84=""),"",'MPTO_working_2-way'!E83)</f>
        <v>1.9328165374677002</v>
      </c>
      <c r="H84" s="30">
        <f>IF(OR($A84="",$B84=""),"",'OddsRatio_working_2-way'!M83)</f>
        <v>2.0721125348377947</v>
      </c>
      <c r="I84" s="30">
        <f>IF(OR($A84="",$B84=""),"",'OddsRatio_working_2-way'!N83)</f>
        <v>1.9327379053088816</v>
      </c>
      <c r="J84" s="30">
        <f>IF('Log_working_2-way'!$D83="","",A84^('Log_working_2-way'!$D83))</f>
        <v>2.0732557161055905</v>
      </c>
      <c r="K84" s="32">
        <f>IF('Log_working_2-way'!$D83="","",B84^('Log_working_2-way'!$D83))</f>
        <v>1.9317443969723613</v>
      </c>
      <c r="L84" s="37">
        <f t="shared" si="18"/>
        <v>0.48320413436692511</v>
      </c>
      <c r="M84" s="37">
        <f t="shared" si="19"/>
        <v>0.51679586563307489</v>
      </c>
      <c r="N84" s="38">
        <v>180</v>
      </c>
      <c r="O84" s="38">
        <f t="shared" si="20"/>
        <v>90</v>
      </c>
      <c r="P84" s="38">
        <f t="shared" si="21"/>
        <v>83.743315508021396</v>
      </c>
      <c r="Q84" s="38">
        <f t="shared" si="22"/>
        <v>96.256684491978589</v>
      </c>
      <c r="R84" s="38">
        <f t="shared" si="23"/>
        <v>90</v>
      </c>
      <c r="S84" s="39">
        <f t="shared" si="24"/>
        <v>-6.2566844919785893</v>
      </c>
      <c r="T84" s="39">
        <f t="shared" si="25"/>
        <v>-6.2566844919786035</v>
      </c>
      <c r="U84" t="s">
        <v>260</v>
      </c>
      <c r="V84" t="s">
        <v>259</v>
      </c>
      <c r="W84" t="s">
        <v>79</v>
      </c>
      <c r="X84" t="s">
        <v>482</v>
      </c>
      <c r="Y84" s="41"/>
    </row>
    <row r="85" spans="1:25" ht="15" x14ac:dyDescent="0.25">
      <c r="A85">
        <v>2.44</v>
      </c>
      <c r="B85">
        <v>1.59</v>
      </c>
      <c r="C85" s="29">
        <f t="shared" si="17"/>
        <v>3.8766883183833478E-2</v>
      </c>
      <c r="D85" s="30">
        <f>IF(OR($A85="",$B85=""),"",A85*'MPTO_working_2-way'!$G84)</f>
        <v>2.5345911949685536</v>
      </c>
      <c r="E85" s="32">
        <f>IF(OR($A85="",$B85=""),"",B85*'MPTO_working_2-way'!$G84)</f>
        <v>1.6516393442622954</v>
      </c>
      <c r="F85" s="30">
        <f>IF(OR($A85="",$B85=""),"",'MPTO_working_2-way'!D84)</f>
        <v>2.561130182202271</v>
      </c>
      <c r="G85" s="32">
        <f>IF(OR($A85="",$B85=""),"",'MPTO_working_2-way'!E84)</f>
        <v>1.640561569688769</v>
      </c>
      <c r="H85" s="30">
        <f>IF(OR($A85="",$B85=""),"",'OddsRatio_working_2-way'!M84)</f>
        <v>2.5622669317698867</v>
      </c>
      <c r="I85" s="30">
        <f>IF(OR($A85="",$B85=""),"",'OddsRatio_working_2-way'!N84)</f>
        <v>1.6400954789890509</v>
      </c>
      <c r="J85" s="30">
        <f>IF('Log_working_2-way'!$D84="","",A85^('Log_working_2-way'!$D84))</f>
        <v>2.5746963443895066</v>
      </c>
      <c r="K85" s="32">
        <f>IF('Log_working_2-way'!$D84="","",B85^('Log_working_2-way'!$D84))</f>
        <v>1.6350430694543896</v>
      </c>
      <c r="L85" s="37">
        <f t="shared" si="18"/>
        <v>0.39454094292803971</v>
      </c>
      <c r="M85" s="37">
        <f t="shared" si="19"/>
        <v>0.60545905707196013</v>
      </c>
      <c r="N85" s="38">
        <v>181</v>
      </c>
      <c r="O85" s="38">
        <f t="shared" si="20"/>
        <v>106.81967213114754</v>
      </c>
      <c r="P85" s="38">
        <f t="shared" si="21"/>
        <v>67.163522012578625</v>
      </c>
      <c r="Q85" s="38">
        <f t="shared" si="22"/>
        <v>113.83647798742138</v>
      </c>
      <c r="R85" s="38">
        <f t="shared" si="23"/>
        <v>74.180327868852459</v>
      </c>
      <c r="S85" s="39">
        <f t="shared" si="24"/>
        <v>-7.0168058562738338</v>
      </c>
      <c r="T85" s="39">
        <f t="shared" si="25"/>
        <v>-7.0168058562738338</v>
      </c>
      <c r="U85" t="s">
        <v>267</v>
      </c>
      <c r="V85" t="s">
        <v>256</v>
      </c>
      <c r="W85" t="s">
        <v>79</v>
      </c>
      <c r="X85" t="s">
        <v>482</v>
      </c>
      <c r="Y85" s="41"/>
    </row>
    <row r="86" spans="1:25" ht="15" x14ac:dyDescent="0.25">
      <c r="A86">
        <v>2.4700000000000002</v>
      </c>
      <c r="B86">
        <v>1.56</v>
      </c>
      <c r="C86" s="29">
        <f t="shared" si="17"/>
        <v>4.5883940620782715E-2</v>
      </c>
      <c r="D86" s="30">
        <f>IF(OR($A86="",$B86=""),"",A86*'MPTO_working_2-way'!$G85)</f>
        <v>2.5833333333333335</v>
      </c>
      <c r="E86" s="32">
        <f>IF(OR($A86="",$B86=""),"",B86*'MPTO_working_2-way'!$G85)</f>
        <v>1.631578947368421</v>
      </c>
      <c r="F86" s="30">
        <f>IF(OR($A86="",$B86=""),"",'MPTO_working_2-way'!D85)</f>
        <v>2.6183745583038869</v>
      </c>
      <c r="G86" s="32">
        <f>IF(OR($A86="",$B86=""),"",'MPTO_working_2-way'!E85)</f>
        <v>1.6179039301310043</v>
      </c>
      <c r="H86" s="30">
        <f>IF(OR($A86="",$B86=""),"",'OddsRatio_working_2-way'!M85)</f>
        <v>2.6201851746019651</v>
      </c>
      <c r="I86" s="30">
        <f>IF(OR($A86="",$B86=""),"",'OddsRatio_working_2-way'!N85)</f>
        <v>1.6172133998483678</v>
      </c>
      <c r="J86" s="30">
        <f>IF('Log_working_2-way'!$D85="","",A86^('Log_working_2-way'!$D85))</f>
        <v>2.6367991566660174</v>
      </c>
      <c r="K86" s="32">
        <f>IF('Log_working_2-way'!$D85="","",B86^('Log_working_2-way'!$D85))</f>
        <v>1.6109485063736875</v>
      </c>
      <c r="L86" s="37">
        <f t="shared" si="18"/>
        <v>0.38709677419354838</v>
      </c>
      <c r="M86" s="37">
        <f t="shared" si="19"/>
        <v>0.61290322580645162</v>
      </c>
      <c r="N86" s="38">
        <v>182</v>
      </c>
      <c r="O86" s="38">
        <f t="shared" si="20"/>
        <v>108.31578947368422</v>
      </c>
      <c r="P86" s="38">
        <f t="shared" si="21"/>
        <v>65.333333333333343</v>
      </c>
      <c r="Q86" s="38">
        <f t="shared" si="22"/>
        <v>116.66666666666666</v>
      </c>
      <c r="R86" s="38">
        <f t="shared" si="23"/>
        <v>73.684210526315795</v>
      </c>
      <c r="S86" s="39">
        <f t="shared" si="24"/>
        <v>-8.3508771929824377</v>
      </c>
      <c r="T86" s="39">
        <f t="shared" si="25"/>
        <v>-8.3508771929824519</v>
      </c>
      <c r="U86" t="s">
        <v>464</v>
      </c>
      <c r="V86" t="s">
        <v>465</v>
      </c>
      <c r="W86" t="s">
        <v>485</v>
      </c>
      <c r="X86" t="s">
        <v>482</v>
      </c>
      <c r="Y86" s="41"/>
    </row>
    <row r="87" spans="1:25" ht="15" x14ac:dyDescent="0.25">
      <c r="A87">
        <v>2.41</v>
      </c>
      <c r="B87">
        <v>1.58</v>
      </c>
      <c r="C87" s="29">
        <f t="shared" si="17"/>
        <v>4.7849151741162776E-2</v>
      </c>
      <c r="D87" s="30">
        <f>IF(OR($A87="",$B87=""),"",A87*'MPTO_working_2-way'!$G86)</f>
        <v>2.5253164556962022</v>
      </c>
      <c r="E87" s="32">
        <f>IF(OR($A87="",$B87=""),"",B87*'MPTO_working_2-way'!$G86)</f>
        <v>1.6556016597510372</v>
      </c>
      <c r="F87" s="30">
        <f>IF(OR($A87="",$B87=""),"",'MPTO_working_2-way'!D86)</f>
        <v>2.5574585264289071</v>
      </c>
      <c r="G87" s="32">
        <f>IF(OR($A87="",$B87=""),"",'MPTO_working_2-way'!E86)</f>
        <v>1.6420716719134072</v>
      </c>
      <c r="H87" s="30">
        <f>IF(OR($A87="",$B87=""),"",'OddsRatio_working_2-way'!M86)</f>
        <v>2.5591775020050216</v>
      </c>
      <c r="I87" s="30">
        <f>IF(OR($A87="",$B87=""),"",'OddsRatio_working_2-way'!N86)</f>
        <v>1.6413637951510016</v>
      </c>
      <c r="J87" s="30">
        <f>IF('Log_working_2-way'!$D86="","",A87^('Log_working_2-way'!$D86))</f>
        <v>2.5744029244823512</v>
      </c>
      <c r="K87" s="32">
        <f>IF('Log_working_2-way'!$D86="","",B87^('Log_working_2-way'!$D86))</f>
        <v>1.6351614217989046</v>
      </c>
      <c r="L87" s="37">
        <f t="shared" si="18"/>
        <v>0.39598997493734339</v>
      </c>
      <c r="M87" s="37">
        <f t="shared" si="19"/>
        <v>0.60401002506265666</v>
      </c>
      <c r="N87" s="38">
        <v>183</v>
      </c>
      <c r="O87" s="38">
        <f t="shared" si="20"/>
        <v>107.06639004149378</v>
      </c>
      <c r="P87" s="38">
        <f t="shared" si="21"/>
        <v>67.177215189873408</v>
      </c>
      <c r="Q87" s="38">
        <f t="shared" si="22"/>
        <v>115.82278481012656</v>
      </c>
      <c r="R87" s="38">
        <f t="shared" si="23"/>
        <v>75.933609958506224</v>
      </c>
      <c r="S87" s="39">
        <f t="shared" si="24"/>
        <v>-8.7563947686327879</v>
      </c>
      <c r="T87" s="39">
        <f t="shared" si="25"/>
        <v>-8.7563947686328163</v>
      </c>
      <c r="U87" t="s">
        <v>466</v>
      </c>
      <c r="V87" t="s">
        <v>467</v>
      </c>
      <c r="W87" t="s">
        <v>485</v>
      </c>
      <c r="X87" t="s">
        <v>482</v>
      </c>
      <c r="Y87" s="41"/>
    </row>
    <row r="88" spans="1:25" ht="15" x14ac:dyDescent="0.25">
      <c r="A88">
        <v>2.4300000000000002</v>
      </c>
      <c r="B88">
        <v>1.57</v>
      </c>
      <c r="C88" s="29">
        <f t="shared" si="17"/>
        <v>4.846530890409162E-2</v>
      </c>
      <c r="D88" s="30">
        <f>IF(OR($A88="",$B88=""),"",A88*'MPTO_working_2-way'!$G87)</f>
        <v>2.547770700636943</v>
      </c>
      <c r="E88" s="32">
        <f>IF(OR($A88="",$B88=""),"",B88*'MPTO_working_2-way'!$G87)</f>
        <v>1.6460905349794239</v>
      </c>
      <c r="F88" s="30">
        <f>IF(OR($A88="",$B88=""),"",'MPTO_working_2-way'!D87)</f>
        <v>2.5820446008595312</v>
      </c>
      <c r="G88" s="32">
        <f>IF(OR($A88="",$B88=""),"",'MPTO_working_2-way'!E87)</f>
        <v>1.6320934311565529</v>
      </c>
      <c r="H88" s="30">
        <f>IF(OR($A88="",$B88=""),"",'OddsRatio_working_2-way'!M87)</f>
        <v>2.5839103288458478</v>
      </c>
      <c r="I88" s="30">
        <f>IF(OR($A88="",$B88=""),"",'OddsRatio_working_2-way'!N87)</f>
        <v>1.6313488723371565</v>
      </c>
      <c r="J88" s="30">
        <f>IF('Log_working_2-way'!$D87="","",A88^('Log_working_2-way'!$D87))</f>
        <v>2.6001815147642611</v>
      </c>
      <c r="K88" s="32">
        <f>IF('Log_working_2-way'!$D87="","",B88^('Log_working_2-way'!$D87))</f>
        <v>1.6249291038371019</v>
      </c>
      <c r="L88" s="37">
        <f t="shared" si="18"/>
        <v>0.39249999999999996</v>
      </c>
      <c r="M88" s="37">
        <f t="shared" si="19"/>
        <v>0.60749999999999993</v>
      </c>
      <c r="N88" s="38">
        <v>184</v>
      </c>
      <c r="O88" s="38">
        <f t="shared" si="20"/>
        <v>108.27983539094649</v>
      </c>
      <c r="P88" s="38">
        <f t="shared" si="21"/>
        <v>66.802547770700627</v>
      </c>
      <c r="Q88" s="38">
        <f t="shared" si="22"/>
        <v>117.19745222929936</v>
      </c>
      <c r="R88" s="38">
        <f t="shared" si="23"/>
        <v>75.720164609053484</v>
      </c>
      <c r="S88" s="39">
        <f t="shared" si="24"/>
        <v>-8.9176168383528704</v>
      </c>
      <c r="T88" s="39">
        <f t="shared" si="25"/>
        <v>-8.9176168383528562</v>
      </c>
      <c r="U88" t="s">
        <v>468</v>
      </c>
      <c r="V88" t="s">
        <v>469</v>
      </c>
      <c r="W88" t="s">
        <v>485</v>
      </c>
      <c r="X88" t="s">
        <v>482</v>
      </c>
      <c r="Y88" s="41"/>
    </row>
    <row r="89" spans="1:25" ht="15" x14ac:dyDescent="0.25">
      <c r="A89">
        <v>2.4500000000000002</v>
      </c>
      <c r="B89">
        <v>1.56</v>
      </c>
      <c r="C89" s="29">
        <f t="shared" si="17"/>
        <v>4.9188906331763427E-2</v>
      </c>
      <c r="D89" s="30">
        <f>IF(OR($A89="",$B89=""),"",A89*'MPTO_working_2-way'!$G88)</f>
        <v>2.5705128205128207</v>
      </c>
      <c r="E89" s="32">
        <f>IF(OR($A89="",$B89=""),"",B89*'MPTO_working_2-way'!$G88)</f>
        <v>1.6367346938775511</v>
      </c>
      <c r="F89" s="30">
        <f>IF(OR($A89="",$B89=""),"",'MPTO_working_2-way'!D88)</f>
        <v>2.6070941336971352</v>
      </c>
      <c r="G89" s="32">
        <f>IF(OR($A89="",$B89=""),"",'MPTO_working_2-way'!E88)</f>
        <v>1.6222410865874364</v>
      </c>
      <c r="H89" s="30">
        <f>IF(OR($A89="",$B89=""),"",'OddsRatio_working_2-way'!M88)</f>
        <v>2.6091257608669731</v>
      </c>
      <c r="I89" s="30">
        <f>IF(OR($A89="",$B89=""),"",'OddsRatio_working_2-way'!N88)</f>
        <v>1.6214554662658656</v>
      </c>
      <c r="J89" s="30">
        <f>IF('Log_working_2-way'!$D88="","",A89^('Log_working_2-way'!$D88))</f>
        <v>2.6265342875694877</v>
      </c>
      <c r="K89" s="32">
        <f>IF('Log_working_2-way'!$D88="","",B89^('Log_working_2-way'!$D88))</f>
        <v>1.6148041314839445</v>
      </c>
      <c r="L89" s="37">
        <f t="shared" si="18"/>
        <v>0.38902743142144636</v>
      </c>
      <c r="M89" s="37">
        <f t="shared" si="19"/>
        <v>0.61097256857855353</v>
      </c>
      <c r="N89" s="38">
        <v>185</v>
      </c>
      <c r="O89" s="38">
        <f t="shared" si="20"/>
        <v>109.48979591836736</v>
      </c>
      <c r="P89" s="38">
        <f t="shared" si="21"/>
        <v>66.410256410256423</v>
      </c>
      <c r="Q89" s="38">
        <f t="shared" si="22"/>
        <v>118.58974358974358</v>
      </c>
      <c r="R89" s="38">
        <f t="shared" si="23"/>
        <v>75.510204081632651</v>
      </c>
      <c r="S89" s="39">
        <f t="shared" si="24"/>
        <v>-9.0999476713762135</v>
      </c>
      <c r="T89" s="39">
        <f t="shared" si="25"/>
        <v>-9.0999476713762277</v>
      </c>
      <c r="U89" t="s">
        <v>470</v>
      </c>
      <c r="V89" t="s">
        <v>471</v>
      </c>
      <c r="W89" t="s">
        <v>485</v>
      </c>
      <c r="X89" t="s">
        <v>482</v>
      </c>
      <c r="Y89" s="41"/>
    </row>
    <row r="90" spans="1:25" ht="15" x14ac:dyDescent="0.25">
      <c r="A90">
        <v>1.87</v>
      </c>
      <c r="B90">
        <v>2.0299999999999998</v>
      </c>
      <c r="C90" s="29">
        <f t="shared" si="17"/>
        <v>2.737019572719368E-2</v>
      </c>
      <c r="D90" s="30">
        <f>IF(OR($A90="",$B90=""),"",A90*'MPTO_working_2-way'!$G89)</f>
        <v>1.9211822660098523</v>
      </c>
      <c r="E90" s="32">
        <f>IF(OR($A90="",$B90=""),"",B90*'MPTO_working_2-way'!$G89)</f>
        <v>2.0855614973262031</v>
      </c>
      <c r="F90" s="30">
        <f>IF(OR($A90="",$B90=""),"",'MPTO_working_2-way'!D89)</f>
        <v>1.9191122570208035</v>
      </c>
      <c r="G90" s="32">
        <f>IF(OR($A90="",$B90=""),"",'MPTO_working_2-way'!E89)</f>
        <v>2.0880063804625832</v>
      </c>
      <c r="H90" s="30">
        <f>IF(OR($A90="",$B90=""),"",'OddsRatio_working_2-way'!M89)</f>
        <v>1.9190539669544755</v>
      </c>
      <c r="I90" s="30">
        <f>IF(OR($A90="",$B90=""),"",'OddsRatio_working_2-way'!N89)</f>
        <v>2.0880753861644932</v>
      </c>
      <c r="J90" s="30">
        <f>IF('Log_working_2-way'!$D89="","",A90^('Log_working_2-way'!$D89))</f>
        <v>1.9181177959672178</v>
      </c>
      <c r="K90" s="32">
        <f>IF('Log_working_2-way'!$D89="","",B90^('Log_working_2-way'!$D89))</f>
        <v>2.0891848566626599</v>
      </c>
      <c r="L90" s="37">
        <f t="shared" si="18"/>
        <v>0.52051282051282044</v>
      </c>
      <c r="M90" s="37">
        <f t="shared" si="19"/>
        <v>0.4794871794871795</v>
      </c>
      <c r="N90" s="38">
        <v>186</v>
      </c>
      <c r="O90" s="38">
        <f t="shared" si="20"/>
        <v>86.534759358288753</v>
      </c>
      <c r="P90" s="38">
        <f t="shared" si="21"/>
        <v>94.37438423645321</v>
      </c>
      <c r="Q90" s="38">
        <f t="shared" si="22"/>
        <v>91.625615763546804</v>
      </c>
      <c r="R90" s="38">
        <f t="shared" si="23"/>
        <v>99.465240641711219</v>
      </c>
      <c r="S90" s="39">
        <f t="shared" si="24"/>
        <v>-5.0908564052580516</v>
      </c>
      <c r="T90" s="39">
        <f t="shared" si="25"/>
        <v>-5.090856405258009</v>
      </c>
      <c r="U90" t="s">
        <v>153</v>
      </c>
      <c r="V90" t="s">
        <v>273</v>
      </c>
      <c r="W90" t="s">
        <v>164</v>
      </c>
      <c r="X90" t="s">
        <v>482</v>
      </c>
      <c r="Y90" s="41"/>
    </row>
    <row r="91" spans="1:25" ht="15" x14ac:dyDescent="0.25">
      <c r="A91">
        <v>2.59</v>
      </c>
      <c r="B91">
        <v>1.54</v>
      </c>
      <c r="C91" s="29">
        <f t="shared" si="17"/>
        <v>3.5451035451035562E-2</v>
      </c>
      <c r="D91" s="30">
        <f>IF(OR($A91="",$B91=""),"",A91*'MPTO_working_2-way'!$G90)</f>
        <v>2.6818181818181821</v>
      </c>
      <c r="E91" s="32">
        <f>IF(OR($A91="",$B91=""),"",B91*'MPTO_working_2-way'!$G90)</f>
        <v>1.5945945945945947</v>
      </c>
      <c r="F91" s="30">
        <f>IF(OR($A91="",$B91=""),"",'MPTO_working_2-way'!D90)</f>
        <v>2.7146260123868511</v>
      </c>
      <c r="G91" s="32">
        <f>IF(OR($A91="",$B91=""),"",'MPTO_working_2-way'!E90)</f>
        <v>1.583217560433454</v>
      </c>
      <c r="H91" s="30">
        <f>IF(OR($A91="",$B91=""),"",'OddsRatio_working_2-way'!M90)</f>
        <v>2.7159383568311668</v>
      </c>
      <c r="I91" s="30">
        <f>IF(OR($A91="",$B91=""),"",'OddsRatio_working_2-way'!N90)</f>
        <v>1.5827715174143586</v>
      </c>
      <c r="J91" s="30">
        <f>IF('Log_working_2-way'!$D90="","",A91^('Log_working_2-way'!$D90))</f>
        <v>2.7313566491877532</v>
      </c>
      <c r="K91" s="32">
        <f>IF('Log_working_2-way'!$D90="","",B91^('Log_working_2-way'!$D90))</f>
        <v>1.5775817480869365</v>
      </c>
      <c r="L91" s="37">
        <f t="shared" si="18"/>
        <v>0.37288135593220334</v>
      </c>
      <c r="M91" s="37">
        <f t="shared" si="19"/>
        <v>0.6271186440677966</v>
      </c>
      <c r="N91" s="38">
        <v>187</v>
      </c>
      <c r="O91" s="38">
        <f t="shared" si="20"/>
        <v>114.79922779922779</v>
      </c>
      <c r="P91" s="38">
        <f t="shared" si="21"/>
        <v>65.571428571428584</v>
      </c>
      <c r="Q91" s="38">
        <f t="shared" si="22"/>
        <v>121.42857142857143</v>
      </c>
      <c r="R91" s="38">
        <f t="shared" si="23"/>
        <v>72.200772200772207</v>
      </c>
      <c r="S91" s="39">
        <f t="shared" si="24"/>
        <v>-6.6293436293436372</v>
      </c>
      <c r="T91" s="39">
        <f t="shared" si="25"/>
        <v>-6.629343629343623</v>
      </c>
      <c r="U91" t="s">
        <v>421</v>
      </c>
      <c r="V91" t="s">
        <v>431</v>
      </c>
      <c r="W91" t="s">
        <v>164</v>
      </c>
      <c r="X91" t="s">
        <v>482</v>
      </c>
      <c r="Y91" s="41"/>
    </row>
    <row r="92" spans="1:25" ht="15" x14ac:dyDescent="0.25">
      <c r="A92">
        <v>2.12</v>
      </c>
      <c r="B92">
        <v>1.78</v>
      </c>
      <c r="C92" s="29">
        <f t="shared" si="17"/>
        <v>3.3495866016535869E-2</v>
      </c>
      <c r="D92" s="30">
        <f>IF(OR($A92="",$B92=""),"",A92*'MPTO_working_2-way'!$G91)</f>
        <v>2.191011235955056</v>
      </c>
      <c r="E92" s="32">
        <f>IF(OR($A92="",$B92=""),"",B92*'MPTO_working_2-way'!$G91)</f>
        <v>1.8396226415094339</v>
      </c>
      <c r="F92" s="30">
        <f>IF(OR($A92="",$B92=""),"",'MPTO_working_2-way'!D91)</f>
        <v>2.1980428704566637</v>
      </c>
      <c r="G92" s="32">
        <f>IF(OR($A92="",$B92=""),"",'MPTO_working_2-way'!E91)</f>
        <v>1.8346946713341112</v>
      </c>
      <c r="H92" s="30">
        <f>IF(OR($A92="",$B92=""),"",'OddsRatio_working_2-way'!M91)</f>
        <v>2.1982893790305562</v>
      </c>
      <c r="I92" s="30">
        <f>IF(OR($A92="",$B92=""),"",'OddsRatio_working_2-way'!N91)</f>
        <v>1.83452296039628</v>
      </c>
      <c r="J92" s="30">
        <f>IF('Log_working_2-way'!$D91="","",A92^('Log_working_2-way'!$D91))</f>
        <v>2.2015102621380289</v>
      </c>
      <c r="K92" s="32">
        <f>IF('Log_working_2-way'!$D91="","",B92^('Log_working_2-way'!$D91))</f>
        <v>1.8322858584832242</v>
      </c>
      <c r="L92" s="37">
        <f t="shared" si="18"/>
        <v>0.45641025641025645</v>
      </c>
      <c r="M92" s="37">
        <f t="shared" si="19"/>
        <v>0.54358974358974366</v>
      </c>
      <c r="N92" s="38">
        <v>188</v>
      </c>
      <c r="O92" s="38">
        <f t="shared" si="20"/>
        <v>99.320754716981128</v>
      </c>
      <c r="P92" s="38">
        <f t="shared" si="21"/>
        <v>82.382022471910105</v>
      </c>
      <c r="Q92" s="38">
        <f t="shared" si="22"/>
        <v>105.6179775280899</v>
      </c>
      <c r="R92" s="38">
        <f t="shared" si="23"/>
        <v>88.679245283018858</v>
      </c>
      <c r="S92" s="39">
        <f t="shared" si="24"/>
        <v>-6.2972228111087674</v>
      </c>
      <c r="T92" s="39">
        <f t="shared" si="25"/>
        <v>-6.2972228111087531</v>
      </c>
      <c r="U92" t="s">
        <v>154</v>
      </c>
      <c r="V92" t="s">
        <v>381</v>
      </c>
      <c r="W92" t="s">
        <v>164</v>
      </c>
      <c r="X92" t="s">
        <v>482</v>
      </c>
      <c r="Y92" s="41"/>
    </row>
    <row r="93" spans="1:25" ht="15" x14ac:dyDescent="0.25">
      <c r="A93">
        <v>2.59</v>
      </c>
      <c r="B93">
        <v>1.54</v>
      </c>
      <c r="C93" s="29">
        <f t="shared" si="17"/>
        <v>3.5451035451035562E-2</v>
      </c>
      <c r="D93" s="30">
        <f>IF(OR($A93="",$B93=""),"",A93*'MPTO_working_2-way'!$G92)</f>
        <v>2.6818181818181821</v>
      </c>
      <c r="E93" s="32">
        <f>IF(OR($A93="",$B93=""),"",B93*'MPTO_working_2-way'!$G92)</f>
        <v>1.5945945945945947</v>
      </c>
      <c r="F93" s="30">
        <f>IF(OR($A93="",$B93=""),"",'MPTO_working_2-way'!D92)</f>
        <v>2.7146260123868511</v>
      </c>
      <c r="G93" s="32">
        <f>IF(OR($A93="",$B93=""),"",'MPTO_working_2-way'!E92)</f>
        <v>1.583217560433454</v>
      </c>
      <c r="H93" s="30">
        <f>IF(OR($A93="",$B93=""),"",'OddsRatio_working_2-way'!M92)</f>
        <v>2.7159383568311668</v>
      </c>
      <c r="I93" s="30">
        <f>IF(OR($A93="",$B93=""),"",'OddsRatio_working_2-way'!N92)</f>
        <v>1.5827715174143586</v>
      </c>
      <c r="J93" s="30">
        <f>IF('Log_working_2-way'!$D92="","",A93^('Log_working_2-way'!$D92))</f>
        <v>2.7313566491877532</v>
      </c>
      <c r="K93" s="32">
        <f>IF('Log_working_2-way'!$D92="","",B93^('Log_working_2-way'!$D92))</f>
        <v>1.5775817480869365</v>
      </c>
      <c r="L93" s="37">
        <f t="shared" si="18"/>
        <v>0.37288135593220334</v>
      </c>
      <c r="M93" s="37">
        <f t="shared" si="19"/>
        <v>0.6271186440677966</v>
      </c>
      <c r="N93" s="38">
        <v>189</v>
      </c>
      <c r="O93" s="38">
        <f t="shared" si="20"/>
        <v>116.02702702702703</v>
      </c>
      <c r="P93" s="38">
        <f t="shared" si="21"/>
        <v>66.27272727272728</v>
      </c>
      <c r="Q93" s="38">
        <f t="shared" si="22"/>
        <v>122.72727272727272</v>
      </c>
      <c r="R93" s="38">
        <f t="shared" si="23"/>
        <v>72.972972972972968</v>
      </c>
      <c r="S93" s="39">
        <f t="shared" si="24"/>
        <v>-6.7002457002456879</v>
      </c>
      <c r="T93" s="39">
        <f t="shared" si="25"/>
        <v>-6.7002457002456879</v>
      </c>
      <c r="U93" t="s">
        <v>283</v>
      </c>
      <c r="V93" t="s">
        <v>286</v>
      </c>
      <c r="W93" t="s">
        <v>436</v>
      </c>
      <c r="X93" t="s">
        <v>482</v>
      </c>
      <c r="Y93" s="41"/>
    </row>
    <row r="94" spans="1:25" ht="15" x14ac:dyDescent="0.25">
      <c r="A94">
        <v>2.2799999999999998</v>
      </c>
      <c r="B94">
        <v>1.68</v>
      </c>
      <c r="C94" s="29">
        <f t="shared" si="17"/>
        <v>3.383458646616555E-2</v>
      </c>
      <c r="D94" s="30">
        <f>IF(OR($A94="",$B94=""),"",A94*'MPTO_working_2-way'!$G93)</f>
        <v>2.3571428571428572</v>
      </c>
      <c r="E94" s="32">
        <f>IF(OR($A94="",$B94=""),"",B94*'MPTO_working_2-way'!$G93)</f>
        <v>1.736842105263158</v>
      </c>
      <c r="F94" s="30">
        <f>IF(OR($A94="",$B94=""),"",'MPTO_working_2-way'!D93)</f>
        <v>2.3714710252600297</v>
      </c>
      <c r="G94" s="32">
        <f>IF(OR($A94="",$B94=""),"",'MPTO_working_2-way'!E93)</f>
        <v>1.7291440953412784</v>
      </c>
      <c r="H94" s="30">
        <f>IF(OR($A94="",$B94=""),"",'OddsRatio_working_2-way'!M93)</f>
        <v>2.3719886811400706</v>
      </c>
      <c r="I94" s="30">
        <f>IF(OR($A94="",$B94=""),"",'OddsRatio_working_2-way'!N93)</f>
        <v>1.728868986855663</v>
      </c>
      <c r="J94" s="30">
        <f>IF('Log_working_2-way'!$D93="","",A94^('Log_working_2-way'!$D93))</f>
        <v>2.3786002597874161</v>
      </c>
      <c r="K94" s="32">
        <f>IF('Log_working_2-way'!$D93="","",B94^('Log_working_2-way'!$D93))</f>
        <v>1.7253734306956654</v>
      </c>
      <c r="L94" s="37">
        <f t="shared" si="18"/>
        <v>0.42424242424242425</v>
      </c>
      <c r="M94" s="37">
        <f t="shared" si="19"/>
        <v>0.57575757575757569</v>
      </c>
      <c r="N94" s="38">
        <v>190</v>
      </c>
      <c r="O94" s="38">
        <f t="shared" si="20"/>
        <v>106.66666666666667</v>
      </c>
      <c r="P94" s="38">
        <f t="shared" si="21"/>
        <v>76.904761904761898</v>
      </c>
      <c r="Q94" s="38">
        <f t="shared" si="22"/>
        <v>113.09523809523809</v>
      </c>
      <c r="R94" s="38">
        <f t="shared" si="23"/>
        <v>83.333333333333343</v>
      </c>
      <c r="S94" s="39">
        <f t="shared" si="24"/>
        <v>-6.4285714285714164</v>
      </c>
      <c r="T94" s="39">
        <f t="shared" si="25"/>
        <v>-6.4285714285714448</v>
      </c>
      <c r="U94" t="s">
        <v>276</v>
      </c>
      <c r="V94" t="s">
        <v>384</v>
      </c>
      <c r="W94" t="s">
        <v>436</v>
      </c>
      <c r="X94" t="s">
        <v>482</v>
      </c>
      <c r="Y94" s="41"/>
    </row>
    <row r="95" spans="1:25" ht="15" x14ac:dyDescent="0.25">
      <c r="A95">
        <v>2.4300000000000002</v>
      </c>
      <c r="B95">
        <v>1.61</v>
      </c>
      <c r="C95" s="29">
        <f t="shared" si="17"/>
        <v>3.2640646167216181E-2</v>
      </c>
      <c r="D95" s="30">
        <f>IF(OR($A95="",$B95=""),"",A95*'MPTO_working_2-way'!$G94)</f>
        <v>2.5093167701863357</v>
      </c>
      <c r="E95" s="32">
        <f>IF(OR($A95="",$B95=""),"",B95*'MPTO_working_2-way'!$G94)</f>
        <v>1.6625514403292181</v>
      </c>
      <c r="F95" s="30">
        <f>IF(OR($A95="",$B95=""),"",'MPTO_working_2-way'!D94)</f>
        <v>2.5303495779840248</v>
      </c>
      <c r="G95" s="32">
        <f>IF(OR($A95="",$B95=""),"",'MPTO_working_2-way'!E94)</f>
        <v>1.6534454704900365</v>
      </c>
      <c r="H95" s="30">
        <f>IF(OR($A95="",$B95=""),"",'OddsRatio_working_2-way'!M94)</f>
        <v>2.5310983949707371</v>
      </c>
      <c r="I95" s="30">
        <f>IF(OR($A95="",$B95=""),"",'OddsRatio_working_2-way'!N94)</f>
        <v>1.6531258887637414</v>
      </c>
      <c r="J95" s="30">
        <f>IF('Log_working_2-way'!$D94="","",A95^('Log_working_2-way'!$D94))</f>
        <v>2.5408594420942658</v>
      </c>
      <c r="K95" s="32">
        <f>IF('Log_working_2-way'!$D94="","",B95^('Log_working_2-way'!$D94))</f>
        <v>1.6489884623355247</v>
      </c>
      <c r="L95" s="37">
        <f t="shared" si="18"/>
        <v>0.39851485148514848</v>
      </c>
      <c r="M95" s="37">
        <f t="shared" si="19"/>
        <v>0.60148514851485146</v>
      </c>
      <c r="N95" s="38">
        <v>191</v>
      </c>
      <c r="O95" s="38">
        <f t="shared" si="20"/>
        <v>112.39917695473252</v>
      </c>
      <c r="P95" s="38">
        <f t="shared" si="21"/>
        <v>72.366459627329178</v>
      </c>
      <c r="Q95" s="38">
        <f t="shared" si="22"/>
        <v>118.63354037267079</v>
      </c>
      <c r="R95" s="38">
        <f t="shared" si="23"/>
        <v>78.600823045267475</v>
      </c>
      <c r="S95" s="39">
        <f t="shared" si="24"/>
        <v>-6.234363417938269</v>
      </c>
      <c r="T95" s="39">
        <f t="shared" si="25"/>
        <v>-6.2343634179382974</v>
      </c>
      <c r="U95" t="s">
        <v>194</v>
      </c>
      <c r="V95" t="s">
        <v>280</v>
      </c>
      <c r="W95" t="s">
        <v>436</v>
      </c>
      <c r="X95" t="s">
        <v>482</v>
      </c>
      <c r="Y95" s="41"/>
    </row>
    <row r="96" spans="1:25" ht="15" x14ac:dyDescent="0.25">
      <c r="A96">
        <v>2.08</v>
      </c>
      <c r="B96">
        <v>1.83</v>
      </c>
      <c r="C96" s="29">
        <f t="shared" si="17"/>
        <v>2.7217318200924545E-2</v>
      </c>
      <c r="D96" s="30">
        <f>IF(OR($A96="",$B96=""),"",A96*'MPTO_working_2-way'!$G95)</f>
        <v>2.136612021857923</v>
      </c>
      <c r="E96" s="32">
        <f>IF(OR($A96="",$B96=""),"",B96*'MPTO_working_2-way'!$G95)</f>
        <v>1.8798076923076921</v>
      </c>
      <c r="F96" s="30">
        <f>IF(OR($A96="",$B96=""),"",'MPTO_working_2-way'!D95)</f>
        <v>2.1405916094927453</v>
      </c>
      <c r="G96" s="32">
        <f>IF(OR($A96="",$B96=""),"",'MPTO_working_2-way'!E95)</f>
        <v>1.8767379942806428</v>
      </c>
      <c r="H96" s="30">
        <f>IF(OR($A96="",$B96=""),"",'OddsRatio_working_2-way'!M95)</f>
        <v>2.1407036509440598</v>
      </c>
      <c r="I96" s="30">
        <f>IF(OR($A96="",$B96=""),"",'OddsRatio_working_2-way'!N95)</f>
        <v>1.8766518798921943</v>
      </c>
      <c r="J96" s="30">
        <f>IF('Log_working_2-way'!$D95="","",A96^('Log_working_2-way'!$D95))</f>
        <v>2.1425119645428072</v>
      </c>
      <c r="K96" s="32">
        <f>IF('Log_working_2-way'!$D95="","",B96^('Log_working_2-way'!$D95))</f>
        <v>1.875264356990918</v>
      </c>
      <c r="L96" s="37">
        <f t="shared" si="18"/>
        <v>0.46803069053708451</v>
      </c>
      <c r="M96" s="37">
        <f t="shared" si="19"/>
        <v>0.53196930946291565</v>
      </c>
      <c r="N96" s="38">
        <v>192</v>
      </c>
      <c r="O96" s="38">
        <f t="shared" si="20"/>
        <v>99.692307692307693</v>
      </c>
      <c r="P96" s="38">
        <f t="shared" si="21"/>
        <v>87.081967213114751</v>
      </c>
      <c r="Q96" s="38">
        <f t="shared" si="22"/>
        <v>104.91803278688523</v>
      </c>
      <c r="R96" s="38">
        <f t="shared" si="23"/>
        <v>92.307692307692292</v>
      </c>
      <c r="S96" s="39">
        <f t="shared" si="24"/>
        <v>-5.2257250945775411</v>
      </c>
      <c r="T96" s="39">
        <f t="shared" si="25"/>
        <v>-5.2257250945775411</v>
      </c>
      <c r="U96" t="s">
        <v>279</v>
      </c>
      <c r="V96" t="s">
        <v>287</v>
      </c>
      <c r="W96" t="s">
        <v>436</v>
      </c>
      <c r="X96" t="s">
        <v>482</v>
      </c>
      <c r="Y96" s="41"/>
    </row>
    <row r="97" spans="1:25" ht="15" x14ac:dyDescent="0.25">
      <c r="A97">
        <v>2.39</v>
      </c>
      <c r="B97">
        <v>1.63</v>
      </c>
      <c r="C97" s="29">
        <f t="shared" si="17"/>
        <v>3.19069743563416E-2</v>
      </c>
      <c r="D97" s="30">
        <f>IF(OR($A97="",$B97=""),"",A97*'MPTO_working_2-way'!$G96)</f>
        <v>2.4662576687116564</v>
      </c>
      <c r="E97" s="32">
        <f>IF(OR($A97="",$B97=""),"",B97*'MPTO_working_2-way'!$G96)</f>
        <v>1.6820083682008367</v>
      </c>
      <c r="F97" s="30">
        <f>IF(OR($A97="",$B97=""),"",'MPTO_working_2-way'!D96)</f>
        <v>2.4847402493861024</v>
      </c>
      <c r="G97" s="32">
        <f>IF(OR($A97="",$B97=""),"",'MPTO_working_2-way'!E96)</f>
        <v>1.6735184827201064</v>
      </c>
      <c r="H97" s="30">
        <f>IF(OR($A97="",$B97=""),"",'OddsRatio_working_2-way'!M96)</f>
        <v>2.4853784724268779</v>
      </c>
      <c r="I97" s="30">
        <f>IF(OR($A97="",$B97=""),"",'OddsRatio_working_2-way'!N96)</f>
        <v>1.6732290918193764</v>
      </c>
      <c r="J97" s="30">
        <f>IF('Log_working_2-way'!$D96="","",A97^('Log_working_2-way'!$D96))</f>
        <v>2.4939306210789667</v>
      </c>
      <c r="K97" s="32">
        <f>IF('Log_working_2-way'!$D96="","",B97^('Log_working_2-way'!$D96))</f>
        <v>1.6693751275261461</v>
      </c>
      <c r="L97" s="37">
        <f t="shared" si="18"/>
        <v>0.40547263681592038</v>
      </c>
      <c r="M97" s="37">
        <f t="shared" si="19"/>
        <v>0.59452736318407962</v>
      </c>
      <c r="N97" s="38">
        <v>193</v>
      </c>
      <c r="O97" s="38">
        <f t="shared" si="20"/>
        <v>112.2468619246862</v>
      </c>
      <c r="P97" s="38">
        <f t="shared" si="21"/>
        <v>74.595092024539866</v>
      </c>
      <c r="Q97" s="38">
        <f t="shared" si="22"/>
        <v>118.40490797546012</v>
      </c>
      <c r="R97" s="38">
        <f t="shared" si="23"/>
        <v>80.7531380753138</v>
      </c>
      <c r="S97" s="39">
        <f t="shared" si="24"/>
        <v>-6.158046050773919</v>
      </c>
      <c r="T97" s="39">
        <f t="shared" si="25"/>
        <v>-6.1580460507739332</v>
      </c>
      <c r="U97" t="s">
        <v>195</v>
      </c>
      <c r="V97" t="s">
        <v>285</v>
      </c>
      <c r="W97" t="s">
        <v>436</v>
      </c>
      <c r="X97" t="s">
        <v>482</v>
      </c>
      <c r="Y97" s="41"/>
    </row>
    <row r="98" spans="1:25" ht="15" x14ac:dyDescent="0.25">
      <c r="A98">
        <v>2.33</v>
      </c>
      <c r="B98">
        <v>1.65</v>
      </c>
      <c r="C98" s="29">
        <f t="shared" si="17"/>
        <v>3.5245155416829377E-2</v>
      </c>
      <c r="D98" s="30">
        <f>IF(OR($A98="",$B98=""),"",A98*'MPTO_working_2-way'!$G97)</f>
        <v>2.4121212121212126</v>
      </c>
      <c r="E98" s="32">
        <f>IF(OR($A98="",$B98=""),"",B98*'MPTO_working_2-way'!$G97)</f>
        <v>1.7081545064377683</v>
      </c>
      <c r="F98" s="30">
        <f>IF(OR($A98="",$B98=""),"",'MPTO_working_2-way'!D97)</f>
        <v>2.4297677358192451</v>
      </c>
      <c r="G98" s="32">
        <f>IF(OR($A98="",$B98=""),"",'MPTO_working_2-way'!E97)</f>
        <v>1.6994142999226434</v>
      </c>
      <c r="H98" s="30">
        <f>IF(OR($A98="",$B98=""),"",'OddsRatio_working_2-way'!M97)</f>
        <v>2.4304383405634256</v>
      </c>
      <c r="I98" s="30">
        <f>IF(OR($A98="",$B98=""),"",'OddsRatio_working_2-way'!N97)</f>
        <v>1.6990864070422753</v>
      </c>
      <c r="J98" s="30">
        <f>IF('Log_working_2-way'!$D97="","",A98^('Log_working_2-way'!$D97))</f>
        <v>2.4386155296037653</v>
      </c>
      <c r="K98" s="32">
        <f>IF('Log_working_2-way'!$D97="","",B98^('Log_working_2-way'!$D97))</f>
        <v>1.6951127521022427</v>
      </c>
      <c r="L98" s="37">
        <f t="shared" si="18"/>
        <v>0.41457286432160795</v>
      </c>
      <c r="M98" s="37">
        <f t="shared" si="19"/>
        <v>0.58542713567839189</v>
      </c>
      <c r="N98" s="38">
        <v>194</v>
      </c>
      <c r="O98" s="38">
        <f t="shared" si="20"/>
        <v>110.73819742489272</v>
      </c>
      <c r="P98" s="38">
        <f t="shared" si="21"/>
        <v>76.424242424242408</v>
      </c>
      <c r="Q98" s="38">
        <f t="shared" si="22"/>
        <v>117.57575757575758</v>
      </c>
      <c r="R98" s="38">
        <f t="shared" si="23"/>
        <v>83.261802575107296</v>
      </c>
      <c r="S98" s="39">
        <f t="shared" si="24"/>
        <v>-6.83756015086486</v>
      </c>
      <c r="T98" s="39">
        <f t="shared" si="25"/>
        <v>-6.8375601508648884</v>
      </c>
      <c r="U98" t="s">
        <v>197</v>
      </c>
      <c r="V98" t="s">
        <v>277</v>
      </c>
      <c r="W98" t="s">
        <v>436</v>
      </c>
      <c r="X98" t="s">
        <v>482</v>
      </c>
      <c r="Y98" s="41"/>
    </row>
    <row r="99" spans="1:25" ht="15" x14ac:dyDescent="0.25">
      <c r="A99">
        <v>2.19</v>
      </c>
      <c r="B99">
        <v>1.73</v>
      </c>
      <c r="C99" s="29">
        <f t="shared" si="17"/>
        <v>3.4655686647135031E-2</v>
      </c>
      <c r="D99" s="30">
        <f>IF(OR($A99="",$B99=""),"",A99*'MPTO_working_2-way'!$G98)</f>
        <v>2.2658959537572256</v>
      </c>
      <c r="E99" s="32">
        <f>IF(OR($A99="",$B99=""),"",B99*'MPTO_working_2-way'!$G98)</f>
        <v>1.7899543378995435</v>
      </c>
      <c r="F99" s="30">
        <f>IF(OR($A99="",$B99=""),"",'MPTO_working_2-way'!D98)</f>
        <v>2.2763841740018629</v>
      </c>
      <c r="G99" s="32">
        <f>IF(OR($A99="",$B99=""),"",'MPTO_working_2-way'!E98)</f>
        <v>1.7834631769717797</v>
      </c>
      <c r="H99" s="30">
        <f>IF(OR($A99="",$B99=""),"",'OddsRatio_working_2-way'!M98)</f>
        <v>2.2767681803292916</v>
      </c>
      <c r="I99" s="30">
        <f>IF(OR($A99="",$B99=""),"",'OddsRatio_working_2-way'!N98)</f>
        <v>1.7832275391935992</v>
      </c>
      <c r="J99" s="30">
        <f>IF('Log_working_2-way'!$D98="","",A99^('Log_working_2-way'!$D98))</f>
        <v>2.2815927958159761</v>
      </c>
      <c r="K99" s="32">
        <f>IF('Log_working_2-way'!$D98="","",B99^('Log_working_2-way'!$D98))</f>
        <v>1.7802790428165938</v>
      </c>
      <c r="L99" s="37">
        <f t="shared" si="18"/>
        <v>0.44132653061224486</v>
      </c>
      <c r="M99" s="37">
        <f t="shared" si="19"/>
        <v>0.55867346938775508</v>
      </c>
      <c r="N99" s="38">
        <v>195</v>
      </c>
      <c r="O99" s="38">
        <f t="shared" si="20"/>
        <v>105.95890410958906</v>
      </c>
      <c r="P99" s="38">
        <f t="shared" si="21"/>
        <v>82.283236994219678</v>
      </c>
      <c r="Q99" s="38">
        <f t="shared" si="22"/>
        <v>112.71676300578035</v>
      </c>
      <c r="R99" s="38">
        <f t="shared" si="23"/>
        <v>89.041095890410958</v>
      </c>
      <c r="S99" s="39">
        <f t="shared" si="24"/>
        <v>-6.7578588961912942</v>
      </c>
      <c r="T99" s="39">
        <f t="shared" si="25"/>
        <v>-6.75785889619128</v>
      </c>
      <c r="U99" t="s">
        <v>281</v>
      </c>
      <c r="V99" t="s">
        <v>385</v>
      </c>
      <c r="W99" t="s">
        <v>436</v>
      </c>
      <c r="X99" t="s">
        <v>482</v>
      </c>
      <c r="Y99" s="41"/>
    </row>
    <row r="100" spans="1:25" ht="15" x14ac:dyDescent="0.25">
      <c r="A100">
        <v>1.95</v>
      </c>
      <c r="B100">
        <v>1.93</v>
      </c>
      <c r="C100" s="29">
        <f t="shared" si="17"/>
        <v>3.0955227846419575E-2</v>
      </c>
      <c r="D100" s="30">
        <f>IF(OR($A100="",$B100=""),"",A100*'MPTO_working_2-way'!$G99)</f>
        <v>2.0103626943005182</v>
      </c>
      <c r="E100" s="32">
        <f>IF(OR($A100="",$B100=""),"",B100*'MPTO_working_2-way'!$G99)</f>
        <v>1.9897435897435898</v>
      </c>
      <c r="F100" s="30">
        <f>IF(OR($A100="",$B100=""),"",'MPTO_working_2-way'!D99)</f>
        <v>2.0106851876586083</v>
      </c>
      <c r="G100" s="32">
        <f>IF(OR($A100="",$B100=""),"",'MPTO_working_2-way'!E99)</f>
        <v>1.9894277785119598</v>
      </c>
      <c r="H100" s="30">
        <f>IF(OR($A100="",$B100=""),"",'OddsRatio_working_2-way'!M99)</f>
        <v>2.0106954914038573</v>
      </c>
      <c r="I100" s="30">
        <f>IF(OR($A100="",$B100=""),"",'OddsRatio_working_2-way'!N99)</f>
        <v>1.9894176915848294</v>
      </c>
      <c r="J100" s="30">
        <f>IF('Log_working_2-way'!$D99="","",A100^('Log_working_2-way'!$D99))</f>
        <v>2.0108420160403986</v>
      </c>
      <c r="K100" s="32">
        <f>IF('Log_working_2-way'!$D99="","",B100^('Log_working_2-way'!$D99))</f>
        <v>1.9892742724695103</v>
      </c>
      <c r="L100" s="37">
        <f t="shared" si="18"/>
        <v>0.49742268041237114</v>
      </c>
      <c r="M100" s="37">
        <f t="shared" si="19"/>
        <v>0.50257731958762886</v>
      </c>
      <c r="N100" s="38">
        <v>196</v>
      </c>
      <c r="O100" s="38">
        <f t="shared" si="20"/>
        <v>95.487179487179489</v>
      </c>
      <c r="P100" s="38">
        <f t="shared" si="21"/>
        <v>94.445595854922274</v>
      </c>
      <c r="Q100" s="38">
        <f t="shared" si="22"/>
        <v>101.55440414507774</v>
      </c>
      <c r="R100" s="38">
        <f t="shared" si="23"/>
        <v>100.51282051282053</v>
      </c>
      <c r="S100" s="39">
        <f t="shared" si="24"/>
        <v>-6.0672246578982509</v>
      </c>
      <c r="T100" s="39">
        <f t="shared" si="25"/>
        <v>-6.0672246578982509</v>
      </c>
      <c r="U100" t="s">
        <v>290</v>
      </c>
      <c r="V100" t="s">
        <v>388</v>
      </c>
      <c r="W100" t="s">
        <v>437</v>
      </c>
      <c r="X100" t="s">
        <v>482</v>
      </c>
      <c r="Y100" s="41"/>
    </row>
    <row r="101" spans="1:25" s="35" customFormat="1" ht="15" x14ac:dyDescent="0.25">
      <c r="A101">
        <v>1.94</v>
      </c>
      <c r="B101">
        <v>1.94</v>
      </c>
      <c r="C101" s="29">
        <f t="shared" si="17"/>
        <v>3.0927835051546504E-2</v>
      </c>
      <c r="D101" s="30">
        <f>IF(OR($A101="",$B101=""),"",A101*'MPTO_working_2-way'!$G100)</f>
        <v>2</v>
      </c>
      <c r="E101" s="32">
        <f>IF(OR($A101="",$B101=""),"",B101*'MPTO_working_2-way'!$G100)</f>
        <v>2</v>
      </c>
      <c r="F101" s="30">
        <f>IF(OR($A101="",$B101=""),"",'MPTO_working_2-way'!D100)</f>
        <v>2.0000000000000004</v>
      </c>
      <c r="G101" s="32">
        <f>IF(OR($A101="",$B101=""),"",'MPTO_working_2-way'!E100)</f>
        <v>2.0000000000000004</v>
      </c>
      <c r="H101" s="30">
        <f>IF(OR($A101="",$B101=""),"",'OddsRatio_working_2-way'!M100)</f>
        <v>2.0000000000000004</v>
      </c>
      <c r="I101" s="30">
        <f>IF(OR($A101="",$B101=""),"",'OddsRatio_working_2-way'!N100)</f>
        <v>2.0000000000000004</v>
      </c>
      <c r="J101" s="30">
        <f>IF('Log_working_2-way'!$D100="","",A101^('Log_working_2-way'!$D100))</f>
        <v>1.9999999999999891</v>
      </c>
      <c r="K101" s="32">
        <f>IF('Log_working_2-way'!$D100="","",B101^('Log_working_2-way'!$D100))</f>
        <v>1.9999999999999891</v>
      </c>
      <c r="L101" s="37">
        <f t="shared" si="18"/>
        <v>0.5</v>
      </c>
      <c r="M101" s="37">
        <f t="shared" si="19"/>
        <v>0.5</v>
      </c>
      <c r="N101" s="38">
        <v>197</v>
      </c>
      <c r="O101" s="38">
        <f t="shared" si="20"/>
        <v>95.453608247422693</v>
      </c>
      <c r="P101" s="38">
        <f t="shared" si="21"/>
        <v>95.453608247422693</v>
      </c>
      <c r="Q101" s="38">
        <f t="shared" si="22"/>
        <v>101.54639175257734</v>
      </c>
      <c r="R101" s="38">
        <f t="shared" si="23"/>
        <v>101.54639175257734</v>
      </c>
      <c r="S101" s="39">
        <f t="shared" si="24"/>
        <v>-6.0927835051546424</v>
      </c>
      <c r="T101" s="39">
        <f t="shared" si="25"/>
        <v>-6.0927835051546424</v>
      </c>
      <c r="U101" t="s">
        <v>288</v>
      </c>
      <c r="V101" t="s">
        <v>294</v>
      </c>
      <c r="W101" t="s">
        <v>437</v>
      </c>
      <c r="X101" t="s">
        <v>482</v>
      </c>
      <c r="Y101" s="41"/>
    </row>
    <row r="102" spans="1:25" ht="15" x14ac:dyDescent="0.25">
      <c r="A102">
        <v>1.6</v>
      </c>
      <c r="B102">
        <v>2.4500000000000002</v>
      </c>
      <c r="C102" s="29">
        <f t="shared" si="17"/>
        <v>3.3163265306122458E-2</v>
      </c>
      <c r="D102" s="30">
        <f>IF(OR($A102="",$B102=""),"",A102*'MPTO_working_2-way'!$G101)</f>
        <v>1.653061224489796</v>
      </c>
      <c r="E102" s="32">
        <f>IF(OR($A102="",$B102=""),"",B102*'MPTO_working_2-way'!$G101)</f>
        <v>2.53125</v>
      </c>
      <c r="F102" s="30">
        <f>IF(OR($A102="",$B102=""),"",'MPTO_working_2-way'!D101)</f>
        <v>1.6436058700209644</v>
      </c>
      <c r="G102" s="32">
        <f>IF(OR($A102="",$B102=""),"",'MPTO_working_2-way'!E101)</f>
        <v>2.5537459283387625</v>
      </c>
      <c r="H102" s="30">
        <f>IF(OR($A102="",$B102=""),"",'OddsRatio_working_2-way'!M101)</f>
        <v>1.643267520902677</v>
      </c>
      <c r="I102" s="30">
        <f>IF(OR($A102="",$B102=""),"",'OddsRatio_working_2-way'!N101)</f>
        <v>2.5545631755148031</v>
      </c>
      <c r="J102" s="30">
        <f>IF('Log_working_2-way'!$D101="","",A102^('Log_working_2-way'!$D101))</f>
        <v>1.6389689112690746</v>
      </c>
      <c r="K102" s="32">
        <f>IF('Log_working_2-way'!$D101="","",B102^('Log_working_2-way'!$D101))</f>
        <v>2.5650213685886376</v>
      </c>
      <c r="L102" s="37">
        <f t="shared" si="18"/>
        <v>0.60493827160493829</v>
      </c>
      <c r="M102" s="37">
        <f t="shared" si="19"/>
        <v>0.39506172839506171</v>
      </c>
      <c r="N102" s="38">
        <v>198</v>
      </c>
      <c r="O102" s="38">
        <f t="shared" si="20"/>
        <v>74.25</v>
      </c>
      <c r="P102" s="38">
        <f t="shared" si="21"/>
        <v>117.18367346938776</v>
      </c>
      <c r="Q102" s="38">
        <f t="shared" si="22"/>
        <v>80.81632653061223</v>
      </c>
      <c r="R102" s="38">
        <f t="shared" si="23"/>
        <v>123.75</v>
      </c>
      <c r="S102" s="39">
        <f t="shared" si="24"/>
        <v>-6.5663265306122298</v>
      </c>
      <c r="T102" s="39">
        <f t="shared" si="25"/>
        <v>-6.566326530612244</v>
      </c>
      <c r="U102" t="s">
        <v>390</v>
      </c>
      <c r="V102" t="s">
        <v>289</v>
      </c>
      <c r="W102" t="s">
        <v>437</v>
      </c>
      <c r="X102" t="s">
        <v>482</v>
      </c>
      <c r="Y102" s="41"/>
    </row>
    <row r="103" spans="1:25" ht="15" x14ac:dyDescent="0.25">
      <c r="A103">
        <v>2.2000000000000002</v>
      </c>
      <c r="B103">
        <v>1.72</v>
      </c>
      <c r="C103" s="29">
        <f t="shared" si="17"/>
        <v>3.5940803382663811E-2</v>
      </c>
      <c r="D103" s="30">
        <f>IF(OR($A103="",$B103=""),"",A103*'MPTO_working_2-way'!$G102)</f>
        <v>2.2790697674418605</v>
      </c>
      <c r="E103" s="32">
        <f>IF(OR($A103="",$B103=""),"",B103*'MPTO_working_2-way'!$G102)</f>
        <v>1.7818181818181817</v>
      </c>
      <c r="F103" s="30">
        <f>IF(OR($A103="",$B103=""),"",'MPTO_working_2-way'!D102)</f>
        <v>2.2905569007263922</v>
      </c>
      <c r="G103" s="32">
        <f>IF(OR($A103="",$B103=""),"",'MPTO_working_2-way'!E102)</f>
        <v>1.7748592870544089</v>
      </c>
      <c r="H103" s="30">
        <f>IF(OR($A103="",$B103=""),"",'OddsRatio_working_2-way'!M102)</f>
        <v>2.2909944487358058</v>
      </c>
      <c r="I103" s="30">
        <f>IF(OR($A103="",$B103=""),"",'OddsRatio_working_2-way'!N102)</f>
        <v>1.7745966692414832</v>
      </c>
      <c r="J103" s="30">
        <f>IF('Log_working_2-way'!$D102="","",A103^('Log_working_2-way'!$D102))</f>
        <v>2.2962889076273294</v>
      </c>
      <c r="K103" s="32">
        <f>IF('Log_working_2-way'!$D102="","",B103^('Log_working_2-way'!$D102))</f>
        <v>1.7714329684655428</v>
      </c>
      <c r="L103" s="37">
        <f t="shared" si="18"/>
        <v>0.43877551020408162</v>
      </c>
      <c r="M103" s="37">
        <f t="shared" si="19"/>
        <v>0.56122448979591844</v>
      </c>
      <c r="N103" s="38">
        <v>199</v>
      </c>
      <c r="O103" s="38">
        <f t="shared" si="20"/>
        <v>108.54545454545455</v>
      </c>
      <c r="P103" s="38">
        <f t="shared" si="21"/>
        <v>83.302325581395337</v>
      </c>
      <c r="Q103" s="38">
        <f t="shared" si="22"/>
        <v>115.69767441860466</v>
      </c>
      <c r="R103" s="38">
        <f t="shared" si="23"/>
        <v>90.454545454545453</v>
      </c>
      <c r="S103" s="39">
        <f t="shared" si="24"/>
        <v>-7.1522198731501163</v>
      </c>
      <c r="T103" s="39">
        <f t="shared" si="25"/>
        <v>-7.1522198731501163</v>
      </c>
      <c r="U103" t="s">
        <v>200</v>
      </c>
      <c r="V103" t="s">
        <v>297</v>
      </c>
      <c r="W103" t="s">
        <v>80</v>
      </c>
      <c r="X103" t="s">
        <v>482</v>
      </c>
      <c r="Y103" s="41"/>
    </row>
    <row r="104" spans="1:25" ht="15" x14ac:dyDescent="0.25">
      <c r="A104">
        <v>2.4900000000000002</v>
      </c>
      <c r="B104">
        <v>1.58</v>
      </c>
      <c r="C104" s="29">
        <f t="shared" si="17"/>
        <v>3.4517818107874465E-2</v>
      </c>
      <c r="D104" s="30">
        <f>IF(OR($A104="",$B104=""),"",A104*'MPTO_working_2-way'!$G103)</f>
        <v>2.5759493670886076</v>
      </c>
      <c r="E104" s="32">
        <f>IF(OR($A104="",$B104=""),"",B104*'MPTO_working_2-way'!$G103)</f>
        <v>1.6345381526104417</v>
      </c>
      <c r="F104" s="30">
        <f>IF(OR($A104="",$B104=""),"",'MPTO_working_2-way'!D103)</f>
        <v>2.6018120494676276</v>
      </c>
      <c r="G104" s="32">
        <f>IF(OR($A104="",$B104=""),"",'MPTO_working_2-way'!E103)</f>
        <v>1.6242929689112753</v>
      </c>
      <c r="H104" s="30">
        <f>IF(OR($A104="",$B104=""),"",'OddsRatio_working_2-way'!M103)</f>
        <v>2.6027992754058067</v>
      </c>
      <c r="I104" s="30">
        <f>IF(OR($A104="",$B104=""),"",'OddsRatio_working_2-way'!N103)</f>
        <v>1.6239084427754149</v>
      </c>
      <c r="J104" s="30">
        <f>IF('Log_working_2-way'!$D103="","",A104^('Log_working_2-way'!$D103))</f>
        <v>2.6148709324694677</v>
      </c>
      <c r="K104" s="32">
        <f>IF('Log_working_2-way'!$D103="","",B104^('Log_working_2-way'!$D103))</f>
        <v>1.6192445352091833</v>
      </c>
      <c r="L104" s="37">
        <f t="shared" si="18"/>
        <v>0.3882063882063882</v>
      </c>
      <c r="M104" s="37">
        <f t="shared" si="19"/>
        <v>0.6117936117936118</v>
      </c>
      <c r="N104" s="38">
        <v>200</v>
      </c>
      <c r="O104" s="38">
        <f t="shared" si="20"/>
        <v>119.67871485943776</v>
      </c>
      <c r="P104" s="38">
        <f t="shared" si="21"/>
        <v>73.417721518987335</v>
      </c>
      <c r="Q104" s="38">
        <f t="shared" si="22"/>
        <v>126.58227848101265</v>
      </c>
      <c r="R104" s="38">
        <f t="shared" si="23"/>
        <v>80.321285140562239</v>
      </c>
      <c r="S104" s="39">
        <f t="shared" si="24"/>
        <v>-6.9035636215748895</v>
      </c>
      <c r="T104" s="39">
        <f t="shared" si="25"/>
        <v>-6.9035636215749037</v>
      </c>
      <c r="U104" t="s">
        <v>158</v>
      </c>
      <c r="V104" t="s">
        <v>156</v>
      </c>
      <c r="W104" t="s">
        <v>80</v>
      </c>
      <c r="X104" t="s">
        <v>482</v>
      </c>
      <c r="Y104" s="41"/>
    </row>
    <row r="105" spans="1:25" ht="15" x14ac:dyDescent="0.25">
      <c r="A105">
        <v>1.79</v>
      </c>
      <c r="B105">
        <v>2.1</v>
      </c>
      <c r="C105" s="29">
        <f t="shared" si="17"/>
        <v>3.4849694067571102E-2</v>
      </c>
      <c r="D105" s="30">
        <f>IF(OR($A105="",$B105=""),"",A105*'MPTO_working_2-way'!$G104)</f>
        <v>1.8523809523809522</v>
      </c>
      <c r="E105" s="32">
        <f>IF(OR($A105="",$B105=""),"",B105*'MPTO_working_2-way'!$G104)</f>
        <v>2.1731843575418992</v>
      </c>
      <c r="F105" s="30">
        <f>IF(OR($A105="",$B105=""),"",'MPTO_working_2-way'!D104)</f>
        <v>1.8476284099287292</v>
      </c>
      <c r="G105" s="32">
        <f>IF(OR($A105="",$B105=""),"",'MPTO_working_2-way'!E104)</f>
        <v>2.1797622499275153</v>
      </c>
      <c r="H105" s="30">
        <f>IF(OR($A105="",$B105=""),"",'OddsRatio_working_2-way'!M104)</f>
        <v>1.8474560862851939</v>
      </c>
      <c r="I105" s="30">
        <f>IF(OR($A105="",$B105=""),"",'OddsRatio_working_2-way'!N104)</f>
        <v>2.1800021454603971</v>
      </c>
      <c r="J105" s="30">
        <f>IF('Log_working_2-way'!$D104="","",A105^('Log_working_2-way'!$D104))</f>
        <v>1.8452962428833544</v>
      </c>
      <c r="K105" s="32">
        <f>IF('Log_working_2-way'!$D104="","",B105^('Log_working_2-way'!$D104))</f>
        <v>2.1830172065936067</v>
      </c>
      <c r="L105" s="37">
        <f t="shared" si="18"/>
        <v>0.53984575835475579</v>
      </c>
      <c r="M105" s="37">
        <f t="shared" si="19"/>
        <v>0.46015424164524427</v>
      </c>
      <c r="N105" s="38">
        <v>201</v>
      </c>
      <c r="O105" s="38">
        <f t="shared" si="20"/>
        <v>88.709497206703915</v>
      </c>
      <c r="P105" s="38">
        <f t="shared" si="21"/>
        <v>105.28571428571429</v>
      </c>
      <c r="Q105" s="38">
        <f t="shared" si="22"/>
        <v>95.714285714285708</v>
      </c>
      <c r="R105" s="38">
        <f t="shared" si="23"/>
        <v>112.29050279329608</v>
      </c>
      <c r="S105" s="39">
        <f t="shared" si="24"/>
        <v>-7.0047885075817931</v>
      </c>
      <c r="T105" s="39">
        <f t="shared" si="25"/>
        <v>-7.0047885075817931</v>
      </c>
      <c r="U105" t="s">
        <v>395</v>
      </c>
      <c r="V105" t="s">
        <v>396</v>
      </c>
      <c r="W105" t="s">
        <v>80</v>
      </c>
      <c r="X105" t="s">
        <v>482</v>
      </c>
      <c r="Y105" s="41"/>
    </row>
    <row r="106" spans="1:25" ht="15" x14ac:dyDescent="0.25">
      <c r="A106">
        <v>1.85</v>
      </c>
      <c r="B106">
        <v>2.0499999999999998</v>
      </c>
      <c r="C106" s="29">
        <f t="shared" si="17"/>
        <v>2.8345418589321048E-2</v>
      </c>
      <c r="D106" s="30">
        <f>IF(OR($A106="",$B106=""),"",A106*'MPTO_working_2-way'!$G105)</f>
        <v>1.902439024390244</v>
      </c>
      <c r="E106" s="32">
        <f>IF(OR($A106="",$B106=""),"",B106*'MPTO_working_2-way'!$G105)</f>
        <v>2.1081081081081079</v>
      </c>
      <c r="F106" s="30">
        <f>IF(OR($A106="",$B106=""),"",'MPTO_working_2-way'!D105)</f>
        <v>1.8998121477770822</v>
      </c>
      <c r="G106" s="32">
        <f>IF(OR($A106="",$B106=""),"",'MPTO_working_2-way'!E105)</f>
        <v>2.1113430758524703</v>
      </c>
      <c r="H106" s="30">
        <f>IF(OR($A106="",$B106=""),"",'OddsRatio_working_2-way'!M105)</f>
        <v>1.8997354108424378</v>
      </c>
      <c r="I106" s="30">
        <f>IF(OR($A106="",$B106=""),"",'OddsRatio_working_2-way'!N105)</f>
        <v>2.1114378604524222</v>
      </c>
      <c r="J106" s="30">
        <f>IF('Log_working_2-way'!$D105="","",A106^('Log_working_2-way'!$D105))</f>
        <v>1.8985467665018629</v>
      </c>
      <c r="K106" s="32">
        <f>IF('Log_working_2-way'!$D105="","",B106^('Log_working_2-way'!$D105))</f>
        <v>2.1129081281913611</v>
      </c>
      <c r="L106" s="37">
        <f t="shared" si="18"/>
        <v>0.52564102564102555</v>
      </c>
      <c r="M106" s="37">
        <f t="shared" si="19"/>
        <v>0.47435897435897439</v>
      </c>
      <c r="N106" s="38">
        <v>202</v>
      </c>
      <c r="O106" s="38">
        <f t="shared" si="20"/>
        <v>92.810810810810821</v>
      </c>
      <c r="P106" s="38">
        <f t="shared" si="21"/>
        <v>103.46341463414633</v>
      </c>
      <c r="Q106" s="38">
        <f t="shared" si="22"/>
        <v>98.536585365853668</v>
      </c>
      <c r="R106" s="38">
        <f t="shared" si="23"/>
        <v>109.18918918918918</v>
      </c>
      <c r="S106" s="39">
        <f t="shared" si="24"/>
        <v>-5.7257745550428467</v>
      </c>
      <c r="T106" s="39">
        <f t="shared" si="25"/>
        <v>-5.7257745550428467</v>
      </c>
      <c r="U106" t="s">
        <v>445</v>
      </c>
      <c r="V106" t="s">
        <v>304</v>
      </c>
      <c r="W106" t="s">
        <v>182</v>
      </c>
      <c r="X106" t="s">
        <v>482</v>
      </c>
      <c r="Y106" s="41"/>
    </row>
    <row r="107" spans="1:25" ht="15" x14ac:dyDescent="0.25">
      <c r="A107">
        <v>1.29</v>
      </c>
      <c r="B107">
        <v>3.74</v>
      </c>
      <c r="C107" s="29">
        <f t="shared" si="17"/>
        <v>4.2573477593997211E-2</v>
      </c>
      <c r="D107" s="30">
        <f>IF(OR($A107="",$B107=""),"",A107*'MPTO_working_2-way'!$G106)</f>
        <v>1.3449197860962565</v>
      </c>
      <c r="E107" s="32">
        <f>IF(OR($A107="",$B107=""),"",B107*'MPTO_working_2-way'!$G106)</f>
        <v>3.8992248062015498</v>
      </c>
      <c r="F107" s="30">
        <f>IF(OR($A107="",$B107=""),"",'MPTO_working_2-way'!D106)</f>
        <v>1.3264234459626645</v>
      </c>
      <c r="G107" s="32">
        <f>IF(OR($A107="",$B107=""),"",'MPTO_working_2-way'!E106)</f>
        <v>4.0635054324938924</v>
      </c>
      <c r="H107" s="30">
        <f>IF(OR($A107="",$B107=""),"",'OddsRatio_working_2-way'!M106)</f>
        <v>1.3253297036214093</v>
      </c>
      <c r="I107" s="30">
        <f>IF(OR($A107="",$B107=""),"",'OddsRatio_working_2-way'!N106)</f>
        <v>4.0738047859402133</v>
      </c>
      <c r="J107" s="30">
        <f>IF('Log_working_2-way'!$D106="","",A107^('Log_working_2-way'!$D106))</f>
        <v>1.316655894467476</v>
      </c>
      <c r="K107" s="32">
        <f>IF('Log_working_2-way'!$D106="","",B107^('Log_working_2-way'!$D106))</f>
        <v>4.1580021640273452</v>
      </c>
      <c r="L107" s="37">
        <f t="shared" si="18"/>
        <v>0.7435387673956263</v>
      </c>
      <c r="M107" s="37">
        <f t="shared" si="19"/>
        <v>0.25646123260437381</v>
      </c>
      <c r="N107" s="38">
        <v>203</v>
      </c>
      <c r="O107" s="38">
        <f t="shared" si="20"/>
        <v>45.63565891472868</v>
      </c>
      <c r="P107" s="38">
        <f t="shared" si="21"/>
        <v>148.72192513368984</v>
      </c>
      <c r="Q107" s="38">
        <f t="shared" si="22"/>
        <v>54.278074866310149</v>
      </c>
      <c r="R107" s="38">
        <f t="shared" si="23"/>
        <v>157.36434108527129</v>
      </c>
      <c r="S107" s="39">
        <f t="shared" si="24"/>
        <v>-8.6424159515814694</v>
      </c>
      <c r="T107" s="39">
        <f t="shared" si="25"/>
        <v>-8.6424159515814551</v>
      </c>
      <c r="U107" t="s">
        <v>446</v>
      </c>
      <c r="V107" t="s">
        <v>178</v>
      </c>
      <c r="W107" t="s">
        <v>182</v>
      </c>
      <c r="X107" t="s">
        <v>482</v>
      </c>
      <c r="Y107" s="41"/>
    </row>
    <row r="108" spans="1:25" ht="15" x14ac:dyDescent="0.25">
      <c r="A108">
        <v>2.14</v>
      </c>
      <c r="B108">
        <v>1.77</v>
      </c>
      <c r="C108" s="29">
        <f t="shared" si="17"/>
        <v>3.2261471038597556E-2</v>
      </c>
      <c r="D108" s="30">
        <f>IF(OR($A108="",$B108=""),"",A108*'MPTO_working_2-way'!$G107)</f>
        <v>2.2090395480225991</v>
      </c>
      <c r="E108" s="32">
        <f>IF(OR($A108="",$B108=""),"",B108*'MPTO_working_2-way'!$G107)</f>
        <v>1.8271028037383177</v>
      </c>
      <c r="F108" s="30">
        <f>IF(OR($A108="",$B108=""),"",'MPTO_working_2-way'!D107)</f>
        <v>2.216513546725964</v>
      </c>
      <c r="G108" s="32">
        <f>IF(OR($A108="",$B108=""),"",'MPTO_working_2-way'!E107)</f>
        <v>1.822021261243927</v>
      </c>
      <c r="H108" s="30">
        <f>IF(OR($A108="",$B108=""),"",'OddsRatio_working_2-way'!M107)</f>
        <v>2.2167659925061516</v>
      </c>
      <c r="I108" s="30">
        <f>IF(OR($A108="",$B108=""),"",'OddsRatio_working_2-way'!N107)</f>
        <v>1.8218507142366114</v>
      </c>
      <c r="J108" s="30">
        <f>IF('Log_working_2-way'!$D107="","",A108^('Log_working_2-way'!$D107))</f>
        <v>2.2201875884465903</v>
      </c>
      <c r="K108" s="32">
        <f>IF('Log_working_2-way'!$D107="","",B108^('Log_working_2-way'!$D107))</f>
        <v>1.8195461168991689</v>
      </c>
      <c r="L108" s="37">
        <f t="shared" si="18"/>
        <v>0.45268542199488487</v>
      </c>
      <c r="M108" s="37">
        <f t="shared" si="19"/>
        <v>0.54731457800511507</v>
      </c>
      <c r="N108" s="38">
        <v>204</v>
      </c>
      <c r="O108" s="38">
        <f t="shared" si="20"/>
        <v>108.67289719626169</v>
      </c>
      <c r="P108" s="38">
        <f t="shared" si="21"/>
        <v>88.745762711864401</v>
      </c>
      <c r="Q108" s="38">
        <f t="shared" si="22"/>
        <v>115.2542372881356</v>
      </c>
      <c r="R108" s="38">
        <f t="shared" si="23"/>
        <v>95.327102803738313</v>
      </c>
      <c r="S108" s="39">
        <f t="shared" si="24"/>
        <v>-6.581340091873912</v>
      </c>
      <c r="T108" s="39">
        <f t="shared" si="25"/>
        <v>-6.581340091873912</v>
      </c>
      <c r="U108" t="s">
        <v>305</v>
      </c>
      <c r="V108" t="s">
        <v>302</v>
      </c>
      <c r="W108" t="s">
        <v>182</v>
      </c>
      <c r="X108" t="s">
        <v>482</v>
      </c>
      <c r="Y108" s="41"/>
    </row>
    <row r="109" spans="1:25" ht="15" x14ac:dyDescent="0.25">
      <c r="A109">
        <v>2.14</v>
      </c>
      <c r="B109">
        <v>1.77</v>
      </c>
      <c r="C109" s="29">
        <f t="shared" si="17"/>
        <v>3.2261471038597556E-2</v>
      </c>
      <c r="D109" s="30">
        <f>IF(OR($A109="",$B109=""),"",A109*'MPTO_working_2-way'!$G108)</f>
        <v>2.2090395480225991</v>
      </c>
      <c r="E109" s="32">
        <f>IF(OR($A109="",$B109=""),"",B109*'MPTO_working_2-way'!$G108)</f>
        <v>1.8271028037383177</v>
      </c>
      <c r="F109" s="30">
        <f>IF(OR($A109="",$B109=""),"",'MPTO_working_2-way'!D108)</f>
        <v>2.216513546725964</v>
      </c>
      <c r="G109" s="32">
        <f>IF(OR($A109="",$B109=""),"",'MPTO_working_2-way'!E108)</f>
        <v>1.822021261243927</v>
      </c>
      <c r="H109" s="30">
        <f>IF(OR($A109="",$B109=""),"",'OddsRatio_working_2-way'!M108)</f>
        <v>2.2167659925061516</v>
      </c>
      <c r="I109" s="30">
        <f>IF(OR($A109="",$B109=""),"",'OddsRatio_working_2-way'!N108)</f>
        <v>1.8218507142366114</v>
      </c>
      <c r="J109" s="30">
        <f>IF('Log_working_2-way'!$D108="","",A109^('Log_working_2-way'!$D108))</f>
        <v>2.2201875884465903</v>
      </c>
      <c r="K109" s="32">
        <f>IF('Log_working_2-way'!$D108="","",B109^('Log_working_2-way'!$D108))</f>
        <v>1.8195461168991689</v>
      </c>
      <c r="L109" s="37">
        <f t="shared" si="18"/>
        <v>0.45268542199488487</v>
      </c>
      <c r="M109" s="37">
        <f t="shared" si="19"/>
        <v>0.54731457800511507</v>
      </c>
      <c r="N109" s="38">
        <v>205</v>
      </c>
      <c r="O109" s="38">
        <f t="shared" si="20"/>
        <v>109.20560747663554</v>
      </c>
      <c r="P109" s="38">
        <f t="shared" si="21"/>
        <v>89.180790960451986</v>
      </c>
      <c r="Q109" s="38">
        <f t="shared" si="22"/>
        <v>115.81920903954803</v>
      </c>
      <c r="R109" s="38">
        <f t="shared" si="23"/>
        <v>95.794392523364479</v>
      </c>
      <c r="S109" s="39">
        <f t="shared" si="24"/>
        <v>-6.6136015629124927</v>
      </c>
      <c r="T109" s="39">
        <f t="shared" si="25"/>
        <v>-6.6136015629124927</v>
      </c>
      <c r="U109" t="s">
        <v>306</v>
      </c>
      <c r="V109" t="s">
        <v>447</v>
      </c>
      <c r="W109" t="s">
        <v>182</v>
      </c>
      <c r="X109" t="s">
        <v>482</v>
      </c>
      <c r="Y109" s="41"/>
    </row>
    <row r="110" spans="1:25" ht="15" x14ac:dyDescent="0.25">
      <c r="A110">
        <v>2.19</v>
      </c>
      <c r="B110">
        <v>1.73</v>
      </c>
      <c r="C110" s="29">
        <f t="shared" si="17"/>
        <v>3.4655686647135031E-2</v>
      </c>
      <c r="D110" s="30">
        <f>IF(OR($A110="",$B110=""),"",A110*'MPTO_working_2-way'!$G109)</f>
        <v>2.2658959537572256</v>
      </c>
      <c r="E110" s="32">
        <f>IF(OR($A110="",$B110=""),"",B110*'MPTO_working_2-way'!$G109)</f>
        <v>1.7899543378995435</v>
      </c>
      <c r="F110" s="30">
        <f>IF(OR($A110="",$B110=""),"",'MPTO_working_2-way'!D109)</f>
        <v>2.2763841740018629</v>
      </c>
      <c r="G110" s="32">
        <f>IF(OR($A110="",$B110=""),"",'MPTO_working_2-way'!E109)</f>
        <v>1.7834631769717797</v>
      </c>
      <c r="H110" s="30">
        <f>IF(OR($A110="",$B110=""),"",'OddsRatio_working_2-way'!M109)</f>
        <v>2.2767681803292916</v>
      </c>
      <c r="I110" s="30">
        <f>IF(OR($A110="",$B110=""),"",'OddsRatio_working_2-way'!N109)</f>
        <v>1.7832275391935992</v>
      </c>
      <c r="J110" s="30">
        <f>IF('Log_working_2-way'!$D109="","",A110^('Log_working_2-way'!$D109))</f>
        <v>2.2815927958159761</v>
      </c>
      <c r="K110" s="32">
        <f>IF('Log_working_2-way'!$D109="","",B110^('Log_working_2-way'!$D109))</f>
        <v>1.7802790428165938</v>
      </c>
      <c r="L110" s="37">
        <f t="shared" si="18"/>
        <v>0.44132653061224486</v>
      </c>
      <c r="M110" s="37">
        <f t="shared" si="19"/>
        <v>0.55867346938775508</v>
      </c>
      <c r="N110" s="38">
        <v>206</v>
      </c>
      <c r="O110" s="38">
        <f t="shared" si="20"/>
        <v>111.93607305936074</v>
      </c>
      <c r="P110" s="38">
        <f t="shared" si="21"/>
        <v>86.924855491329481</v>
      </c>
      <c r="Q110" s="38">
        <f t="shared" si="22"/>
        <v>119.07514450867053</v>
      </c>
      <c r="R110" s="38">
        <f t="shared" si="23"/>
        <v>94.063926940639277</v>
      </c>
      <c r="S110" s="39">
        <f t="shared" si="24"/>
        <v>-7.139071449309796</v>
      </c>
      <c r="T110" s="39">
        <f t="shared" si="25"/>
        <v>-7.139071449309796</v>
      </c>
      <c r="U110" t="s">
        <v>179</v>
      </c>
      <c r="V110" t="s">
        <v>303</v>
      </c>
      <c r="W110" t="s">
        <v>182</v>
      </c>
      <c r="X110" t="s">
        <v>482</v>
      </c>
      <c r="Y110" s="41"/>
    </row>
    <row r="111" spans="1:25" ht="15" x14ac:dyDescent="0.25">
      <c r="A111">
        <v>2.02</v>
      </c>
      <c r="B111">
        <v>1.83</v>
      </c>
      <c r="C111" s="29">
        <f t="shared" si="17"/>
        <v>4.1497592382188975E-2</v>
      </c>
      <c r="D111" s="30">
        <f>IF(OR($A111="",$B111=""),"",A111*'MPTO_working_2-way'!$G110)</f>
        <v>2.1038251366120218</v>
      </c>
      <c r="E111" s="32">
        <f>IF(OR($A111="",$B111=""),"",B111*'MPTO_working_2-way'!$G110)</f>
        <v>1.9059405940594059</v>
      </c>
      <c r="F111" s="30">
        <f>IF(OR($A111="",$B111=""),"",'MPTO_working_2-way'!D110)</f>
        <v>2.1083670792220381</v>
      </c>
      <c r="G111" s="32">
        <f>IF(OR($A111="",$B111=""),"",'MPTO_working_2-way'!E110)</f>
        <v>1.9022281685792208</v>
      </c>
      <c r="H111" s="30">
        <f>IF(OR($A111="",$B111=""),"",'OddsRatio_working_2-way'!M110)</f>
        <v>2.1085646858215363</v>
      </c>
      <c r="I111" s="30">
        <f>IF(OR($A111="",$B111=""),"",'OddsRatio_working_2-way'!N110)</f>
        <v>1.9020673423841918</v>
      </c>
      <c r="J111" s="30">
        <f>IF('Log_working_2-way'!$D110="","",A111^('Log_working_2-way'!$D110))</f>
        <v>2.1106543395875321</v>
      </c>
      <c r="K111" s="32">
        <f>IF('Log_working_2-way'!$D110="","",B111^('Log_working_2-way'!$D110))</f>
        <v>1.9003701370951678</v>
      </c>
      <c r="L111" s="37">
        <f t="shared" si="18"/>
        <v>0.47532467532467537</v>
      </c>
      <c r="M111" s="37">
        <f t="shared" si="19"/>
        <v>0.52467532467532474</v>
      </c>
      <c r="N111" s="38">
        <v>207</v>
      </c>
      <c r="O111" s="38">
        <f t="shared" si="20"/>
        <v>104.52475247524751</v>
      </c>
      <c r="P111" s="38">
        <f t="shared" si="21"/>
        <v>93.885245901639337</v>
      </c>
      <c r="Q111" s="38">
        <f t="shared" si="22"/>
        <v>113.11475409836065</v>
      </c>
      <c r="R111" s="38">
        <f t="shared" si="23"/>
        <v>102.47524752475248</v>
      </c>
      <c r="S111" s="39">
        <f t="shared" si="24"/>
        <v>-8.5900016231131389</v>
      </c>
      <c r="T111" s="39">
        <f t="shared" si="25"/>
        <v>-8.5900016231131389</v>
      </c>
      <c r="U111" t="s">
        <v>307</v>
      </c>
      <c r="V111" t="s">
        <v>314</v>
      </c>
      <c r="W111" t="s">
        <v>438</v>
      </c>
      <c r="X111" t="s">
        <v>482</v>
      </c>
      <c r="Y111" s="41"/>
    </row>
    <row r="112" spans="1:25" ht="15" x14ac:dyDescent="0.25">
      <c r="A112">
        <v>1.92</v>
      </c>
      <c r="B112">
        <v>1.92</v>
      </c>
      <c r="C112" s="29">
        <f t="shared" si="17"/>
        <v>4.1666666666666741E-2</v>
      </c>
      <c r="D112" s="30">
        <f>IF(OR($A112="",$B112=""),"",A112*'MPTO_working_2-way'!$G111)</f>
        <v>2</v>
      </c>
      <c r="E112" s="32">
        <f>IF(OR($A112="",$B112=""),"",B112*'MPTO_working_2-way'!$G111)</f>
        <v>2</v>
      </c>
      <c r="F112" s="30">
        <f>IF(OR($A112="",$B112=""),"",'MPTO_working_2-way'!D111)</f>
        <v>2</v>
      </c>
      <c r="G112" s="32">
        <f>IF(OR($A112="",$B112=""),"",'MPTO_working_2-way'!E111)</f>
        <v>2</v>
      </c>
      <c r="H112" s="30">
        <f>IF(OR($A112="",$B112=""),"",'OddsRatio_working_2-way'!M111)</f>
        <v>1.9999999999999996</v>
      </c>
      <c r="I112" s="30">
        <f>IF(OR($A112="",$B112=""),"",'OddsRatio_working_2-way'!N111)</f>
        <v>1.9999999999999996</v>
      </c>
      <c r="J112" s="30">
        <f>IF('Log_working_2-way'!$D111="","",A112^('Log_working_2-way'!$D111))</f>
        <v>1.9999999999998859</v>
      </c>
      <c r="K112" s="32">
        <f>IF('Log_working_2-way'!$D111="","",B112^('Log_working_2-way'!$D111))</f>
        <v>1.9999999999998859</v>
      </c>
      <c r="L112" s="37">
        <f t="shared" si="18"/>
        <v>0.5</v>
      </c>
      <c r="M112" s="37">
        <f t="shared" si="19"/>
        <v>0.5</v>
      </c>
      <c r="N112" s="38">
        <v>208</v>
      </c>
      <c r="O112" s="38">
        <f t="shared" si="20"/>
        <v>99.666666666666686</v>
      </c>
      <c r="P112" s="38">
        <f t="shared" si="21"/>
        <v>99.666666666666686</v>
      </c>
      <c r="Q112" s="38">
        <f t="shared" si="22"/>
        <v>108.33333333333334</v>
      </c>
      <c r="R112" s="38">
        <f t="shared" si="23"/>
        <v>108.33333333333334</v>
      </c>
      <c r="S112" s="39">
        <f t="shared" si="24"/>
        <v>-8.6666666666666572</v>
      </c>
      <c r="T112" s="39">
        <f t="shared" si="25"/>
        <v>-8.6666666666666572</v>
      </c>
      <c r="U112" t="s">
        <v>311</v>
      </c>
      <c r="V112" t="s">
        <v>308</v>
      </c>
      <c r="W112" t="s">
        <v>438</v>
      </c>
      <c r="X112" t="s">
        <v>482</v>
      </c>
      <c r="Y112" s="41"/>
    </row>
    <row r="113" spans="1:25" s="35" customFormat="1" ht="15" x14ac:dyDescent="0.25">
      <c r="A113">
        <v>1.93</v>
      </c>
      <c r="B113">
        <v>1.9</v>
      </c>
      <c r="C113" s="29">
        <f t="shared" si="17"/>
        <v>4.445050449959087E-2</v>
      </c>
      <c r="D113" s="30">
        <f>IF(OR($A113="",$B113=""),"",A113*'MPTO_working_2-way'!$G112)</f>
        <v>2.0157894736842104</v>
      </c>
      <c r="E113" s="32">
        <f>IF(OR($A113="",$B113=""),"",B113*'MPTO_working_2-way'!$G112)</f>
        <v>1.9844559585492225</v>
      </c>
      <c r="F113" s="30">
        <f>IF(OR($A113="",$B113=""),"",'MPTO_working_2-way'!D112)</f>
        <v>2.0164971130052241</v>
      </c>
      <c r="G113" s="32">
        <f>IF(OR($A113="",$B113=""),"",'MPTO_working_2-way'!E112)</f>
        <v>1.9837706248309437</v>
      </c>
      <c r="H113" s="30">
        <f>IF(OR($A113="",$B113=""),"",'OddsRatio_working_2-way'!M112)</f>
        <v>2.0165300454651267</v>
      </c>
      <c r="I113" s="30">
        <f>IF(OR($A113="",$B113=""),"",'OddsRatio_working_2-way'!N112)</f>
        <v>1.9837387536759294</v>
      </c>
      <c r="J113" s="30">
        <f>IF('Log_working_2-way'!$D112="","",A113^('Log_working_2-way'!$D112))</f>
        <v>2.0168554059748378</v>
      </c>
      <c r="K113" s="32">
        <f>IF('Log_working_2-way'!$D112="","",B113^('Log_working_2-way'!$D112))</f>
        <v>1.9834239894126766</v>
      </c>
      <c r="L113" s="37">
        <f t="shared" si="18"/>
        <v>0.49608355091383816</v>
      </c>
      <c r="M113" s="37">
        <f t="shared" si="19"/>
        <v>0.50391644908616195</v>
      </c>
      <c r="N113" s="38">
        <v>209</v>
      </c>
      <c r="O113" s="38">
        <f t="shared" si="20"/>
        <v>100.70984455958551</v>
      </c>
      <c r="P113" s="38">
        <f t="shared" si="21"/>
        <v>98.999999999999972</v>
      </c>
      <c r="Q113" s="38">
        <f t="shared" si="22"/>
        <v>110</v>
      </c>
      <c r="R113" s="38">
        <f t="shared" si="23"/>
        <v>108.29015544041452</v>
      </c>
      <c r="S113" s="39">
        <f t="shared" si="24"/>
        <v>-9.2901554404144946</v>
      </c>
      <c r="T113" s="39">
        <f t="shared" si="25"/>
        <v>-9.2901554404145514</v>
      </c>
      <c r="U113" t="s">
        <v>310</v>
      </c>
      <c r="V113" t="s">
        <v>309</v>
      </c>
      <c r="W113" t="s">
        <v>438</v>
      </c>
      <c r="X113" t="s">
        <v>482</v>
      </c>
      <c r="Y113" s="41"/>
    </row>
    <row r="114" spans="1:25" ht="15" x14ac:dyDescent="0.25">
      <c r="A114">
        <v>2.25</v>
      </c>
      <c r="B114">
        <v>1.66</v>
      </c>
      <c r="C114" s="29">
        <f t="shared" si="17"/>
        <v>4.685408299866145E-2</v>
      </c>
      <c r="D114" s="30">
        <f>IF(OR($A114="",$B114=""),"",A114*'MPTO_working_2-way'!$G113)</f>
        <v>2.3554216867469884</v>
      </c>
      <c r="E114" s="32">
        <f>IF(OR($A114="",$B114=""),"",B114*'MPTO_working_2-way'!$G113)</f>
        <v>1.7377777777777779</v>
      </c>
      <c r="F114" s="30">
        <f>IF(OR($A114="",$B114=""),"",'MPTO_working_2-way'!D113)</f>
        <v>2.375198728139905</v>
      </c>
      <c r="G114" s="32">
        <f>IF(OR($A114="",$B114=""),"",'MPTO_working_2-way'!E113)</f>
        <v>1.7271676300578036</v>
      </c>
      <c r="H114" s="30">
        <f>IF(OR($A114="",$B114=""),"",'OddsRatio_working_2-way'!M113)</f>
        <v>2.3762047064079508</v>
      </c>
      <c r="I114" s="30">
        <f>IF(OR($A114="",$B114=""),"",'OddsRatio_working_2-way'!N113)</f>
        <v>1.7266360849833982</v>
      </c>
      <c r="J114" s="30">
        <f>IF('Log_working_2-way'!$D113="","",A114^('Log_working_2-way'!$D113))</f>
        <v>2.3854680656592984</v>
      </c>
      <c r="K114" s="32">
        <f>IF('Log_working_2-way'!$D113="","",B114^('Log_working_2-way'!$D113))</f>
        <v>1.7217777333058093</v>
      </c>
      <c r="L114" s="37">
        <f t="shared" si="18"/>
        <v>0.4245524296675191</v>
      </c>
      <c r="M114" s="37">
        <f t="shared" si="19"/>
        <v>0.57544757033248084</v>
      </c>
      <c r="N114" s="38">
        <v>210</v>
      </c>
      <c r="O114" s="38">
        <f t="shared" si="20"/>
        <v>116.66666666666666</v>
      </c>
      <c r="P114" s="38">
        <f t="shared" si="21"/>
        <v>83.493975903614441</v>
      </c>
      <c r="Q114" s="38">
        <f t="shared" si="22"/>
        <v>126.50602409638556</v>
      </c>
      <c r="R114" s="38">
        <f t="shared" si="23"/>
        <v>93.333333333333329</v>
      </c>
      <c r="S114" s="39">
        <f t="shared" si="24"/>
        <v>-9.8393574297189019</v>
      </c>
      <c r="T114" s="39">
        <f t="shared" si="25"/>
        <v>-9.8393574297188877</v>
      </c>
      <c r="U114" t="s">
        <v>313</v>
      </c>
      <c r="V114" t="s">
        <v>202</v>
      </c>
      <c r="W114" t="s">
        <v>438</v>
      </c>
      <c r="X114" t="s">
        <v>482</v>
      </c>
      <c r="Y114" s="41"/>
    </row>
    <row r="115" spans="1:25" ht="15" x14ac:dyDescent="0.25">
      <c r="A115">
        <v>1.85</v>
      </c>
      <c r="B115">
        <v>1.98</v>
      </c>
      <c r="C115" s="29">
        <f t="shared" si="17"/>
        <v>4.5591045591045543E-2</v>
      </c>
      <c r="D115" s="30">
        <f>IF(OR($A115="",$B115=""),"",A115*'MPTO_working_2-way'!$G114)</f>
        <v>1.9343434343434343</v>
      </c>
      <c r="E115" s="32">
        <f>IF(OR($A115="",$B115=""),"",B115*'MPTO_working_2-way'!$G114)</f>
        <v>2.07027027027027</v>
      </c>
      <c r="F115" s="30">
        <f>IF(OR($A115="",$B115=""),"",'MPTO_working_2-way'!D114)</f>
        <v>1.931452675982072</v>
      </c>
      <c r="G115" s="32">
        <f>IF(OR($A115="",$B115=""),"",'MPTO_working_2-way'!E114)</f>
        <v>2.0735918482875744</v>
      </c>
      <c r="H115" s="30">
        <f>IF(OR($A115="",$B115=""),"",'OddsRatio_working_2-way'!M114)</f>
        <v>1.9313146293146641</v>
      </c>
      <c r="I115" s="30">
        <f>IF(OR($A115="",$B115=""),"",'OddsRatio_working_2-way'!N114)</f>
        <v>2.0737509843863182</v>
      </c>
      <c r="J115" s="30">
        <f>IF('Log_working_2-way'!$D114="","",A115^('Log_working_2-way'!$D114))</f>
        <v>1.9299877590211039</v>
      </c>
      <c r="K115" s="32">
        <f>IF('Log_working_2-way'!$D114="","",B115^('Log_working_2-way'!$D114))</f>
        <v>2.0752829704469682</v>
      </c>
      <c r="L115" s="37">
        <f t="shared" si="18"/>
        <v>0.51697127937336818</v>
      </c>
      <c r="M115" s="37">
        <f t="shared" si="19"/>
        <v>0.48302872062663194</v>
      </c>
      <c r="N115" s="38">
        <v>211</v>
      </c>
      <c r="O115" s="38">
        <f t="shared" si="20"/>
        <v>96.945945945945937</v>
      </c>
      <c r="P115" s="38">
        <f t="shared" si="21"/>
        <v>104.43434343434343</v>
      </c>
      <c r="Q115" s="38">
        <f t="shared" si="22"/>
        <v>106.56565656565657</v>
      </c>
      <c r="R115" s="38">
        <f t="shared" si="23"/>
        <v>114.05405405405403</v>
      </c>
      <c r="S115" s="39">
        <f t="shared" si="24"/>
        <v>-9.6197106197106308</v>
      </c>
      <c r="T115" s="39">
        <f t="shared" si="25"/>
        <v>-9.6197106197106024</v>
      </c>
      <c r="U115" t="s">
        <v>315</v>
      </c>
      <c r="V115" t="s">
        <v>324</v>
      </c>
      <c r="W115" t="s">
        <v>439</v>
      </c>
      <c r="X115" t="s">
        <v>482</v>
      </c>
      <c r="Y115" s="41"/>
    </row>
    <row r="116" spans="1:25" ht="15" x14ac:dyDescent="0.25">
      <c r="A116">
        <v>2.1</v>
      </c>
      <c r="B116">
        <v>1.72</v>
      </c>
      <c r="C116" s="29">
        <f t="shared" si="17"/>
        <v>5.75858250276855E-2</v>
      </c>
      <c r="D116" s="30">
        <f>IF(OR($A116="",$B116=""),"",A116*'MPTO_working_2-way'!$G115)</f>
        <v>2.2209302325581395</v>
      </c>
      <c r="E116" s="32">
        <f>IF(OR($A116="",$B116=""),"",B116*'MPTO_working_2-way'!$G115)</f>
        <v>1.819047619047619</v>
      </c>
      <c r="F116" s="30">
        <f>IF(OR($A116="",$B116=""),"",'MPTO_working_2-way'!D115)</f>
        <v>2.2351485148514851</v>
      </c>
      <c r="G116" s="32">
        <f>IF(OR($A116="",$B116=""),"",'MPTO_working_2-way'!E115)</f>
        <v>1.8096192384769538</v>
      </c>
      <c r="H116" s="30">
        <f>IF(OR($A116="",$B116=""),"",'OddsRatio_working_2-way'!M115)</f>
        <v>2.2360330811826108</v>
      </c>
      <c r="I116" s="30">
        <f>IF(OR($A116="",$B116=""),"",'OddsRatio_working_2-way'!N115)</f>
        <v>1.8090398349558905</v>
      </c>
      <c r="J116" s="30">
        <f>IF('Log_working_2-way'!$D115="","",A116^('Log_working_2-way'!$D115))</f>
        <v>2.2427209680817906</v>
      </c>
      <c r="K116" s="32">
        <f>IF('Log_working_2-way'!$D115="","",B116^('Log_working_2-way'!$D115))</f>
        <v>1.8046858672870141</v>
      </c>
      <c r="L116" s="37">
        <f t="shared" si="18"/>
        <v>0.45026178010471207</v>
      </c>
      <c r="M116" s="37">
        <f t="shared" si="19"/>
        <v>0.54973821989528793</v>
      </c>
      <c r="N116" s="38">
        <v>212</v>
      </c>
      <c r="O116" s="38">
        <f t="shared" si="20"/>
        <v>111.04761904761907</v>
      </c>
      <c r="P116" s="38">
        <f t="shared" si="21"/>
        <v>88.744186046511629</v>
      </c>
      <c r="Q116" s="38">
        <f t="shared" si="22"/>
        <v>123.25581395348838</v>
      </c>
      <c r="R116" s="38">
        <f t="shared" si="23"/>
        <v>100.95238095238095</v>
      </c>
      <c r="S116" s="39">
        <f t="shared" si="24"/>
        <v>-12.20819490586932</v>
      </c>
      <c r="T116" s="39">
        <f t="shared" si="25"/>
        <v>-12.20819490586932</v>
      </c>
      <c r="U116" t="s">
        <v>317</v>
      </c>
      <c r="V116" t="s">
        <v>316</v>
      </c>
      <c r="W116" t="s">
        <v>439</v>
      </c>
      <c r="X116" t="s">
        <v>482</v>
      </c>
      <c r="Y116" s="41"/>
    </row>
    <row r="117" spans="1:25" ht="15" x14ac:dyDescent="0.25">
      <c r="A117">
        <v>1.94</v>
      </c>
      <c r="B117">
        <v>1.88</v>
      </c>
      <c r="C117" s="29">
        <f t="shared" si="17"/>
        <v>4.7378811142794408E-2</v>
      </c>
      <c r="D117" s="30">
        <f>IF(OR($A117="",$B117=""),"",A117*'MPTO_working_2-way'!$G116)</f>
        <v>2.0319148936170213</v>
      </c>
      <c r="E117" s="32">
        <f>IF(OR($A117="",$B117=""),"",B117*'MPTO_working_2-way'!$G116)</f>
        <v>1.9690721649484533</v>
      </c>
      <c r="F117" s="30">
        <f>IF(OR($A117="",$B117=""),"",'MPTO_working_2-way'!D116)</f>
        <v>2.033452274754683</v>
      </c>
      <c r="G117" s="32">
        <f>IF(OR($A117="",$B117=""),"",'MPTO_working_2-way'!E116)</f>
        <v>1.9676305567544234</v>
      </c>
      <c r="H117" s="30">
        <f>IF(OR($A117="",$B117=""),"",'OddsRatio_working_2-way'!M116)</f>
        <v>2.0335288182638238</v>
      </c>
      <c r="I117" s="30">
        <f>IF(OR($A117="",$B117=""),"",'OddsRatio_working_2-way'!N116)</f>
        <v>1.9675588936937933</v>
      </c>
      <c r="J117" s="30">
        <f>IF('Log_working_2-way'!$D116="","",A117^('Log_working_2-way'!$D116))</f>
        <v>2.0342379522187155</v>
      </c>
      <c r="K117" s="32">
        <f>IF('Log_working_2-way'!$D116="","",B117^('Log_working_2-way'!$D116))</f>
        <v>1.9668954787958726</v>
      </c>
      <c r="L117" s="37">
        <f t="shared" si="18"/>
        <v>0.49214659685863876</v>
      </c>
      <c r="M117" s="37">
        <f t="shared" si="19"/>
        <v>0.50785340314136129</v>
      </c>
      <c r="N117" s="38">
        <v>213</v>
      </c>
      <c r="O117" s="38">
        <f t="shared" si="20"/>
        <v>103.20618556701031</v>
      </c>
      <c r="P117" s="38">
        <f t="shared" si="21"/>
        <v>99.702127659574458</v>
      </c>
      <c r="Q117" s="38">
        <f t="shared" si="22"/>
        <v>113.29787234042553</v>
      </c>
      <c r="R117" s="38">
        <f t="shared" si="23"/>
        <v>109.79381443298971</v>
      </c>
      <c r="S117" s="39">
        <f t="shared" si="24"/>
        <v>-10.091686773415219</v>
      </c>
      <c r="T117" s="39">
        <f t="shared" si="25"/>
        <v>-10.091686773415248</v>
      </c>
      <c r="U117" t="s">
        <v>319</v>
      </c>
      <c r="V117" t="s">
        <v>322</v>
      </c>
      <c r="W117" t="s">
        <v>439</v>
      </c>
      <c r="X117" t="s">
        <v>482</v>
      </c>
      <c r="Y117" s="41"/>
    </row>
    <row r="118" spans="1:25" ht="15" x14ac:dyDescent="0.25">
      <c r="A118">
        <v>1.9</v>
      </c>
      <c r="B118">
        <v>1.92</v>
      </c>
      <c r="C118" s="29">
        <f t="shared" si="17"/>
        <v>4.7149122807017552E-2</v>
      </c>
      <c r="D118" s="30">
        <f>IF(OR($A118="",$B118=""),"",A118*'MPTO_working_2-way'!$G117)</f>
        <v>1.9895833333333333</v>
      </c>
      <c r="E118" s="32">
        <f>IF(OR($A118="",$B118=""),"",B118*'MPTO_working_2-way'!$G117)</f>
        <v>2.0105263157894737</v>
      </c>
      <c r="F118" s="30">
        <f>IF(OR($A118="",$B118=""),"",'MPTO_working_2-way'!D117)</f>
        <v>1.9890948745910577</v>
      </c>
      <c r="G118" s="32">
        <f>IF(OR($A118="",$B118=""),"",'MPTO_working_2-way'!E117)</f>
        <v>2.0110253583241455</v>
      </c>
      <c r="H118" s="30">
        <f>IF(OR($A118="",$B118=""),"",'OddsRatio_working_2-way'!M117)</f>
        <v>1.9890707100936806</v>
      </c>
      <c r="I118" s="30">
        <f>IF(OR($A118="",$B118=""),"",'OddsRatio_working_2-way'!N117)</f>
        <v>2.0110500592068727</v>
      </c>
      <c r="J118" s="30">
        <f>IF('Log_working_2-way'!$D117="","",A118^('Log_working_2-way'!$D117))</f>
        <v>1.9888458084128613</v>
      </c>
      <c r="K118" s="32">
        <f>IF('Log_working_2-way'!$D117="","",B118^('Log_working_2-way'!$D117))</f>
        <v>2.0112800109902316</v>
      </c>
      <c r="L118" s="37">
        <f t="shared" si="18"/>
        <v>0.50261780104712039</v>
      </c>
      <c r="M118" s="37">
        <f t="shared" si="19"/>
        <v>0.49738219895287955</v>
      </c>
      <c r="N118" s="38">
        <v>214</v>
      </c>
      <c r="O118" s="38">
        <f t="shared" si="20"/>
        <v>101.36842105263156</v>
      </c>
      <c r="P118" s="38">
        <f t="shared" si="21"/>
        <v>102.54166666666667</v>
      </c>
      <c r="Q118" s="38">
        <f t="shared" si="22"/>
        <v>111.45833333333334</v>
      </c>
      <c r="R118" s="38">
        <f t="shared" si="23"/>
        <v>112.63157894736841</v>
      </c>
      <c r="S118" s="39">
        <f t="shared" si="24"/>
        <v>-10.089912280701782</v>
      </c>
      <c r="T118" s="39">
        <f t="shared" si="25"/>
        <v>-10.089912280701739</v>
      </c>
      <c r="U118" t="s">
        <v>321</v>
      </c>
      <c r="V118" t="s">
        <v>320</v>
      </c>
      <c r="W118" t="s">
        <v>439</v>
      </c>
      <c r="X118" t="s">
        <v>482</v>
      </c>
      <c r="Y118" s="41"/>
    </row>
    <row r="119" spans="1:25" ht="15" x14ac:dyDescent="0.25">
      <c r="A119">
        <v>1.58</v>
      </c>
      <c r="B119">
        <v>2.2999999999999998</v>
      </c>
      <c r="C119" s="29">
        <f t="shared" si="17"/>
        <v>6.769400110071544E-2</v>
      </c>
      <c r="D119" s="30">
        <f>IF(OR($A119="",$B119=""),"",A119*'MPTO_working_2-way'!$G118)</f>
        <v>1.6869565217391305</v>
      </c>
      <c r="E119" s="32">
        <f>IF(OR($A119="",$B119=""),"",B119*'MPTO_working_2-way'!$G118)</f>
        <v>2.4556962025316453</v>
      </c>
      <c r="F119" s="30">
        <f>IF(OR($A119="",$B119=""),"",'MPTO_working_2-way'!D118)</f>
        <v>1.6692696371152964</v>
      </c>
      <c r="G119" s="32">
        <f>IF(OR($A119="",$B119=""),"",'MPTO_working_2-way'!E118)</f>
        <v>2.494166094715168</v>
      </c>
      <c r="H119" s="30">
        <f>IF(OR($A119="",$B119=""),"",'OddsRatio_working_2-way'!M118)</f>
        <v>1.6679474875720746</v>
      </c>
      <c r="I119" s="30">
        <f>IF(OR($A119="",$B119=""),"",'OddsRatio_working_2-way'!N118)</f>
        <v>2.4971236790408553</v>
      </c>
      <c r="J119" s="30">
        <f>IF('Log_working_2-way'!$D118="","",A119^('Log_working_2-way'!$D118))</f>
        <v>1.6597444548258886</v>
      </c>
      <c r="K119" s="32">
        <f>IF('Log_working_2-way'!$D118="","",B119^('Log_working_2-way'!$D118))</f>
        <v>2.5157383933533977</v>
      </c>
      <c r="L119" s="37">
        <f t="shared" si="18"/>
        <v>0.59278350515463918</v>
      </c>
      <c r="M119" s="37">
        <f t="shared" si="19"/>
        <v>0.40721649484536088</v>
      </c>
      <c r="N119" s="38">
        <v>215</v>
      </c>
      <c r="O119" s="38">
        <f t="shared" si="20"/>
        <v>78.924050632911374</v>
      </c>
      <c r="P119" s="38">
        <f t="shared" si="21"/>
        <v>121.52173913043477</v>
      </c>
      <c r="Q119" s="38">
        <f t="shared" si="22"/>
        <v>93.478260869565233</v>
      </c>
      <c r="R119" s="38">
        <f t="shared" si="23"/>
        <v>136.07594936708858</v>
      </c>
      <c r="S119" s="39">
        <f t="shared" si="24"/>
        <v>-14.554210236653859</v>
      </c>
      <c r="T119" s="39">
        <f t="shared" si="25"/>
        <v>-14.554210236653816</v>
      </c>
      <c r="U119" t="s">
        <v>323</v>
      </c>
      <c r="V119" t="s">
        <v>318</v>
      </c>
      <c r="W119" t="s">
        <v>439</v>
      </c>
      <c r="X119" t="s">
        <v>482</v>
      </c>
      <c r="Y119" s="41"/>
    </row>
    <row r="120" spans="1:25" ht="15" x14ac:dyDescent="0.25">
      <c r="A120">
        <v>1.74</v>
      </c>
      <c r="B120">
        <v>2.0699999999999998</v>
      </c>
      <c r="C120" s="29">
        <f t="shared" si="17"/>
        <v>5.7804431117774335E-2</v>
      </c>
      <c r="D120" s="30">
        <f>IF(OR($A120="",$B120=""),"",A120*'MPTO_working_2-way'!$G119)</f>
        <v>1.8405797101449273</v>
      </c>
      <c r="E120" s="32">
        <f>IF(OR($A120="",$B120=""),"",B120*'MPTO_working_2-way'!$G119)</f>
        <v>2.1896551724137927</v>
      </c>
      <c r="F120" s="30">
        <f>IF(OR($A120="",$B120=""),"",'MPTO_working_2-way'!D119)</f>
        <v>1.8321379520830152</v>
      </c>
      <c r="G120" s="32">
        <f>IF(OR($A120="",$B120=""),"",'MPTO_working_2-way'!E119)</f>
        <v>2.2017238217494954</v>
      </c>
      <c r="H120" s="30">
        <f>IF(OR($A120="",$B120=""),"",'OddsRatio_working_2-way'!M119)</f>
        <v>1.8316181726289591</v>
      </c>
      <c r="I120" s="30">
        <f>IF(OR($A120="",$B120=""),"",'OddsRatio_working_2-way'!N119)</f>
        <v>2.2024749252878184</v>
      </c>
      <c r="J120" s="30">
        <f>IF('Log_working_2-way'!$D119="","",A120^('Log_working_2-way'!$D119))</f>
        <v>1.8277169498181729</v>
      </c>
      <c r="K120" s="32">
        <f>IF('Log_working_2-way'!$D119="","",B120^('Log_working_2-way'!$D119))</f>
        <v>2.2081424697372372</v>
      </c>
      <c r="L120" s="37">
        <f t="shared" si="18"/>
        <v>0.54330708661417326</v>
      </c>
      <c r="M120" s="37">
        <f t="shared" si="19"/>
        <v>0.45669291338582685</v>
      </c>
      <c r="N120" s="38">
        <v>216</v>
      </c>
      <c r="O120" s="38">
        <f t="shared" si="20"/>
        <v>91.862068965517224</v>
      </c>
      <c r="P120" s="38">
        <f t="shared" si="21"/>
        <v>111.65217391304346</v>
      </c>
      <c r="Q120" s="38">
        <f t="shared" si="22"/>
        <v>104.34782608695653</v>
      </c>
      <c r="R120" s="38">
        <f t="shared" si="23"/>
        <v>124.13793103448275</v>
      </c>
      <c r="S120" s="39">
        <f t="shared" si="24"/>
        <v>-12.485757121439306</v>
      </c>
      <c r="T120" s="39">
        <f t="shared" si="25"/>
        <v>-12.485757121439292</v>
      </c>
      <c r="U120" t="s">
        <v>325</v>
      </c>
      <c r="V120" t="s">
        <v>327</v>
      </c>
      <c r="W120" t="s">
        <v>167</v>
      </c>
      <c r="X120" t="s">
        <v>482</v>
      </c>
      <c r="Y120" s="41"/>
    </row>
    <row r="121" spans="1:25" ht="15" x14ac:dyDescent="0.25">
      <c r="A121">
        <v>1.84</v>
      </c>
      <c r="B121">
        <v>1.99</v>
      </c>
      <c r="C121" s="29">
        <f t="shared" si="17"/>
        <v>4.5990823683635496E-2</v>
      </c>
      <c r="D121" s="30">
        <f>IF(OR($A121="",$B121=""),"",A121*'MPTO_working_2-way'!$G120)</f>
        <v>1.9246231155778895</v>
      </c>
      <c r="E121" s="32">
        <f>IF(OR($A121="",$B121=""),"",B121*'MPTO_working_2-way'!$G120)</f>
        <v>2.0815217391304346</v>
      </c>
      <c r="F121" s="30">
        <f>IF(OR($A121="",$B121=""),"",'MPTO_working_2-way'!D120)</f>
        <v>1.9212928953720223</v>
      </c>
      <c r="G121" s="32">
        <f>IF(OR($A121="",$B121=""),"",'MPTO_working_2-way'!E120)</f>
        <v>2.0854311424991456</v>
      </c>
      <c r="H121" s="30">
        <f>IF(OR($A121="",$B121=""),"",'OddsRatio_working_2-way'!M120)</f>
        <v>1.9211323729436764</v>
      </c>
      <c r="I121" s="30">
        <f>IF(OR($A121="",$B121=""),"",'OddsRatio_working_2-way'!N120)</f>
        <v>2.0856202966836186</v>
      </c>
      <c r="J121" s="30">
        <f>IF('Log_working_2-way'!$D120="","",A121^('Log_working_2-way'!$D120))</f>
        <v>1.9196037219105799</v>
      </c>
      <c r="K121" s="32">
        <f>IF('Log_working_2-way'!$D120="","",B121^('Log_working_2-way'!$D120))</f>
        <v>2.0874249159430138</v>
      </c>
      <c r="L121" s="37">
        <f t="shared" si="18"/>
        <v>0.51958224543080944</v>
      </c>
      <c r="M121" s="37">
        <f t="shared" si="19"/>
        <v>0.48041775456919067</v>
      </c>
      <c r="N121" s="38">
        <v>217</v>
      </c>
      <c r="O121" s="38">
        <f t="shared" si="20"/>
        <v>99.065217391304358</v>
      </c>
      <c r="P121" s="38">
        <f t="shared" si="21"/>
        <v>107.95477386934671</v>
      </c>
      <c r="Q121" s="38">
        <f t="shared" si="22"/>
        <v>109.04522613065326</v>
      </c>
      <c r="R121" s="38">
        <f t="shared" si="23"/>
        <v>117.93478260869564</v>
      </c>
      <c r="S121" s="39">
        <f t="shared" si="24"/>
        <v>-9.9800087393489036</v>
      </c>
      <c r="T121" s="39">
        <f t="shared" si="25"/>
        <v>-9.9800087393489321</v>
      </c>
      <c r="U121" t="s">
        <v>328</v>
      </c>
      <c r="V121" t="s">
        <v>332</v>
      </c>
      <c r="W121" t="s">
        <v>167</v>
      </c>
      <c r="X121" t="s">
        <v>482</v>
      </c>
      <c r="Y121" s="41"/>
    </row>
    <row r="122" spans="1:25" ht="15" x14ac:dyDescent="0.25">
      <c r="A122">
        <v>2.0099999999999998</v>
      </c>
      <c r="B122">
        <v>1.82</v>
      </c>
      <c r="C122" s="29">
        <f t="shared" si="17"/>
        <v>4.6962987261494726E-2</v>
      </c>
      <c r="D122" s="30">
        <f>IF(OR($A122="",$B122=""),"",A122*'MPTO_working_2-way'!$G121)</f>
        <v>2.104395604395604</v>
      </c>
      <c r="E122" s="32">
        <f>IF(OR($A122="",$B122=""),"",B122*'MPTO_working_2-way'!$G121)</f>
        <v>1.9054726368159205</v>
      </c>
      <c r="F122" s="30">
        <f>IF(OR($A122="",$B122=""),"",'MPTO_working_2-way'!D121)</f>
        <v>2.1095669223228186</v>
      </c>
      <c r="G122" s="32">
        <f>IF(OR($A122="",$B122=""),"",'MPTO_working_2-way'!E121)</f>
        <v>1.9012525336520971</v>
      </c>
      <c r="H122" s="30">
        <f>IF(OR($A122="",$B122=""),"",'OddsRatio_working_2-way'!M121)</f>
        <v>2.109823101702776</v>
      </c>
      <c r="I122" s="30">
        <f>IF(OR($A122="",$B122=""),"",'OddsRatio_working_2-way'!N121)</f>
        <v>1.9010444984121553</v>
      </c>
      <c r="J122" s="30">
        <f>IF('Log_working_2-way'!$D121="","",A122^('Log_working_2-way'!$D121))</f>
        <v>2.112214798332626</v>
      </c>
      <c r="K122" s="32">
        <f>IF('Log_working_2-way'!$D121="","",B122^('Log_working_2-way'!$D121))</f>
        <v>1.8991069004823022</v>
      </c>
      <c r="L122" s="37">
        <f t="shared" si="18"/>
        <v>0.47519582245430819</v>
      </c>
      <c r="M122" s="37">
        <f t="shared" si="19"/>
        <v>0.52480417754569186</v>
      </c>
      <c r="N122" s="38">
        <v>218</v>
      </c>
      <c r="O122" s="38">
        <f t="shared" si="20"/>
        <v>109.54228855721392</v>
      </c>
      <c r="P122" s="38">
        <f t="shared" si="21"/>
        <v>98.219780219780205</v>
      </c>
      <c r="Q122" s="38">
        <f t="shared" si="22"/>
        <v>119.78021978021977</v>
      </c>
      <c r="R122" s="38">
        <f t="shared" si="23"/>
        <v>108.45771144278608</v>
      </c>
      <c r="S122" s="39">
        <f t="shared" si="24"/>
        <v>-10.237931223005845</v>
      </c>
      <c r="T122" s="39">
        <f t="shared" si="25"/>
        <v>-10.237931223005873</v>
      </c>
      <c r="U122" t="s">
        <v>330</v>
      </c>
      <c r="V122" t="s">
        <v>150</v>
      </c>
      <c r="W122" t="s">
        <v>167</v>
      </c>
      <c r="X122" t="s">
        <v>482</v>
      </c>
      <c r="Y122" s="41"/>
    </row>
    <row r="123" spans="1:25" ht="15" x14ac:dyDescent="0.25">
      <c r="A123">
        <v>1.73</v>
      </c>
      <c r="B123">
        <v>2.09</v>
      </c>
      <c r="C123" s="29">
        <f t="shared" si="17"/>
        <v>5.6503581602456165E-2</v>
      </c>
      <c r="D123" s="30">
        <f>IF(OR($A123="",$B123=""),"",A123*'MPTO_working_2-way'!$G122)</f>
        <v>1.8277511961722492</v>
      </c>
      <c r="E123" s="32">
        <f>IF(OR($A123="",$B123=""),"",B123*'MPTO_working_2-way'!$G122)</f>
        <v>2.2080924855491331</v>
      </c>
      <c r="F123" s="30">
        <f>IF(OR($A123="",$B123=""),"",'MPTO_working_2-way'!D122)</f>
        <v>1.8188998163845365</v>
      </c>
      <c r="G123" s="32">
        <f>IF(OR($A123="",$B123=""),"",'MPTO_working_2-way'!E122)</f>
        <v>2.2211505974137671</v>
      </c>
      <c r="H123" s="30">
        <f>IF(OR($A123="",$B123=""),"",'OddsRatio_working_2-way'!M122)</f>
        <v>1.8183671368293095</v>
      </c>
      <c r="I123" s="30">
        <f>IF(OR($A123="",$B123=""),"",'OddsRatio_working_2-way'!N122)</f>
        <v>2.2219454508821204</v>
      </c>
      <c r="J123" s="30">
        <f>IF('Log_working_2-way'!$D122="","",A123^('Log_working_2-way'!$D122))</f>
        <v>1.8142819465382745</v>
      </c>
      <c r="K123" s="32">
        <f>IF('Log_working_2-way'!$D122="","",B123^('Log_working_2-way'!$D122))</f>
        <v>2.228075857813653</v>
      </c>
      <c r="L123" s="37">
        <f t="shared" si="18"/>
        <v>0.54712041884816742</v>
      </c>
      <c r="M123" s="37">
        <f t="shared" si="19"/>
        <v>0.45287958115183241</v>
      </c>
      <c r="N123" s="38">
        <v>219</v>
      </c>
      <c r="O123" s="38">
        <f t="shared" si="20"/>
        <v>92.410404624277461</v>
      </c>
      <c r="P123" s="38">
        <f t="shared" si="21"/>
        <v>114.2153110047847</v>
      </c>
      <c r="Q123" s="38">
        <f t="shared" si="22"/>
        <v>104.78468899521532</v>
      </c>
      <c r="R123" s="38">
        <f t="shared" si="23"/>
        <v>126.58959537572255</v>
      </c>
      <c r="S123" s="39">
        <f t="shared" si="24"/>
        <v>-12.374284370937858</v>
      </c>
      <c r="T123" s="39">
        <f t="shared" si="25"/>
        <v>-12.374284370937858</v>
      </c>
      <c r="U123" t="s">
        <v>177</v>
      </c>
      <c r="V123" t="s">
        <v>326</v>
      </c>
      <c r="W123" t="s">
        <v>167</v>
      </c>
      <c r="X123" t="s">
        <v>482</v>
      </c>
      <c r="Y123" s="41"/>
    </row>
    <row r="124" spans="1:25" ht="15" x14ac:dyDescent="0.25">
      <c r="A124">
        <v>1.88</v>
      </c>
      <c r="B124">
        <v>1.93</v>
      </c>
      <c r="C124" s="29">
        <f t="shared" si="17"/>
        <v>5.0049608642928067E-2</v>
      </c>
      <c r="D124" s="30">
        <f>IF(OR($A124="",$B124=""),"",A124*'MPTO_working_2-way'!$G123)</f>
        <v>1.9740932642487046</v>
      </c>
      <c r="E124" s="32">
        <f>IF(OR($A124="",$B124=""),"",B124*'MPTO_working_2-way'!$G123)</f>
        <v>2.0265957446808511</v>
      </c>
      <c r="F124" s="30">
        <f>IF(OR($A124="",$B124=""),"",'MPTO_working_2-way'!D123)</f>
        <v>1.9728142670726401</v>
      </c>
      <c r="G124" s="32">
        <f>IF(OR($A124="",$B124=""),"",'MPTO_working_2-way'!E123)</f>
        <v>2.027945450480662</v>
      </c>
      <c r="H124" s="30">
        <f>IF(OR($A124="",$B124=""),"",'OddsRatio_working_2-way'!M123)</f>
        <v>1.97274691422784</v>
      </c>
      <c r="I124" s="30">
        <f>IF(OR($A124="",$B124=""),"",'OddsRatio_working_2-way'!N123)</f>
        <v>2.0280166252635121</v>
      </c>
      <c r="J124" s="30">
        <f>IF('Log_working_2-way'!$D123="","",A124^('Log_working_2-way'!$D123))</f>
        <v>1.972156892091637</v>
      </c>
      <c r="K124" s="32">
        <f>IF('Log_working_2-way'!$D123="","",B124^('Log_working_2-way'!$D123))</f>
        <v>2.0286405498267945</v>
      </c>
      <c r="L124" s="37">
        <f t="shared" si="18"/>
        <v>0.50656167979002631</v>
      </c>
      <c r="M124" s="37">
        <f t="shared" si="19"/>
        <v>0.49343832020997375</v>
      </c>
      <c r="N124" s="38">
        <v>220</v>
      </c>
      <c r="O124" s="38">
        <f t="shared" si="20"/>
        <v>102.97872340425531</v>
      </c>
      <c r="P124" s="38">
        <f t="shared" si="21"/>
        <v>106.01036269430051</v>
      </c>
      <c r="Q124" s="38">
        <f t="shared" si="22"/>
        <v>113.98963730569949</v>
      </c>
      <c r="R124" s="38">
        <f t="shared" si="23"/>
        <v>117.02127659574468</v>
      </c>
      <c r="S124" s="39">
        <f t="shared" si="24"/>
        <v>-11.010913901444184</v>
      </c>
      <c r="T124" s="39">
        <f t="shared" si="25"/>
        <v>-11.010913901444169</v>
      </c>
      <c r="U124" t="s">
        <v>331</v>
      </c>
      <c r="V124" t="s">
        <v>329</v>
      </c>
      <c r="W124" t="s">
        <v>167</v>
      </c>
      <c r="X124" t="s">
        <v>482</v>
      </c>
      <c r="Y124" s="41"/>
    </row>
    <row r="125" spans="1:25" ht="15" x14ac:dyDescent="0.25">
      <c r="A125">
        <v>2.48</v>
      </c>
      <c r="B125">
        <v>1.58</v>
      </c>
      <c r="C125" s="29">
        <f t="shared" si="17"/>
        <v>3.61371988566761E-2</v>
      </c>
      <c r="D125" s="30">
        <f>IF(OR($A125="",$B125=""),"",A125*'MPTO_working_2-way'!$G124)</f>
        <v>2.5696202531645569</v>
      </c>
      <c r="E125" s="32">
        <f>IF(OR($A125="",$B125=""),"",B125*'MPTO_working_2-way'!$G124)</f>
        <v>1.6370967741935483</v>
      </c>
      <c r="F125" s="30">
        <f>IF(OR($A125="",$B125=""),"",'MPTO_working_2-way'!D124)</f>
        <v>2.5963424330771265</v>
      </c>
      <c r="G125" s="32">
        <f>IF(OR($A125="",$B125=""),"",'MPTO_working_2-way'!E124)</f>
        <v>1.6264320106259338</v>
      </c>
      <c r="H125" s="30">
        <f>IF(OR($A125="",$B125=""),"",'OddsRatio_working_2-way'!M124)</f>
        <v>2.5974116995724779</v>
      </c>
      <c r="I125" s="30">
        <f>IF(OR($A125="",$B125=""),"",'OddsRatio_working_2-way'!N124)</f>
        <v>1.6260126930757011</v>
      </c>
      <c r="J125" s="30">
        <f>IF('Log_working_2-way'!$D124="","",A125^('Log_working_2-way'!$D124))</f>
        <v>2.6099071390443571</v>
      </c>
      <c r="K125" s="32">
        <f>IF('Log_working_2-way'!$D124="","",B125^('Log_working_2-way'!$D124))</f>
        <v>1.6211538390924995</v>
      </c>
      <c r="L125" s="37">
        <f t="shared" si="18"/>
        <v>0.3891625615763547</v>
      </c>
      <c r="M125" s="37">
        <f t="shared" si="19"/>
        <v>0.61083743842364535</v>
      </c>
      <c r="N125" s="38">
        <v>221</v>
      </c>
      <c r="O125" s="38">
        <f t="shared" si="20"/>
        <v>131.88709677419357</v>
      </c>
      <c r="P125" s="38">
        <f t="shared" si="21"/>
        <v>81.12658227848101</v>
      </c>
      <c r="Q125" s="38">
        <f t="shared" si="22"/>
        <v>139.87341772151896</v>
      </c>
      <c r="R125" s="38">
        <f t="shared" si="23"/>
        <v>89.112903225806463</v>
      </c>
      <c r="S125" s="39">
        <f t="shared" si="24"/>
        <v>-7.986320947325396</v>
      </c>
      <c r="T125" s="39">
        <f t="shared" si="25"/>
        <v>-7.9863209473254528</v>
      </c>
      <c r="U125" t="s">
        <v>404</v>
      </c>
      <c r="V125" t="s">
        <v>204</v>
      </c>
      <c r="W125" t="s">
        <v>81</v>
      </c>
      <c r="X125" t="s">
        <v>482</v>
      </c>
      <c r="Y125" s="41"/>
    </row>
    <row r="126" spans="1:25" ht="15" x14ac:dyDescent="0.25">
      <c r="A126">
        <v>1.91</v>
      </c>
      <c r="B126">
        <v>1.98</v>
      </c>
      <c r="C126" s="29">
        <f t="shared" si="17"/>
        <v>2.861071447458885E-2</v>
      </c>
      <c r="D126" s="30">
        <f>IF(OR($A126="",$B126=""),"",A126*'MPTO_working_2-way'!$G125)</f>
        <v>1.9646464646464645</v>
      </c>
      <c r="E126" s="32">
        <f>IF(OR($A126="",$B126=""),"",B126*'MPTO_working_2-way'!$G125)</f>
        <v>2.0366492146596857</v>
      </c>
      <c r="F126" s="30">
        <f>IF(OR($A126="",$B126=""),"",'MPTO_working_2-way'!D125)</f>
        <v>1.9636533568721115</v>
      </c>
      <c r="G126" s="32">
        <f>IF(OR($A126="",$B126=""),"",'MPTO_working_2-way'!E125)</f>
        <v>2.0377175494369308</v>
      </c>
      <c r="H126" s="30">
        <f>IF(OR($A126="",$B126=""),"",'OddsRatio_working_2-way'!M125)</f>
        <v>1.9636241116594322</v>
      </c>
      <c r="I126" s="30">
        <f>IF(OR($A126="",$B126=""),"",'OddsRatio_working_2-way'!N125)</f>
        <v>2.0377490433255412</v>
      </c>
      <c r="J126" s="30">
        <f>IF('Log_working_2-way'!$D125="","",A126^('Log_working_2-way'!$D125))</f>
        <v>1.9631742210121639</v>
      </c>
      <c r="K126" s="32">
        <f>IF('Log_working_2-way'!$D125="","",B126^('Log_working_2-way'!$D125))</f>
        <v>2.0382337672504618</v>
      </c>
      <c r="L126" s="37">
        <f t="shared" si="18"/>
        <v>0.50899742930591263</v>
      </c>
      <c r="M126" s="37">
        <f t="shared" si="19"/>
        <v>0.49100257069408743</v>
      </c>
      <c r="N126" s="38">
        <v>222</v>
      </c>
      <c r="O126" s="38">
        <f t="shared" si="20"/>
        <v>105.7696335078534</v>
      </c>
      <c r="P126" s="38">
        <f t="shared" si="21"/>
        <v>109.87878787878789</v>
      </c>
      <c r="Q126" s="38">
        <f t="shared" si="22"/>
        <v>112.12121212121212</v>
      </c>
      <c r="R126" s="38">
        <f t="shared" si="23"/>
        <v>116.2303664921466</v>
      </c>
      <c r="S126" s="39">
        <f t="shared" si="24"/>
        <v>-6.3515786133587255</v>
      </c>
      <c r="T126" s="39">
        <f t="shared" si="25"/>
        <v>-6.3515786133587113</v>
      </c>
      <c r="U126" t="s">
        <v>401</v>
      </c>
      <c r="V126" t="s">
        <v>397</v>
      </c>
      <c r="W126" t="s">
        <v>81</v>
      </c>
      <c r="X126" t="s">
        <v>482</v>
      </c>
      <c r="Y126" s="41"/>
    </row>
    <row r="127" spans="1:25" ht="15" x14ac:dyDescent="0.25">
      <c r="A127">
        <v>2.38</v>
      </c>
      <c r="B127">
        <v>1.63</v>
      </c>
      <c r="C127" s="29">
        <f t="shared" si="17"/>
        <v>3.3664999742228252E-2</v>
      </c>
      <c r="D127" s="30">
        <f>IF(OR($A127="",$B127=""),"",A127*'MPTO_working_2-way'!$G126)</f>
        <v>2.4601226993865031</v>
      </c>
      <c r="E127" s="32">
        <f>IF(OR($A127="",$B127=""),"",B127*'MPTO_working_2-way'!$G126)</f>
        <v>1.6848739495798319</v>
      </c>
      <c r="F127" s="30">
        <f>IF(OR($A127="",$B127=""),"",'MPTO_working_2-way'!D126)</f>
        <v>2.4793251102447753</v>
      </c>
      <c r="G127" s="32">
        <f>IF(OR($A127="",$B127=""),"",'MPTO_working_2-way'!E126)</f>
        <v>1.6759839288028686</v>
      </c>
      <c r="H127" s="30">
        <f>IF(OR($A127="",$B127=""),"",'OddsRatio_working_2-way'!M126)</f>
        <v>2.4800257398019103</v>
      </c>
      <c r="I127" s="30">
        <f>IF(OR($A127="",$B127=""),"",'OddsRatio_working_2-way'!N126)</f>
        <v>1.6756639246921761</v>
      </c>
      <c r="J127" s="30">
        <f>IF('Log_working_2-way'!$D126="","",A127^('Log_working_2-way'!$D126))</f>
        <v>2.4889275111820632</v>
      </c>
      <c r="K127" s="32">
        <f>IF('Log_working_2-way'!$D126="","",B127^('Log_working_2-way'!$D126))</f>
        <v>1.6716243688761041</v>
      </c>
      <c r="L127" s="37">
        <f t="shared" si="18"/>
        <v>0.40648379052369077</v>
      </c>
      <c r="M127" s="37">
        <f t="shared" si="19"/>
        <v>0.59351620947630923</v>
      </c>
      <c r="N127" s="38">
        <v>223</v>
      </c>
      <c r="O127" s="38">
        <f t="shared" si="20"/>
        <v>129.30252100840337</v>
      </c>
      <c r="P127" s="38">
        <f t="shared" si="21"/>
        <v>86.190184049079733</v>
      </c>
      <c r="Q127" s="38">
        <f t="shared" si="22"/>
        <v>136.80981595092024</v>
      </c>
      <c r="R127" s="38">
        <f t="shared" si="23"/>
        <v>93.69747899159664</v>
      </c>
      <c r="S127" s="39">
        <f t="shared" si="24"/>
        <v>-7.5072949425168645</v>
      </c>
      <c r="T127" s="39">
        <f t="shared" si="25"/>
        <v>-7.5072949425169071</v>
      </c>
      <c r="U127" t="s">
        <v>161</v>
      </c>
      <c r="V127" t="s">
        <v>335</v>
      </c>
      <c r="W127" t="s">
        <v>81</v>
      </c>
      <c r="X127" t="s">
        <v>482</v>
      </c>
      <c r="Y127" s="41"/>
    </row>
    <row r="128" spans="1:25" ht="15" x14ac:dyDescent="0.25">
      <c r="A128">
        <v>1.94</v>
      </c>
      <c r="B128">
        <v>1.94</v>
      </c>
      <c r="C128" s="29">
        <f t="shared" si="17"/>
        <v>3.0927835051546504E-2</v>
      </c>
      <c r="D128" s="30">
        <f>IF(OR($A128="",$B128=""),"",A128*'MPTO_working_2-way'!$G127)</f>
        <v>2</v>
      </c>
      <c r="E128" s="32">
        <f>IF(OR($A128="",$B128=""),"",B128*'MPTO_working_2-way'!$G127)</f>
        <v>2</v>
      </c>
      <c r="F128" s="30">
        <f>IF(OR($A128="",$B128=""),"",'MPTO_working_2-way'!D127)</f>
        <v>2.0000000000000004</v>
      </c>
      <c r="G128" s="32">
        <f>IF(OR($A128="",$B128=""),"",'MPTO_working_2-way'!E127)</f>
        <v>2.0000000000000004</v>
      </c>
      <c r="H128" s="30">
        <f>IF(OR($A128="",$B128=""),"",'OddsRatio_working_2-way'!M127)</f>
        <v>2.0000000000000004</v>
      </c>
      <c r="I128" s="30">
        <f>IF(OR($A128="",$B128=""),"",'OddsRatio_working_2-way'!N127)</f>
        <v>2.0000000000000004</v>
      </c>
      <c r="J128" s="30">
        <f>IF('Log_working_2-way'!$D127="","",A128^('Log_working_2-way'!$D127))</f>
        <v>1.9999999999999891</v>
      </c>
      <c r="K128" s="32">
        <f>IF('Log_working_2-way'!$D127="","",B128^('Log_working_2-way'!$D127))</f>
        <v>1.9999999999999891</v>
      </c>
      <c r="L128" s="37">
        <f t="shared" si="18"/>
        <v>0.5</v>
      </c>
      <c r="M128" s="37">
        <f t="shared" si="19"/>
        <v>0.5</v>
      </c>
      <c r="N128" s="38">
        <v>224</v>
      </c>
      <c r="O128" s="38">
        <f t="shared" si="20"/>
        <v>108.53608247422682</v>
      </c>
      <c r="P128" s="38">
        <f t="shared" si="21"/>
        <v>108.53608247422682</v>
      </c>
      <c r="Q128" s="38">
        <f t="shared" si="22"/>
        <v>115.46391752577321</v>
      </c>
      <c r="R128" s="38">
        <f t="shared" si="23"/>
        <v>115.46391752577321</v>
      </c>
      <c r="S128" s="39">
        <f t="shared" si="24"/>
        <v>-6.9278350515463956</v>
      </c>
      <c r="T128" s="39">
        <f t="shared" si="25"/>
        <v>-6.9278350515463956</v>
      </c>
      <c r="U128" t="s">
        <v>400</v>
      </c>
      <c r="V128" t="s">
        <v>398</v>
      </c>
      <c r="W128" t="s">
        <v>81</v>
      </c>
      <c r="X128" t="s">
        <v>482</v>
      </c>
      <c r="Y128" s="41"/>
    </row>
    <row r="129" spans="1:25" s="35" customFormat="1" ht="15" x14ac:dyDescent="0.25">
      <c r="A129">
        <v>1.58</v>
      </c>
      <c r="B129">
        <v>2.48</v>
      </c>
      <c r="C129" s="29">
        <f t="shared" si="17"/>
        <v>3.61371988566761E-2</v>
      </c>
      <c r="D129" s="30">
        <f>IF(OR($A129="",$B129=""),"",A129*'MPTO_working_2-way'!$G128)</f>
        <v>1.6370967741935483</v>
      </c>
      <c r="E129" s="32">
        <f>IF(OR($A129="",$B129=""),"",B129*'MPTO_working_2-way'!$G128)</f>
        <v>2.5696202531645569</v>
      </c>
      <c r="F129" s="30">
        <f>IF(OR($A129="",$B129=""),"",'MPTO_working_2-way'!D128)</f>
        <v>1.6264320106259338</v>
      </c>
      <c r="G129" s="32">
        <f>IF(OR($A129="",$B129=""),"",'MPTO_working_2-way'!E128)</f>
        <v>2.5963424330771265</v>
      </c>
      <c r="H129" s="30">
        <f>IF(OR($A129="",$B129=""),"",'OddsRatio_working_2-way'!M128)</f>
        <v>1.6260126930757011</v>
      </c>
      <c r="I129" s="30">
        <f>IF(OR($A129="",$B129=""),"",'OddsRatio_working_2-way'!N128)</f>
        <v>2.5974116995724779</v>
      </c>
      <c r="J129" s="30">
        <f>IF('Log_working_2-way'!$D128="","",A129^('Log_working_2-way'!$D128))</f>
        <v>1.6211538390924995</v>
      </c>
      <c r="K129" s="32">
        <f>IF('Log_working_2-way'!$D128="","",B129^('Log_working_2-way'!$D128))</f>
        <v>2.6099071390443571</v>
      </c>
      <c r="L129" s="37">
        <f t="shared" si="18"/>
        <v>0.61083743842364535</v>
      </c>
      <c r="M129" s="37">
        <f t="shared" si="19"/>
        <v>0.3891625615763547</v>
      </c>
      <c r="N129" s="38">
        <v>225</v>
      </c>
      <c r="O129" s="38">
        <f t="shared" si="20"/>
        <v>82.594936708860757</v>
      </c>
      <c r="P129" s="38">
        <f t="shared" si="21"/>
        <v>134.2741935483871</v>
      </c>
      <c r="Q129" s="38">
        <f t="shared" si="22"/>
        <v>90.725806451612911</v>
      </c>
      <c r="R129" s="38">
        <f t="shared" si="23"/>
        <v>142.40506329113921</v>
      </c>
      <c r="S129" s="39">
        <f t="shared" si="24"/>
        <v>-8.1308697427521537</v>
      </c>
      <c r="T129" s="39">
        <f t="shared" si="25"/>
        <v>-8.1308697427521111</v>
      </c>
      <c r="U129" t="s">
        <v>180</v>
      </c>
      <c r="V129" t="s">
        <v>399</v>
      </c>
      <c r="W129" t="s">
        <v>81</v>
      </c>
      <c r="X129" t="s">
        <v>482</v>
      </c>
      <c r="Y129" s="41"/>
    </row>
    <row r="130" spans="1:25" ht="15" x14ac:dyDescent="0.25">
      <c r="A130">
        <v>2.3199999999999998</v>
      </c>
      <c r="B130">
        <v>1.65</v>
      </c>
      <c r="C130" s="29">
        <f t="shared" si="17"/>
        <v>3.709508881922674E-2</v>
      </c>
      <c r="D130" s="30">
        <f>IF(OR($A130="",$B130=""),"",A130*'MPTO_working_2-way'!$G129)</f>
        <v>2.4060606060606058</v>
      </c>
      <c r="E130" s="32">
        <f>IF(OR($A130="",$B130=""),"",B130*'MPTO_working_2-way'!$G129)</f>
        <v>1.711206896551724</v>
      </c>
      <c r="F130" s="30">
        <f>IF(OR($A130="",$B130=""),"",'MPTO_working_2-way'!D129)</f>
        <v>2.4243191893603542</v>
      </c>
      <c r="G130" s="32">
        <f>IF(OR($A130="",$B130=""),"",'MPTO_working_2-way'!E129)</f>
        <v>1.702089817696754</v>
      </c>
      <c r="H130" s="30">
        <f>IF(OR($A130="",$B130=""),"",'OddsRatio_working_2-way'!M129)</f>
        <v>2.4250506063888508</v>
      </c>
      <c r="I130" s="30">
        <f>IF(OR($A130="",$B130=""),"",'OddsRatio_working_2-way'!N129)</f>
        <v>1.7017294652672368</v>
      </c>
      <c r="J130" s="30">
        <f>IF('Log_working_2-way'!$D129="","",A130^('Log_working_2-way'!$D129))</f>
        <v>2.4335275315726488</v>
      </c>
      <c r="K130" s="32">
        <f>IF('Log_working_2-way'!$D129="","",B130^('Log_working_2-way'!$D129))</f>
        <v>1.6975799054956422</v>
      </c>
      <c r="L130" s="37">
        <f t="shared" si="18"/>
        <v>0.41561712846347609</v>
      </c>
      <c r="M130" s="37">
        <f t="shared" si="19"/>
        <v>0.58438287153652402</v>
      </c>
      <c r="N130" s="38">
        <v>226</v>
      </c>
      <c r="O130" s="38">
        <f t="shared" si="20"/>
        <v>128.58620689655172</v>
      </c>
      <c r="P130" s="38">
        <f t="shared" si="21"/>
        <v>89.030303030303017</v>
      </c>
      <c r="Q130" s="38">
        <f t="shared" si="22"/>
        <v>136.96969696969697</v>
      </c>
      <c r="R130" s="38">
        <f t="shared" si="23"/>
        <v>97.413793103448285</v>
      </c>
      <c r="S130" s="39">
        <f t="shared" si="24"/>
        <v>-8.3834900731452535</v>
      </c>
      <c r="T130" s="39">
        <f t="shared" si="25"/>
        <v>-8.3834900731452677</v>
      </c>
      <c r="U130" t="s">
        <v>206</v>
      </c>
      <c r="V130" t="s">
        <v>414</v>
      </c>
      <c r="W130" t="s">
        <v>165</v>
      </c>
      <c r="X130" t="s">
        <v>482</v>
      </c>
      <c r="Y130" s="41"/>
    </row>
    <row r="131" spans="1:25" s="35" customFormat="1" ht="15" x14ac:dyDescent="0.25">
      <c r="A131">
        <v>2.42</v>
      </c>
      <c r="B131">
        <v>1.6</v>
      </c>
      <c r="C131" s="29">
        <f t="shared" ref="C131:C194" si="26">IF(OR($A131="",$B131=""),"",(1/A131)+(1/B131)-1)</f>
        <v>3.8223140495867725E-2</v>
      </c>
      <c r="D131" s="30">
        <f>IF(OR($A131="",$B131=""),"",A131*'MPTO_working_2-way'!$G130)</f>
        <v>2.5124999999999997</v>
      </c>
      <c r="E131" s="32">
        <f>IF(OR($A131="",$B131=""),"",B131*'MPTO_working_2-way'!$G130)</f>
        <v>1.6611570247933884</v>
      </c>
      <c r="F131" s="30">
        <f>IF(OR($A131="",$B131=""),"",'MPTO_working_2-way'!D130)</f>
        <v>2.5373525557011791</v>
      </c>
      <c r="G131" s="32">
        <f>IF(OR($A131="",$B131=""),"",'MPTO_working_2-way'!E130)</f>
        <v>1.6504688832054561</v>
      </c>
      <c r="H131" s="30">
        <f>IF(OR($A131="",$B131=""),"",'OddsRatio_working_2-way'!M130)</f>
        <v>2.5383974345619098</v>
      </c>
      <c r="I131" s="30">
        <f>IF(OR($A131="",$B131=""),"",'OddsRatio_working_2-way'!N130)</f>
        <v>1.6500270850261594</v>
      </c>
      <c r="J131" s="30">
        <f>IF('Log_working_2-way'!$D130="","",A131^('Log_working_2-way'!$D130))</f>
        <v>2.5500151185411704</v>
      </c>
      <c r="K131" s="32">
        <f>IF('Log_working_2-way'!$D130="","",B131^('Log_working_2-way'!$D130))</f>
        <v>1.6451549975466908</v>
      </c>
      <c r="L131" s="37">
        <f t="shared" si="18"/>
        <v>0.39800995024875624</v>
      </c>
      <c r="M131" s="37">
        <f t="shared" si="19"/>
        <v>0.60199004975124382</v>
      </c>
      <c r="N131" s="38">
        <v>227</v>
      </c>
      <c r="O131" s="38">
        <f t="shared" si="20"/>
        <v>133.19834710743802</v>
      </c>
      <c r="P131" s="38">
        <f t="shared" si="21"/>
        <v>85.125000000000028</v>
      </c>
      <c r="Q131" s="38">
        <f t="shared" si="22"/>
        <v>141.875</v>
      </c>
      <c r="R131" s="38">
        <f t="shared" si="23"/>
        <v>93.801652892561989</v>
      </c>
      <c r="S131" s="39">
        <f t="shared" si="24"/>
        <v>-8.6766528925619752</v>
      </c>
      <c r="T131" s="39">
        <f t="shared" si="25"/>
        <v>-8.676652892561961</v>
      </c>
      <c r="U131" t="s">
        <v>339</v>
      </c>
      <c r="V131" t="s">
        <v>342</v>
      </c>
      <c r="W131" t="s">
        <v>165</v>
      </c>
      <c r="X131" t="s">
        <v>482</v>
      </c>
      <c r="Y131" s="41"/>
    </row>
    <row r="132" spans="1:25" ht="15" x14ac:dyDescent="0.25">
      <c r="A132">
        <v>2.58</v>
      </c>
      <c r="B132">
        <v>1.54</v>
      </c>
      <c r="C132" s="29">
        <f t="shared" si="26"/>
        <v>3.6947548575455569E-2</v>
      </c>
      <c r="D132" s="30">
        <f>IF(OR($A132="",$B132=""),"",A132*'MPTO_working_2-way'!$G131)</f>
        <v>2.6753246753246755</v>
      </c>
      <c r="E132" s="32">
        <f>IF(OR($A132="",$B132=""),"",B132*'MPTO_working_2-way'!$G131)</f>
        <v>1.5968992248062017</v>
      </c>
      <c r="F132" s="30">
        <f>IF(OR($A132="",$B132=""),"",'MPTO_working_2-way'!D131)</f>
        <v>2.7091231419609985</v>
      </c>
      <c r="G132" s="32">
        <f>IF(OR($A132="",$B132=""),"",'MPTO_working_2-way'!E131)</f>
        <v>1.5850953482805394</v>
      </c>
      <c r="H132" s="30">
        <f>IF(OR($A132="",$B132=""),"",'OddsRatio_working_2-way'!M131)</f>
        <v>2.7105338131489622</v>
      </c>
      <c r="I132" s="30">
        <f>IF(OR($A132="",$B132=""),"",'OddsRatio_working_2-way'!N131)</f>
        <v>1.5846128222154678</v>
      </c>
      <c r="J132" s="30">
        <f>IF('Log_working_2-way'!$D131="","",A132^('Log_working_2-way'!$D131))</f>
        <v>2.7264456405419453</v>
      </c>
      <c r="K132" s="32">
        <f>IF('Log_working_2-way'!$D131="","",B132^('Log_working_2-way'!$D131))</f>
        <v>1.5792247242061004</v>
      </c>
      <c r="L132" s="37">
        <f t="shared" si="18"/>
        <v>0.37378640776699024</v>
      </c>
      <c r="M132" s="37">
        <f t="shared" si="19"/>
        <v>0.62621359223300965</v>
      </c>
      <c r="N132" s="38">
        <v>228</v>
      </c>
      <c r="O132" s="38">
        <f t="shared" si="20"/>
        <v>139.62790697674419</v>
      </c>
      <c r="P132" s="38">
        <f t="shared" si="21"/>
        <v>79.948051948051955</v>
      </c>
      <c r="Q132" s="38">
        <f t="shared" si="22"/>
        <v>148.05194805194805</v>
      </c>
      <c r="R132" s="38">
        <f t="shared" si="23"/>
        <v>88.3720930232558</v>
      </c>
      <c r="S132" s="39">
        <f t="shared" si="24"/>
        <v>-8.4240410752038599</v>
      </c>
      <c r="T132" s="39">
        <f t="shared" si="25"/>
        <v>-8.4240410752038457</v>
      </c>
      <c r="U132" t="s">
        <v>412</v>
      </c>
      <c r="V132" t="s">
        <v>340</v>
      </c>
      <c r="W132" t="s">
        <v>165</v>
      </c>
      <c r="X132" t="s">
        <v>482</v>
      </c>
      <c r="Y132" s="41"/>
    </row>
    <row r="133" spans="1:25" ht="15" x14ac:dyDescent="0.25">
      <c r="A133">
        <v>2.4900000000000002</v>
      </c>
      <c r="B133">
        <v>1.57</v>
      </c>
      <c r="C133" s="29">
        <f t="shared" si="26"/>
        <v>3.8549100862046881E-2</v>
      </c>
      <c r="D133" s="30">
        <f>IF(OR($A133="",$B133=""),"",A133*'MPTO_working_2-way'!$G132)</f>
        <v>2.5859872611464971</v>
      </c>
      <c r="E133" s="32">
        <f>IF(OR($A133="",$B133=""),"",B133*'MPTO_working_2-way'!$G132)</f>
        <v>1.6305220883534137</v>
      </c>
      <c r="F133" s="30">
        <f>IF(OR($A133="",$B133=""),"",'MPTO_working_2-way'!D132)</f>
        <v>2.6155287190981165</v>
      </c>
      <c r="G133" s="32">
        <f>IF(OR($A133="",$B133=""),"",'MPTO_working_2-way'!E132)</f>
        <v>1.6189924005549459</v>
      </c>
      <c r="H133" s="30">
        <f>IF(OR($A133="",$B133=""),"",'OddsRatio_working_2-way'!M132)</f>
        <v>2.6167977881353308</v>
      </c>
      <c r="I133" s="30">
        <f>IF(OR($A133="",$B133=""),"",'OddsRatio_working_2-way'!N132)</f>
        <v>1.6185065364007643</v>
      </c>
      <c r="J133" s="30">
        <f>IF('Log_working_2-way'!$D132="","",A133^('Log_working_2-way'!$D132))</f>
        <v>2.6306681131242473</v>
      </c>
      <c r="K133" s="32">
        <f>IF('Log_working_2-way'!$D132="","",B133^('Log_working_2-way'!$D132))</f>
        <v>1.6132455721377705</v>
      </c>
      <c r="L133" s="37">
        <f t="shared" ref="L133:L196" si="27">(1/D133)</f>
        <v>0.38669950738916253</v>
      </c>
      <c r="M133" s="37">
        <f t="shared" ref="M133:M196" si="28">(1/E133)</f>
        <v>0.61330049261083741</v>
      </c>
      <c r="N133" s="38">
        <v>229</v>
      </c>
      <c r="O133" s="38">
        <f t="shared" ref="O133:O196" si="29">(1/A133)*((N133*A133)-N133)</f>
        <v>137.03212851405621</v>
      </c>
      <c r="P133" s="38">
        <f t="shared" ref="P133:P196" si="30">(1/B133)*((N133*B133)-N133)</f>
        <v>83.140127388535049</v>
      </c>
      <c r="Q133" s="38">
        <f t="shared" ref="Q133:Q196" si="31">(1/B133)*N133</f>
        <v>145.85987261146497</v>
      </c>
      <c r="R133" s="38">
        <f t="shared" ref="R133:R196" si="32">(1/A133)*N133</f>
        <v>91.96787148594376</v>
      </c>
      <c r="S133" s="39">
        <f t="shared" ref="S133:S196" si="33">O133-Q133</f>
        <v>-8.827744097408754</v>
      </c>
      <c r="T133" s="39">
        <f t="shared" ref="T133:T196" si="34">P133-R133</f>
        <v>-8.8277440974087114</v>
      </c>
      <c r="U133" t="s">
        <v>411</v>
      </c>
      <c r="V133" t="s">
        <v>407</v>
      </c>
      <c r="W133" t="s">
        <v>165</v>
      </c>
      <c r="X133" t="s">
        <v>482</v>
      </c>
      <c r="Y133" s="41"/>
    </row>
    <row r="134" spans="1:25" s="35" customFormat="1" ht="15" x14ac:dyDescent="0.25">
      <c r="A134">
        <v>3.13</v>
      </c>
      <c r="B134">
        <v>1.38</v>
      </c>
      <c r="C134" s="29">
        <f t="shared" si="26"/>
        <v>4.4126499050794132E-2</v>
      </c>
      <c r="D134" s="30">
        <f>IF(OR($A134="",$B134=""),"",A134*'MPTO_working_2-way'!$G133)</f>
        <v>3.2681159420289854</v>
      </c>
      <c r="E134" s="32">
        <f>IF(OR($A134="",$B134=""),"",B134*'MPTO_working_2-way'!$G133)</f>
        <v>1.4408945686900958</v>
      </c>
      <c r="F134" s="30">
        <f>IF(OR($A134="",$B134=""),"",'MPTO_working_2-way'!D133)</f>
        <v>3.3621857242936097</v>
      </c>
      <c r="G134" s="32">
        <f>IF(OR($A134="",$B134=""),"",'MPTO_working_2-way'!E133)</f>
        <v>1.4233367383925923</v>
      </c>
      <c r="H134" s="30">
        <f>IF(OR($A134="",$B134=""),"",'OddsRatio_working_2-way'!M133)</f>
        <v>3.3675436971457859</v>
      </c>
      <c r="I134" s="30">
        <f>IF(OR($A134="",$B134=""),"",'OddsRatio_working_2-way'!N133)</f>
        <v>1.4223786877537079</v>
      </c>
      <c r="J134" s="30">
        <f>IF('Log_working_2-way'!$D133="","",A134^('Log_working_2-way'!$D133))</f>
        <v>3.4140004055182849</v>
      </c>
      <c r="K134" s="32">
        <f>IF('Log_working_2-way'!$D133="","",B134^('Log_working_2-way'!$D133))</f>
        <v>1.4142501375347136</v>
      </c>
      <c r="L134" s="37">
        <f t="shared" si="27"/>
        <v>0.30598669623059871</v>
      </c>
      <c r="M134" s="37">
        <f t="shared" si="28"/>
        <v>0.6940133037694014</v>
      </c>
      <c r="N134" s="38">
        <v>230</v>
      </c>
      <c r="O134" s="38">
        <f t="shared" si="29"/>
        <v>156.51757188498402</v>
      </c>
      <c r="P134" s="38">
        <f t="shared" si="30"/>
        <v>63.333333333333329</v>
      </c>
      <c r="Q134" s="38">
        <f t="shared" si="31"/>
        <v>166.66666666666669</v>
      </c>
      <c r="R134" s="38">
        <f t="shared" si="32"/>
        <v>73.482428115015978</v>
      </c>
      <c r="S134" s="39">
        <f t="shared" si="33"/>
        <v>-10.149094781682663</v>
      </c>
      <c r="T134" s="39">
        <f t="shared" si="34"/>
        <v>-10.149094781682649</v>
      </c>
      <c r="U134" t="s">
        <v>405</v>
      </c>
      <c r="V134" t="s">
        <v>413</v>
      </c>
      <c r="W134" t="s">
        <v>165</v>
      </c>
      <c r="X134" t="s">
        <v>482</v>
      </c>
      <c r="Y134" s="41"/>
    </row>
    <row r="135" spans="1:25" s="35" customFormat="1" ht="15" x14ac:dyDescent="0.25">
      <c r="A135">
        <v>1.6</v>
      </c>
      <c r="B135">
        <v>2.4500000000000002</v>
      </c>
      <c r="C135" s="29">
        <f t="shared" si="26"/>
        <v>3.3163265306122458E-2</v>
      </c>
      <c r="D135" s="30">
        <f>IF(OR($A135="",$B135=""),"",A135*'MPTO_working_2-way'!$G134)</f>
        <v>1.653061224489796</v>
      </c>
      <c r="E135" s="32">
        <f>IF(OR($A135="",$B135=""),"",B135*'MPTO_working_2-way'!$G134)</f>
        <v>2.53125</v>
      </c>
      <c r="F135" s="30">
        <f>IF(OR($A135="",$B135=""),"",'MPTO_working_2-way'!D134)</f>
        <v>1.6436058700209644</v>
      </c>
      <c r="G135" s="32">
        <f>IF(OR($A135="",$B135=""),"",'MPTO_working_2-way'!E134)</f>
        <v>2.5537459283387625</v>
      </c>
      <c r="H135" s="30">
        <f>IF(OR($A135="",$B135=""),"",'OddsRatio_working_2-way'!M134)</f>
        <v>1.643267520902677</v>
      </c>
      <c r="I135" s="30">
        <f>IF(OR($A135="",$B135=""),"",'OddsRatio_working_2-way'!N134)</f>
        <v>2.5545631755148031</v>
      </c>
      <c r="J135" s="30">
        <f>IF('Log_working_2-way'!$D134="","",A135^('Log_working_2-way'!$D134))</f>
        <v>1.6389689112690746</v>
      </c>
      <c r="K135" s="32">
        <f>IF('Log_working_2-way'!$D134="","",B135^('Log_working_2-way'!$D134))</f>
        <v>2.5650213685886376</v>
      </c>
      <c r="L135" s="37">
        <f t="shared" si="27"/>
        <v>0.60493827160493829</v>
      </c>
      <c r="M135" s="37">
        <f t="shared" si="28"/>
        <v>0.39506172839506171</v>
      </c>
      <c r="N135" s="38">
        <v>231</v>
      </c>
      <c r="O135" s="38">
        <f t="shared" si="29"/>
        <v>86.625000000000014</v>
      </c>
      <c r="P135" s="38">
        <f t="shared" si="30"/>
        <v>136.71428571428572</v>
      </c>
      <c r="Q135" s="38">
        <f t="shared" si="31"/>
        <v>94.285714285714278</v>
      </c>
      <c r="R135" s="38">
        <f t="shared" si="32"/>
        <v>144.375</v>
      </c>
      <c r="S135" s="39">
        <f t="shared" si="33"/>
        <v>-7.6607142857142634</v>
      </c>
      <c r="T135" s="39">
        <f t="shared" si="34"/>
        <v>-7.6607142857142776</v>
      </c>
      <c r="U135" t="s">
        <v>472</v>
      </c>
      <c r="V135" t="s">
        <v>416</v>
      </c>
      <c r="W135" t="s">
        <v>440</v>
      </c>
      <c r="X135" t="s">
        <v>482</v>
      </c>
      <c r="Y135" s="41"/>
    </row>
    <row r="136" spans="1:25" ht="15" x14ac:dyDescent="0.25">
      <c r="A136">
        <v>1.96</v>
      </c>
      <c r="B136">
        <v>1.91</v>
      </c>
      <c r="C136" s="29">
        <f t="shared" si="26"/>
        <v>3.3764291056736839E-2</v>
      </c>
      <c r="D136" s="30">
        <f>IF(OR($A136="",$B136=""),"",A136*'MPTO_working_2-way'!$G135)</f>
        <v>2.0261780104712042</v>
      </c>
      <c r="E136" s="32">
        <f>IF(OR($A136="",$B136=""),"",B136*'MPTO_working_2-way'!$G135)</f>
        <v>1.9744897959183674</v>
      </c>
      <c r="F136" s="30">
        <f>IF(OR($A136="",$B136=""),"",'MPTO_working_2-way'!D135)</f>
        <v>2.0270738574832143</v>
      </c>
      <c r="G136" s="32">
        <f>IF(OR($A136="",$B136=""),"",'MPTO_working_2-way'!E135)</f>
        <v>1.9736398144242935</v>
      </c>
      <c r="H136" s="30">
        <f>IF(OR($A136="",$B136=""),"",'OddsRatio_working_2-way'!M135)</f>
        <v>2.0271051820261912</v>
      </c>
      <c r="I136" s="30">
        <f>IF(OR($A136="",$B136=""),"",'OddsRatio_working_2-way'!N135)</f>
        <v>1.9736101204623264</v>
      </c>
      <c r="J136" s="30">
        <f>IF('Log_working_2-way'!$D135="","",A136^('Log_working_2-way'!$D135))</f>
        <v>2.0275133700590602</v>
      </c>
      <c r="K136" s="32">
        <f>IF('Log_working_2-way'!$D135="","",B136^('Log_working_2-way'!$D135))</f>
        <v>1.9732233459331785</v>
      </c>
      <c r="L136" s="37">
        <f t="shared" si="27"/>
        <v>0.49354005167958659</v>
      </c>
      <c r="M136" s="37">
        <f t="shared" si="28"/>
        <v>0.50645994832041341</v>
      </c>
      <c r="N136" s="38">
        <v>232</v>
      </c>
      <c r="O136" s="38">
        <f t="shared" si="29"/>
        <v>113.63265306122447</v>
      </c>
      <c r="P136" s="38">
        <f t="shared" si="30"/>
        <v>110.53403141361257</v>
      </c>
      <c r="Q136" s="38">
        <f t="shared" si="31"/>
        <v>121.46596858638743</v>
      </c>
      <c r="R136" s="38">
        <f t="shared" si="32"/>
        <v>118.36734693877551</v>
      </c>
      <c r="S136" s="39">
        <f t="shared" si="33"/>
        <v>-7.8333155251629591</v>
      </c>
      <c r="T136" s="39">
        <f t="shared" si="34"/>
        <v>-7.8333155251629449</v>
      </c>
      <c r="U136" t="s">
        <v>352</v>
      </c>
      <c r="V136" t="s">
        <v>348</v>
      </c>
      <c r="W136" t="s">
        <v>432</v>
      </c>
      <c r="X136" t="s">
        <v>483</v>
      </c>
      <c r="Y136" s="41"/>
    </row>
    <row r="137" spans="1:25" s="35" customFormat="1" ht="15" x14ac:dyDescent="0.25">
      <c r="A137">
        <v>1.51</v>
      </c>
      <c r="B137">
        <v>2.58</v>
      </c>
      <c r="C137" s="29">
        <f t="shared" si="26"/>
        <v>4.9848554853945348E-2</v>
      </c>
      <c r="D137" s="30">
        <f>IF(OR($A137="",$B137=""),"",A137*'MPTO_working_2-way'!$G136)</f>
        <v>1.5852713178294575</v>
      </c>
      <c r="E137" s="32">
        <f>IF(OR($A137="",$B137=""),"",B137*'MPTO_working_2-way'!$G136)</f>
        <v>2.7086092715231791</v>
      </c>
      <c r="F137" s="30">
        <f>IF(OR($A137="",$B137=""),"",'MPTO_working_2-way'!D136)</f>
        <v>1.5690523178541222</v>
      </c>
      <c r="G137" s="32">
        <f>IF(OR($A137="",$B137=""),"",'MPTO_working_2-way'!E136)</f>
        <v>2.7573076650859938</v>
      </c>
      <c r="H137" s="30">
        <f>IF(OR($A137="",$B137=""),"",'OddsRatio_working_2-way'!M136)</f>
        <v>1.5681415405746904</v>
      </c>
      <c r="I137" s="30">
        <f>IF(OR($A137="",$B137=""),"",'OddsRatio_working_2-way'!N136)</f>
        <v>2.7601247727608049</v>
      </c>
      <c r="J137" s="30">
        <f>IF('Log_working_2-way'!$D136="","",A137^('Log_working_2-way'!$D136))</f>
        <v>1.5606856045236128</v>
      </c>
      <c r="K137" s="32">
        <f>IF('Log_working_2-way'!$D136="","",B137^('Log_working_2-way'!$D136))</f>
        <v>2.7835307201199551</v>
      </c>
      <c r="L137" s="37">
        <f t="shared" si="27"/>
        <v>0.63080684596577008</v>
      </c>
      <c r="M137" s="37">
        <f t="shared" si="28"/>
        <v>0.36919315403422981</v>
      </c>
      <c r="N137" s="38">
        <v>233</v>
      </c>
      <c r="O137" s="38">
        <f t="shared" si="29"/>
        <v>78.69536423841059</v>
      </c>
      <c r="P137" s="38">
        <f t="shared" si="30"/>
        <v>142.68992248062014</v>
      </c>
      <c r="Q137" s="38">
        <f t="shared" si="31"/>
        <v>90.310077519379831</v>
      </c>
      <c r="R137" s="38">
        <f t="shared" si="32"/>
        <v>154.30463576158942</v>
      </c>
      <c r="S137" s="39">
        <f t="shared" si="33"/>
        <v>-11.614713280969241</v>
      </c>
      <c r="T137" s="39">
        <f t="shared" si="34"/>
        <v>-11.614713280969283</v>
      </c>
      <c r="U137" t="s">
        <v>349</v>
      </c>
      <c r="V137" t="s">
        <v>208</v>
      </c>
      <c r="W137" t="s">
        <v>432</v>
      </c>
      <c r="X137" t="s">
        <v>483</v>
      </c>
      <c r="Y137" s="41"/>
    </row>
    <row r="138" spans="1:25" ht="15" x14ac:dyDescent="0.25">
      <c r="A138">
        <v>1.6</v>
      </c>
      <c r="B138">
        <v>2.38</v>
      </c>
      <c r="C138" s="29">
        <f t="shared" si="26"/>
        <v>4.5168067226890818E-2</v>
      </c>
      <c r="D138" s="30">
        <f>IF(OR($A138="",$B138=""),"",A138*'MPTO_working_2-way'!$G137)</f>
        <v>1.6722689075630255</v>
      </c>
      <c r="E138" s="32">
        <f>IF(OR($A138="",$B138=""),"",B138*'MPTO_working_2-way'!$G137)</f>
        <v>2.4874999999999998</v>
      </c>
      <c r="F138" s="30">
        <f>IF(OR($A138="",$B138=""),"",'MPTO_working_2-way'!D137)</f>
        <v>1.65998256320837</v>
      </c>
      <c r="G138" s="32">
        <f>IF(OR($A138="",$B138=""),"",'MPTO_working_2-way'!E137)</f>
        <v>2.5151915455746368</v>
      </c>
      <c r="H138" s="30">
        <f>IF(OR($A138="",$B138=""),"",'OddsRatio_working_2-way'!M137)</f>
        <v>1.6593804733957871</v>
      </c>
      <c r="I138" s="30">
        <f>IF(OR($A138="",$B138=""),"",'OddsRatio_working_2-way'!N137)</f>
        <v>2.5165750888103107</v>
      </c>
      <c r="J138" s="30">
        <f>IF('Log_working_2-way'!$D137="","",A138^('Log_working_2-way'!$D137))</f>
        <v>1.6537583457371505</v>
      </c>
      <c r="K138" s="32">
        <f>IF('Log_working_2-way'!$D137="","",B138^('Log_working_2-way'!$D137))</f>
        <v>2.5296171842695241</v>
      </c>
      <c r="L138" s="37">
        <f t="shared" si="27"/>
        <v>0.59798994974874364</v>
      </c>
      <c r="M138" s="37">
        <f t="shared" si="28"/>
        <v>0.4020100502512563</v>
      </c>
      <c r="N138" s="38">
        <v>234</v>
      </c>
      <c r="O138" s="38">
        <f t="shared" si="29"/>
        <v>87.750000000000028</v>
      </c>
      <c r="P138" s="38">
        <f t="shared" si="30"/>
        <v>135.68067226890756</v>
      </c>
      <c r="Q138" s="38">
        <f t="shared" si="31"/>
        <v>98.319327731092443</v>
      </c>
      <c r="R138" s="38">
        <f t="shared" si="32"/>
        <v>146.25</v>
      </c>
      <c r="S138" s="39">
        <f t="shared" si="33"/>
        <v>-10.569327731092415</v>
      </c>
      <c r="T138" s="39">
        <f t="shared" si="34"/>
        <v>-10.569327731092443</v>
      </c>
      <c r="U138" t="s">
        <v>351</v>
      </c>
      <c r="V138" t="s">
        <v>211</v>
      </c>
      <c r="W138" t="s">
        <v>432</v>
      </c>
      <c r="X138" t="s">
        <v>483</v>
      </c>
      <c r="Y138" s="41"/>
    </row>
    <row r="139" spans="1:25" ht="15" x14ac:dyDescent="0.25">
      <c r="A139">
        <v>1.51</v>
      </c>
      <c r="B139">
        <v>2.5499999999999998</v>
      </c>
      <c r="C139" s="29">
        <f t="shared" si="26"/>
        <v>5.4408518374237325E-2</v>
      </c>
      <c r="D139" s="30">
        <f>IF(OR($A139="",$B139=""),"",A139*'MPTO_working_2-way'!$G138)</f>
        <v>1.5921568627450984</v>
      </c>
      <c r="E139" s="32">
        <f>IF(OR($A139="",$B139=""),"",B139*'MPTO_working_2-way'!$G138)</f>
        <v>2.688741721854305</v>
      </c>
      <c r="F139" s="30">
        <f>IF(OR($A139="",$B139=""),"",'MPTO_working_2-way'!D138)</f>
        <v>1.574685614967795</v>
      </c>
      <c r="G139" s="32">
        <f>IF(OR($A139="",$B139=""),"",'MPTO_working_2-way'!E138)</f>
        <v>2.7400818359722474</v>
      </c>
      <c r="H139" s="30">
        <f>IF(OR($A139="",$B139=""),"",'OddsRatio_working_2-way'!M138)</f>
        <v>1.5736133349779415</v>
      </c>
      <c r="I139" s="30">
        <f>IF(OR($A139="",$B139=""),"",'OddsRatio_working_2-way'!N138)</f>
        <v>2.7433346455211955</v>
      </c>
      <c r="J139" s="30">
        <f>IF('Log_working_2-way'!$D138="","",A139^('Log_working_2-way'!$D138))</f>
        <v>1.5655646823306864</v>
      </c>
      <c r="K139" s="32">
        <f>IF('Log_working_2-way'!$D138="","",B139^('Log_working_2-way'!$D138))</f>
        <v>2.7681443541932542</v>
      </c>
      <c r="L139" s="37">
        <f t="shared" si="27"/>
        <v>0.62807881773398999</v>
      </c>
      <c r="M139" s="37">
        <f t="shared" si="28"/>
        <v>0.37192118226600979</v>
      </c>
      <c r="N139" s="38">
        <v>235</v>
      </c>
      <c r="O139" s="38">
        <f t="shared" si="29"/>
        <v>79.370860927152336</v>
      </c>
      <c r="P139" s="38">
        <f t="shared" si="30"/>
        <v>142.84313725490199</v>
      </c>
      <c r="Q139" s="38">
        <f t="shared" si="31"/>
        <v>92.156862745098053</v>
      </c>
      <c r="R139" s="38">
        <f t="shared" si="32"/>
        <v>155.62913907284769</v>
      </c>
      <c r="S139" s="39">
        <f t="shared" si="33"/>
        <v>-12.786001817945717</v>
      </c>
      <c r="T139" s="39">
        <f t="shared" si="34"/>
        <v>-12.786001817945703</v>
      </c>
      <c r="U139" t="s">
        <v>345</v>
      </c>
      <c r="V139" t="s">
        <v>209</v>
      </c>
      <c r="W139" t="s">
        <v>432</v>
      </c>
      <c r="X139" t="s">
        <v>483</v>
      </c>
      <c r="Y139" s="41"/>
    </row>
    <row r="140" spans="1:25" ht="15" x14ac:dyDescent="0.25">
      <c r="A140">
        <v>1.36</v>
      </c>
      <c r="B140">
        <v>3.1</v>
      </c>
      <c r="C140" s="29">
        <f t="shared" si="26"/>
        <v>5.7874762808349134E-2</v>
      </c>
      <c r="D140" s="30">
        <f>IF(OR($A140="",$B140=""),"",A140*'MPTO_working_2-way'!$G139)</f>
        <v>1.4387096774193548</v>
      </c>
      <c r="E140" s="32">
        <f>IF(OR($A140="",$B140=""),"",B140*'MPTO_working_2-way'!$G139)</f>
        <v>3.2794117647058822</v>
      </c>
      <c r="F140" s="30">
        <f>IF(OR($A140="",$B140=""),"",'MPTO_working_2-way'!D139)</f>
        <v>1.4157152451309605</v>
      </c>
      <c r="G140" s="32">
        <f>IF(OR($A140="",$B140=""),"",'MPTO_working_2-way'!E139)</f>
        <v>3.4054927302100162</v>
      </c>
      <c r="H140" s="30">
        <f>IF(OR($A140="",$B140=""),"",'OddsRatio_working_2-way'!M139)</f>
        <v>1.4140393356054124</v>
      </c>
      <c r="I140" s="30">
        <f>IF(OR($A140="",$B140=""),"",'OddsRatio_working_2-way'!N139)</f>
        <v>3.4152294576982394</v>
      </c>
      <c r="J140" s="30">
        <f>IF('Log_working_2-way'!$D139="","",A140^('Log_working_2-way'!$D139))</f>
        <v>1.4033399395723085</v>
      </c>
      <c r="K140" s="32">
        <f>IF('Log_working_2-way'!$D139="","",B140^('Log_working_2-way'!$D139))</f>
        <v>3.479298234169788</v>
      </c>
      <c r="L140" s="37">
        <f t="shared" si="27"/>
        <v>0.69506726457399104</v>
      </c>
      <c r="M140" s="37">
        <f t="shared" si="28"/>
        <v>0.30493273542600896</v>
      </c>
      <c r="N140" s="38">
        <v>236</v>
      </c>
      <c r="O140" s="38">
        <f t="shared" si="29"/>
        <v>62.470588235294137</v>
      </c>
      <c r="P140" s="38">
        <f t="shared" si="30"/>
        <v>159.87096774193549</v>
      </c>
      <c r="Q140" s="38">
        <f t="shared" si="31"/>
        <v>76.129032258064512</v>
      </c>
      <c r="R140" s="38">
        <f t="shared" si="32"/>
        <v>173.52941176470586</v>
      </c>
      <c r="S140" s="39">
        <f t="shared" si="33"/>
        <v>-13.658444022770375</v>
      </c>
      <c r="T140" s="39">
        <f t="shared" si="34"/>
        <v>-13.658444022770368</v>
      </c>
      <c r="U140" t="s">
        <v>346</v>
      </c>
      <c r="V140" t="s">
        <v>212</v>
      </c>
      <c r="W140" t="s">
        <v>432</v>
      </c>
      <c r="X140" t="s">
        <v>483</v>
      </c>
      <c r="Y140" s="41"/>
    </row>
    <row r="141" spans="1:25" ht="15" x14ac:dyDescent="0.25">
      <c r="A141">
        <v>1.6</v>
      </c>
      <c r="B141">
        <v>2.37</v>
      </c>
      <c r="C141" s="29">
        <f t="shared" si="26"/>
        <v>4.6940928270042148E-2</v>
      </c>
      <c r="D141" s="30">
        <f>IF(OR($A141="",$B141=""),"",A141*'MPTO_working_2-way'!$G140)</f>
        <v>1.6751054852320675</v>
      </c>
      <c r="E141" s="32">
        <f>IF(OR($A141="",$B141=""),"",B141*'MPTO_working_2-way'!$G140)</f>
        <v>2.4812500000000002</v>
      </c>
      <c r="F141" s="30">
        <f>IF(OR($A141="",$B141=""),"",'MPTO_working_2-way'!D140)</f>
        <v>1.6624287593160894</v>
      </c>
      <c r="G141" s="32">
        <f>IF(OR($A141="",$B141=""),"",'MPTO_working_2-way'!E140)</f>
        <v>2.5095962938451355</v>
      </c>
      <c r="H141" s="30">
        <f>IF(OR($A141="",$B141=""),"",'OddsRatio_working_2-way'!M140)</f>
        <v>1.6617825960083583</v>
      </c>
      <c r="I141" s="30">
        <f>IF(OR($A141="",$B141=""),"",'OddsRatio_working_2-way'!N140)</f>
        <v>2.5110702608857518</v>
      </c>
      <c r="J141" s="30">
        <f>IF('Log_working_2-way'!$D140="","",A141^('Log_working_2-way'!$D140))</f>
        <v>1.6559759798683542</v>
      </c>
      <c r="K141" s="32">
        <f>IF('Log_working_2-way'!$D140="","",B141^('Log_working_2-way'!$D140))</f>
        <v>2.524446063100616</v>
      </c>
      <c r="L141" s="37">
        <f t="shared" si="27"/>
        <v>0.59697732997481112</v>
      </c>
      <c r="M141" s="37">
        <f t="shared" si="28"/>
        <v>0.40302267002518888</v>
      </c>
      <c r="N141" s="38">
        <v>237</v>
      </c>
      <c r="O141" s="38">
        <f t="shared" si="29"/>
        <v>88.875000000000028</v>
      </c>
      <c r="P141" s="38">
        <f t="shared" si="30"/>
        <v>137</v>
      </c>
      <c r="Q141" s="38">
        <f t="shared" si="31"/>
        <v>99.999999999999986</v>
      </c>
      <c r="R141" s="38">
        <f t="shared" si="32"/>
        <v>148.125</v>
      </c>
      <c r="S141" s="39">
        <f t="shared" si="33"/>
        <v>-11.124999999999957</v>
      </c>
      <c r="T141" s="39">
        <f t="shared" si="34"/>
        <v>-11.125</v>
      </c>
      <c r="U141" t="s">
        <v>184</v>
      </c>
      <c r="V141" t="s">
        <v>214</v>
      </c>
      <c r="W141" t="s">
        <v>432</v>
      </c>
      <c r="X141" t="s">
        <v>483</v>
      </c>
      <c r="Y141" s="41"/>
    </row>
    <row r="142" spans="1:25" ht="15" x14ac:dyDescent="0.25">
      <c r="A142">
        <v>1.63</v>
      </c>
      <c r="B142">
        <v>2.31</v>
      </c>
      <c r="C142" s="29">
        <f t="shared" si="26"/>
        <v>4.6397365415770331E-2</v>
      </c>
      <c r="D142" s="30">
        <f>IF(OR($A142="",$B142=""),"",A142*'MPTO_working_2-way'!$G141)</f>
        <v>1.7056277056277056</v>
      </c>
      <c r="E142" s="32">
        <f>IF(OR($A142="",$B142=""),"",B142*'MPTO_working_2-way'!$G141)</f>
        <v>2.4171779141104297</v>
      </c>
      <c r="F142" s="30">
        <f>IF(OR($A142="",$B142=""),"",'MPTO_working_2-way'!D141)</f>
        <v>1.6940588936629699</v>
      </c>
      <c r="G142" s="32">
        <f>IF(OR($A142="",$B142=""),"",'MPTO_working_2-way'!E141)</f>
        <v>2.4407999222117787</v>
      </c>
      <c r="H142" s="30">
        <f>IF(OR($A142="",$B142=""),"",'OddsRatio_working_2-way'!M141)</f>
        <v>1.6934810960180178</v>
      </c>
      <c r="I142" s="30">
        <f>IF(OR($A142="",$B142=""),"",'OddsRatio_working_2-way'!N141)</f>
        <v>2.442000374259687</v>
      </c>
      <c r="J142" s="30">
        <f>IF('Log_working_2-way'!$D141="","",A142^('Log_working_2-way'!$D141))</f>
        <v>1.6881850418584505</v>
      </c>
      <c r="K142" s="32">
        <f>IF('Log_working_2-way'!$D141="","",B142^('Log_working_2-way'!$D141))</f>
        <v>2.4530975525108785</v>
      </c>
      <c r="L142" s="37">
        <f t="shared" si="27"/>
        <v>0.58629441624365486</v>
      </c>
      <c r="M142" s="37">
        <f t="shared" si="28"/>
        <v>0.41370558375634514</v>
      </c>
      <c r="N142" s="38">
        <v>238</v>
      </c>
      <c r="O142" s="38">
        <f t="shared" si="29"/>
        <v>91.987730061349694</v>
      </c>
      <c r="P142" s="38">
        <f t="shared" si="30"/>
        <v>134.96969696969697</v>
      </c>
      <c r="Q142" s="38">
        <f t="shared" si="31"/>
        <v>103.03030303030303</v>
      </c>
      <c r="R142" s="38">
        <f t="shared" si="32"/>
        <v>146.01226993865032</v>
      </c>
      <c r="S142" s="39">
        <f t="shared" si="33"/>
        <v>-11.042572968953337</v>
      </c>
      <c r="T142" s="39">
        <f t="shared" si="34"/>
        <v>-11.042572968953351</v>
      </c>
      <c r="U142" t="s">
        <v>347</v>
      </c>
      <c r="V142" t="s">
        <v>350</v>
      </c>
      <c r="W142" t="s">
        <v>432</v>
      </c>
      <c r="X142" t="s">
        <v>483</v>
      </c>
      <c r="Y142" s="41"/>
    </row>
    <row r="143" spans="1:25" ht="15" x14ac:dyDescent="0.25">
      <c r="A143">
        <v>1.56</v>
      </c>
      <c r="B143">
        <v>2.4700000000000002</v>
      </c>
      <c r="C143" s="29">
        <f t="shared" si="26"/>
        <v>4.5883940620782715E-2</v>
      </c>
      <c r="D143" s="30">
        <f>IF(OR($A143="",$B143=""),"",A143*'MPTO_working_2-way'!$G142)</f>
        <v>1.631578947368421</v>
      </c>
      <c r="E143" s="32">
        <f>IF(OR($A143="",$B143=""),"",B143*'MPTO_working_2-way'!$G142)</f>
        <v>2.5833333333333335</v>
      </c>
      <c r="F143" s="30">
        <f>IF(OR($A143="",$B143=""),"",'MPTO_working_2-way'!D142)</f>
        <v>1.6179039301310043</v>
      </c>
      <c r="G143" s="32">
        <f>IF(OR($A143="",$B143=""),"",'MPTO_working_2-way'!E142)</f>
        <v>2.6183745583038869</v>
      </c>
      <c r="H143" s="30">
        <f>IF(OR($A143="",$B143=""),"",'OddsRatio_working_2-way'!M142)</f>
        <v>1.6172133998483678</v>
      </c>
      <c r="I143" s="30">
        <f>IF(OR($A143="",$B143=""),"",'OddsRatio_working_2-way'!N142)</f>
        <v>2.6201851746019651</v>
      </c>
      <c r="J143" s="30">
        <f>IF('Log_working_2-way'!$D142="","",A143^('Log_working_2-way'!$D142))</f>
        <v>1.6109485063736875</v>
      </c>
      <c r="K143" s="32">
        <f>IF('Log_working_2-way'!$D142="","",B143^('Log_working_2-way'!$D142))</f>
        <v>2.6367991566660174</v>
      </c>
      <c r="L143" s="37">
        <f t="shared" si="27"/>
        <v>0.61290322580645162</v>
      </c>
      <c r="M143" s="37">
        <f t="shared" si="28"/>
        <v>0.38709677419354838</v>
      </c>
      <c r="N143" s="38">
        <v>239</v>
      </c>
      <c r="O143" s="38">
        <f t="shared" si="29"/>
        <v>85.79487179487181</v>
      </c>
      <c r="P143" s="38">
        <f t="shared" si="30"/>
        <v>142.23886639676115</v>
      </c>
      <c r="Q143" s="38">
        <f t="shared" si="31"/>
        <v>96.761133603238861</v>
      </c>
      <c r="R143" s="38">
        <f t="shared" si="32"/>
        <v>153.2051282051282</v>
      </c>
      <c r="S143" s="39">
        <f t="shared" si="33"/>
        <v>-10.966261808367051</v>
      </c>
      <c r="T143" s="39">
        <f t="shared" si="34"/>
        <v>-10.966261808367051</v>
      </c>
      <c r="U143" t="s">
        <v>183</v>
      </c>
      <c r="V143" t="s">
        <v>210</v>
      </c>
      <c r="W143" t="s">
        <v>432</v>
      </c>
      <c r="X143" t="s">
        <v>483</v>
      </c>
      <c r="Y143" s="41"/>
    </row>
    <row r="144" spans="1:25" ht="15" x14ac:dyDescent="0.25">
      <c r="A144">
        <v>2.11</v>
      </c>
      <c r="B144">
        <v>1.79</v>
      </c>
      <c r="C144" s="29">
        <f t="shared" si="26"/>
        <v>3.2592867166194583E-2</v>
      </c>
      <c r="D144" s="30">
        <f>IF(OR($A144="",$B144=""),"",A144*'MPTO_working_2-way'!$G143)</f>
        <v>2.1787709497206706</v>
      </c>
      <c r="E144" s="32">
        <f>IF(OR($A144="",$B144=""),"",B144*'MPTO_working_2-way'!$G143)</f>
        <v>1.8483412322274884</v>
      </c>
      <c r="F144" s="30">
        <f>IF(OR($A144="",$B144=""),"",'MPTO_working_2-way'!D143)</f>
        <v>2.1851369724319478</v>
      </c>
      <c r="G144" s="32">
        <f>IF(OR($A144="",$B144=""),"",'MPTO_working_2-way'!E143)</f>
        <v>1.8437843247333352</v>
      </c>
      <c r="H144" s="30">
        <f>IF(OR($A144="",$B144=""),"",'OddsRatio_working_2-way'!M143)</f>
        <v>2.1853536565680476</v>
      </c>
      <c r="I144" s="30">
        <f>IF(OR($A144="",$B144=""),"",'OddsRatio_working_2-way'!N143)</f>
        <v>1.8436300798997822</v>
      </c>
      <c r="J144" s="30">
        <f>IF('Log_working_2-way'!$D143="","",A144^('Log_working_2-way'!$D143))</f>
        <v>2.1882656756587764</v>
      </c>
      <c r="K144" s="32">
        <f>IF('Log_working_2-way'!$D143="","",B144^('Log_working_2-way'!$D143))</f>
        <v>1.8415626408173078</v>
      </c>
      <c r="L144" s="37">
        <f t="shared" si="27"/>
        <v>0.4589743589743589</v>
      </c>
      <c r="M144" s="37">
        <f t="shared" si="28"/>
        <v>0.54102564102564099</v>
      </c>
      <c r="N144" s="38">
        <v>240</v>
      </c>
      <c r="O144" s="38">
        <f t="shared" si="29"/>
        <v>126.25592417061611</v>
      </c>
      <c r="P144" s="38">
        <f t="shared" si="30"/>
        <v>105.92178770949721</v>
      </c>
      <c r="Q144" s="38">
        <f t="shared" si="31"/>
        <v>134.07821229050279</v>
      </c>
      <c r="R144" s="38">
        <f t="shared" si="32"/>
        <v>113.74407582938389</v>
      </c>
      <c r="S144" s="39">
        <f t="shared" si="33"/>
        <v>-7.8222881198866787</v>
      </c>
      <c r="T144" s="39">
        <f t="shared" si="34"/>
        <v>-7.8222881198866787</v>
      </c>
      <c r="U144" t="s">
        <v>353</v>
      </c>
      <c r="V144" t="s">
        <v>225</v>
      </c>
      <c r="W144" t="s">
        <v>433</v>
      </c>
      <c r="X144" t="s">
        <v>483</v>
      </c>
      <c r="Y144" s="41"/>
    </row>
    <row r="145" spans="1:25" ht="15" x14ac:dyDescent="0.25">
      <c r="A145">
        <v>1.79</v>
      </c>
      <c r="B145">
        <v>2.11</v>
      </c>
      <c r="C145" s="29">
        <f t="shared" si="26"/>
        <v>3.2592867166194583E-2</v>
      </c>
      <c r="D145" s="30">
        <f>IF(OR($A145="",$B145=""),"",A145*'MPTO_working_2-way'!$G144)</f>
        <v>1.8483412322274884</v>
      </c>
      <c r="E145" s="32">
        <f>IF(OR($A145="",$B145=""),"",B145*'MPTO_working_2-way'!$G144)</f>
        <v>2.1787709497206706</v>
      </c>
      <c r="F145" s="30">
        <f>IF(OR($A145="",$B145=""),"",'MPTO_working_2-way'!D144)</f>
        <v>1.8437843247333352</v>
      </c>
      <c r="G145" s="32">
        <f>IF(OR($A145="",$B145=""),"",'MPTO_working_2-way'!E144)</f>
        <v>2.1851369724319478</v>
      </c>
      <c r="H145" s="30">
        <f>IF(OR($A145="",$B145=""),"",'OddsRatio_working_2-way'!M144)</f>
        <v>1.8436300798997822</v>
      </c>
      <c r="I145" s="30">
        <f>IF(OR($A145="",$B145=""),"",'OddsRatio_working_2-way'!N144)</f>
        <v>2.1853536565680476</v>
      </c>
      <c r="J145" s="30">
        <f>IF('Log_working_2-way'!$D144="","",A145^('Log_working_2-way'!$D144))</f>
        <v>1.8415626408173078</v>
      </c>
      <c r="K145" s="32">
        <f>IF('Log_working_2-way'!$D144="","",B145^('Log_working_2-way'!$D144))</f>
        <v>2.1882656756587764</v>
      </c>
      <c r="L145" s="37">
        <f t="shared" si="27"/>
        <v>0.54102564102564099</v>
      </c>
      <c r="M145" s="37">
        <f t="shared" si="28"/>
        <v>0.4589743589743589</v>
      </c>
      <c r="N145" s="38">
        <v>241</v>
      </c>
      <c r="O145" s="38">
        <f t="shared" si="29"/>
        <v>106.3631284916201</v>
      </c>
      <c r="P145" s="38">
        <f t="shared" si="30"/>
        <v>126.78199052132702</v>
      </c>
      <c r="Q145" s="38">
        <f t="shared" si="31"/>
        <v>114.21800947867298</v>
      </c>
      <c r="R145" s="38">
        <f t="shared" si="32"/>
        <v>134.63687150837987</v>
      </c>
      <c r="S145" s="39">
        <f t="shared" si="33"/>
        <v>-7.85488098705288</v>
      </c>
      <c r="T145" s="39">
        <f t="shared" si="34"/>
        <v>-7.8548809870528515</v>
      </c>
      <c r="U145" t="s">
        <v>354</v>
      </c>
      <c r="V145" t="s">
        <v>221</v>
      </c>
      <c r="W145" t="s">
        <v>433</v>
      </c>
      <c r="X145" t="s">
        <v>483</v>
      </c>
      <c r="Y145" s="41"/>
    </row>
    <row r="146" spans="1:25" s="35" customFormat="1" ht="15" x14ac:dyDescent="0.25">
      <c r="A146">
        <v>2.14</v>
      </c>
      <c r="B146">
        <v>1.76</v>
      </c>
      <c r="C146" s="29">
        <f t="shared" si="26"/>
        <v>3.5471537807986397E-2</v>
      </c>
      <c r="D146" s="30">
        <f>IF(OR($A146="",$B146=""),"",A146*'MPTO_working_2-way'!$G145)</f>
        <v>2.2159090909090908</v>
      </c>
      <c r="E146" s="32">
        <f>IF(OR($A146="",$B146=""),"",B146*'MPTO_working_2-way'!$G145)</f>
        <v>1.8224299065420562</v>
      </c>
      <c r="F146" s="30">
        <f>IF(OR($A146="",$B146=""),"",'MPTO_working_2-way'!D145)</f>
        <v>2.2244271202456889</v>
      </c>
      <c r="G146" s="32">
        <f>IF(OR($A146="",$B146=""),"",'MPTO_working_2-way'!E145)</f>
        <v>1.8167084699980707</v>
      </c>
      <c r="H146" s="30">
        <f>IF(OR($A146="",$B146=""),"",'OddsRatio_working_2-way'!M145)</f>
        <v>2.2247448713915889</v>
      </c>
      <c r="I146" s="30">
        <f>IF(OR($A146="",$B146=""),"",'OddsRatio_working_2-way'!N145)</f>
        <v>1.8164965809277254</v>
      </c>
      <c r="J146" s="30">
        <f>IF('Log_working_2-way'!$D145="","",A146^('Log_working_2-way'!$D145))</f>
        <v>2.2286583340561452</v>
      </c>
      <c r="K146" s="32">
        <f>IF('Log_working_2-way'!$D145="","",B146^('Log_working_2-way'!$D145))</f>
        <v>1.8138959157983681</v>
      </c>
      <c r="L146" s="37">
        <f t="shared" si="27"/>
        <v>0.45128205128205129</v>
      </c>
      <c r="M146" s="37">
        <f t="shared" si="28"/>
        <v>0.54871794871794866</v>
      </c>
      <c r="N146" s="38">
        <v>242</v>
      </c>
      <c r="O146" s="38">
        <f t="shared" si="29"/>
        <v>128.9158878504673</v>
      </c>
      <c r="P146" s="38">
        <f t="shared" si="30"/>
        <v>104.50000000000001</v>
      </c>
      <c r="Q146" s="38">
        <f t="shared" si="31"/>
        <v>137.5</v>
      </c>
      <c r="R146" s="38">
        <f t="shared" si="32"/>
        <v>113.08411214953271</v>
      </c>
      <c r="S146" s="39">
        <f t="shared" si="33"/>
        <v>-8.5841121495327002</v>
      </c>
      <c r="T146" s="39">
        <f t="shared" si="34"/>
        <v>-8.5841121495327002</v>
      </c>
      <c r="U146" t="s">
        <v>186</v>
      </c>
      <c r="V146" t="s">
        <v>356</v>
      </c>
      <c r="W146" t="s">
        <v>433</v>
      </c>
      <c r="X146" t="s">
        <v>483</v>
      </c>
      <c r="Y146" s="41"/>
    </row>
    <row r="147" spans="1:25" ht="15" x14ac:dyDescent="0.25">
      <c r="A147">
        <v>1.81</v>
      </c>
      <c r="B147">
        <v>2.08</v>
      </c>
      <c r="C147" s="29">
        <f t="shared" si="26"/>
        <v>3.3255418614534626E-2</v>
      </c>
      <c r="D147" s="30">
        <f>IF(OR($A147="",$B147=""),"",A147*'MPTO_working_2-way'!$G146)</f>
        <v>1.8701923076923077</v>
      </c>
      <c r="E147" s="32">
        <f>IF(OR($A147="",$B147=""),"",B147*'MPTO_working_2-way'!$G146)</f>
        <v>2.1491712707182322</v>
      </c>
      <c r="F147" s="30">
        <f>IF(OR($A147="",$B147=""),"",'MPTO_working_2-way'!D146)</f>
        <v>1.8661643699811639</v>
      </c>
      <c r="G147" s="32">
        <f>IF(OR($A147="",$B147=""),"",'MPTO_working_2-way'!E146)</f>
        <v>2.1545152798443401</v>
      </c>
      <c r="H147" s="30">
        <f>IF(OR($A147="",$B147=""),"",'OddsRatio_working_2-way'!M146)</f>
        <v>1.8660254037844384</v>
      </c>
      <c r="I147" s="30">
        <f>IF(OR($A147="",$B147=""),"",'OddsRatio_working_2-way'!N146)</f>
        <v>2.1547005383792519</v>
      </c>
      <c r="J147" s="30">
        <f>IF('Log_working_2-way'!$D146="","",A147^('Log_working_2-way'!$D146))</f>
        <v>1.8641966683390954</v>
      </c>
      <c r="K147" s="32">
        <f>IF('Log_working_2-way'!$D146="","",B147^('Log_working_2-way'!$D146))</f>
        <v>2.1571440120474694</v>
      </c>
      <c r="L147" s="37">
        <f t="shared" si="27"/>
        <v>0.53470437017994854</v>
      </c>
      <c r="M147" s="37">
        <f t="shared" si="28"/>
        <v>0.46529562982005135</v>
      </c>
      <c r="N147" s="38">
        <v>243</v>
      </c>
      <c r="O147" s="38">
        <f t="shared" si="29"/>
        <v>108.74585635359119</v>
      </c>
      <c r="P147" s="38">
        <f t="shared" si="30"/>
        <v>126.17307692307691</v>
      </c>
      <c r="Q147" s="38">
        <f t="shared" si="31"/>
        <v>116.82692307692307</v>
      </c>
      <c r="R147" s="38">
        <f t="shared" si="32"/>
        <v>134.25414364640883</v>
      </c>
      <c r="S147" s="39">
        <f t="shared" si="33"/>
        <v>-8.0810667233318725</v>
      </c>
      <c r="T147" s="39">
        <f t="shared" si="34"/>
        <v>-8.0810667233319293</v>
      </c>
      <c r="U147" t="s">
        <v>358</v>
      </c>
      <c r="V147" t="s">
        <v>227</v>
      </c>
      <c r="W147" t="s">
        <v>434</v>
      </c>
      <c r="X147" t="s">
        <v>483</v>
      </c>
      <c r="Y147" s="41"/>
    </row>
    <row r="148" spans="1:25" ht="15" x14ac:dyDescent="0.25">
      <c r="A148">
        <v>2.11</v>
      </c>
      <c r="B148">
        <v>1.79</v>
      </c>
      <c r="C148" s="29">
        <f t="shared" si="26"/>
        <v>3.2592867166194583E-2</v>
      </c>
      <c r="D148" s="30">
        <f>IF(OR($A148="",$B148=""),"",A148*'MPTO_working_2-way'!$G147)</f>
        <v>2.1787709497206706</v>
      </c>
      <c r="E148" s="32">
        <f>IF(OR($A148="",$B148=""),"",B148*'MPTO_working_2-way'!$G147)</f>
        <v>1.8483412322274884</v>
      </c>
      <c r="F148" s="30">
        <f>IF(OR($A148="",$B148=""),"",'MPTO_working_2-way'!D147)</f>
        <v>2.1851369724319478</v>
      </c>
      <c r="G148" s="32">
        <f>IF(OR($A148="",$B148=""),"",'MPTO_working_2-way'!E147)</f>
        <v>1.8437843247333352</v>
      </c>
      <c r="H148" s="30">
        <f>IF(OR($A148="",$B148=""),"",'OddsRatio_working_2-way'!M147)</f>
        <v>2.1853536565680476</v>
      </c>
      <c r="I148" s="30">
        <f>IF(OR($A148="",$B148=""),"",'OddsRatio_working_2-way'!N147)</f>
        <v>1.8436300798997822</v>
      </c>
      <c r="J148" s="30">
        <f>IF('Log_working_2-way'!$D147="","",A148^('Log_working_2-way'!$D147))</f>
        <v>2.1882656756587764</v>
      </c>
      <c r="K148" s="32">
        <f>IF('Log_working_2-way'!$D147="","",B148^('Log_working_2-way'!$D147))</f>
        <v>1.8415626408173078</v>
      </c>
      <c r="L148" s="37">
        <f t="shared" si="27"/>
        <v>0.4589743589743589</v>
      </c>
      <c r="M148" s="37">
        <f t="shared" si="28"/>
        <v>0.54102564102564099</v>
      </c>
      <c r="N148" s="38">
        <v>244</v>
      </c>
      <c r="O148" s="38">
        <f t="shared" si="29"/>
        <v>128.36018957345968</v>
      </c>
      <c r="P148" s="38">
        <f t="shared" si="30"/>
        <v>107.68715083798881</v>
      </c>
      <c r="Q148" s="38">
        <f t="shared" si="31"/>
        <v>136.31284916201116</v>
      </c>
      <c r="R148" s="38">
        <f t="shared" si="32"/>
        <v>115.63981042654029</v>
      </c>
      <c r="S148" s="39">
        <f t="shared" si="33"/>
        <v>-7.9526595885514837</v>
      </c>
      <c r="T148" s="39">
        <f t="shared" si="34"/>
        <v>-7.9526595885514837</v>
      </c>
      <c r="U148" t="s">
        <v>190</v>
      </c>
      <c r="V148" t="s">
        <v>229</v>
      </c>
      <c r="W148" t="s">
        <v>434</v>
      </c>
      <c r="X148" t="s">
        <v>483</v>
      </c>
      <c r="Y148" s="41"/>
    </row>
    <row r="149" spans="1:25" ht="15" x14ac:dyDescent="0.25">
      <c r="A149">
        <v>1.81</v>
      </c>
      <c r="B149">
        <v>2.0699999999999998</v>
      </c>
      <c r="C149" s="29">
        <f t="shared" si="26"/>
        <v>3.5577975284917462E-2</v>
      </c>
      <c r="D149" s="30">
        <f>IF(OR($A149="",$B149=""),"",A149*'MPTO_working_2-way'!$G148)</f>
        <v>1.8743961352657006</v>
      </c>
      <c r="E149" s="32">
        <f>IF(OR($A149="",$B149=""),"",B149*'MPTO_working_2-way'!$G148)</f>
        <v>2.1436464088397789</v>
      </c>
      <c r="F149" s="30">
        <f>IF(OR($A149="",$B149=""),"",'MPTO_working_2-way'!D148)</f>
        <v>1.8702173858786533</v>
      </c>
      <c r="G149" s="32">
        <f>IF(OR($A149="",$B149=""),"",'MPTO_working_2-way'!E148)</f>
        <v>2.1491381535549374</v>
      </c>
      <c r="H149" s="30">
        <f>IF(OR($A149="",$B149=""),"",'OddsRatio_working_2-way'!M148)</f>
        <v>1.8700628401410975</v>
      </c>
      <c r="I149" s="30">
        <f>IF(OR($A149="",$B149=""),"",'OddsRatio_working_2-way'!N148)</f>
        <v>2.1493422703098441</v>
      </c>
      <c r="J149" s="30">
        <f>IF('Log_working_2-way'!$D148="","",A149^('Log_working_2-way'!$D148))</f>
        <v>1.8681622223592078</v>
      </c>
      <c r="K149" s="32">
        <f>IF('Log_working_2-way'!$D148="","",B149^('Log_working_2-way'!$D148))</f>
        <v>2.1518584594506485</v>
      </c>
      <c r="L149" s="37">
        <f t="shared" si="27"/>
        <v>0.53350515463917525</v>
      </c>
      <c r="M149" s="37">
        <f t="shared" si="28"/>
        <v>0.46649484536082475</v>
      </c>
      <c r="N149" s="38">
        <v>245</v>
      </c>
      <c r="O149" s="38">
        <f t="shared" si="29"/>
        <v>109.64088397790056</v>
      </c>
      <c r="P149" s="38">
        <f t="shared" si="30"/>
        <v>126.64251207729468</v>
      </c>
      <c r="Q149" s="38">
        <f t="shared" si="31"/>
        <v>118.35748792270532</v>
      </c>
      <c r="R149" s="38">
        <f t="shared" si="32"/>
        <v>135.35911602209944</v>
      </c>
      <c r="S149" s="39">
        <f t="shared" si="33"/>
        <v>-8.7166039448047599</v>
      </c>
      <c r="T149" s="39">
        <f t="shared" si="34"/>
        <v>-8.7166039448047599</v>
      </c>
      <c r="U149" t="s">
        <v>232</v>
      </c>
      <c r="V149" t="s">
        <v>228</v>
      </c>
      <c r="W149" t="s">
        <v>434</v>
      </c>
      <c r="X149" t="s">
        <v>483</v>
      </c>
      <c r="Y149" s="41"/>
    </row>
    <row r="150" spans="1:25" ht="15" x14ac:dyDescent="0.25">
      <c r="A150">
        <v>2.15</v>
      </c>
      <c r="B150">
        <v>1.76</v>
      </c>
      <c r="C150" s="29">
        <f t="shared" si="26"/>
        <v>3.3298097251585723E-2</v>
      </c>
      <c r="D150" s="30">
        <f>IF(OR($A150="",$B150=""),"",A150*'MPTO_working_2-way'!$G149)</f>
        <v>2.2215909090909092</v>
      </c>
      <c r="E150" s="32">
        <f>IF(OR($A150="",$B150=""),"",B150*'MPTO_working_2-way'!$G149)</f>
        <v>1.8186046511627909</v>
      </c>
      <c r="F150" s="30">
        <f>IF(OR($A150="",$B150=""),"",'MPTO_working_2-way'!D149)</f>
        <v>2.2298173246906305</v>
      </c>
      <c r="G150" s="32">
        <f>IF(OR($A150="",$B150=""),"",'MPTO_working_2-way'!E149)</f>
        <v>1.8131288931480596</v>
      </c>
      <c r="H150" s="30">
        <f>IF(OR($A150="",$B150=""),"",'OddsRatio_working_2-way'!M149)</f>
        <v>2.2301048307916052</v>
      </c>
      <c r="I150" s="30">
        <f>IF(OR($A150="",$B150=""),"",'OddsRatio_working_2-way'!N149)</f>
        <v>1.8129388446970602</v>
      </c>
      <c r="J150" s="30">
        <f>IF('Log_working_2-way'!$D149="","",A150^('Log_working_2-way'!$D149))</f>
        <v>2.2338767288490446</v>
      </c>
      <c r="K150" s="32">
        <f>IF('Log_working_2-way'!$D149="","",B150^('Log_working_2-way'!$D149))</f>
        <v>1.8104537322239227</v>
      </c>
      <c r="L150" s="37">
        <f t="shared" si="27"/>
        <v>0.45012787723785164</v>
      </c>
      <c r="M150" s="37">
        <f t="shared" si="28"/>
        <v>0.54987212276214825</v>
      </c>
      <c r="N150" s="38">
        <v>246</v>
      </c>
      <c r="O150" s="38">
        <f t="shared" si="29"/>
        <v>131.58139534883719</v>
      </c>
      <c r="P150" s="38">
        <f t="shared" si="30"/>
        <v>106.22727272727272</v>
      </c>
      <c r="Q150" s="38">
        <f t="shared" si="31"/>
        <v>139.77272727272728</v>
      </c>
      <c r="R150" s="38">
        <f t="shared" si="32"/>
        <v>114.41860465116279</v>
      </c>
      <c r="S150" s="39">
        <f t="shared" si="33"/>
        <v>-8.1913319238900897</v>
      </c>
      <c r="T150" s="39">
        <f t="shared" si="34"/>
        <v>-8.1913319238900755</v>
      </c>
      <c r="U150" t="s">
        <v>240</v>
      </c>
      <c r="V150" t="s">
        <v>459</v>
      </c>
      <c r="W150" t="s">
        <v>166</v>
      </c>
      <c r="X150" t="s">
        <v>483</v>
      </c>
      <c r="Y150" s="41"/>
    </row>
    <row r="151" spans="1:25" ht="15" x14ac:dyDescent="0.25">
      <c r="A151">
        <v>1.85</v>
      </c>
      <c r="B151">
        <v>2.0499999999999998</v>
      </c>
      <c r="C151" s="29">
        <f t="shared" si="26"/>
        <v>2.8345418589321048E-2</v>
      </c>
      <c r="D151" s="30">
        <f>IF(OR($A151="",$B151=""),"",A151*'MPTO_working_2-way'!$G150)</f>
        <v>1.902439024390244</v>
      </c>
      <c r="E151" s="32">
        <f>IF(OR($A151="",$B151=""),"",B151*'MPTO_working_2-way'!$G150)</f>
        <v>2.1081081081081079</v>
      </c>
      <c r="F151" s="30">
        <f>IF(OR($A151="",$B151=""),"",'MPTO_working_2-way'!D150)</f>
        <v>1.8998121477770822</v>
      </c>
      <c r="G151" s="32">
        <f>IF(OR($A151="",$B151=""),"",'MPTO_working_2-way'!E150)</f>
        <v>2.1113430758524703</v>
      </c>
      <c r="H151" s="30">
        <f>IF(OR($A151="",$B151=""),"",'OddsRatio_working_2-way'!M150)</f>
        <v>1.8997354108424378</v>
      </c>
      <c r="I151" s="30">
        <f>IF(OR($A151="",$B151=""),"",'OddsRatio_working_2-way'!N150)</f>
        <v>2.1114378604524222</v>
      </c>
      <c r="J151" s="30">
        <f>IF('Log_working_2-way'!$D150="","",A151^('Log_working_2-way'!$D150))</f>
        <v>1.8985467665018629</v>
      </c>
      <c r="K151" s="32">
        <f>IF('Log_working_2-way'!$D150="","",B151^('Log_working_2-way'!$D150))</f>
        <v>2.1129081281913611</v>
      </c>
      <c r="L151" s="37">
        <f t="shared" si="27"/>
        <v>0.52564102564102555</v>
      </c>
      <c r="M151" s="37">
        <f t="shared" si="28"/>
        <v>0.47435897435897439</v>
      </c>
      <c r="N151" s="38">
        <v>247</v>
      </c>
      <c r="O151" s="38">
        <f t="shared" si="29"/>
        <v>113.4864864864865</v>
      </c>
      <c r="P151" s="38">
        <f t="shared" si="30"/>
        <v>126.51219512195121</v>
      </c>
      <c r="Q151" s="38">
        <f t="shared" si="31"/>
        <v>120.48780487804879</v>
      </c>
      <c r="R151" s="38">
        <f t="shared" si="32"/>
        <v>133.51351351351349</v>
      </c>
      <c r="S151" s="39">
        <f t="shared" si="33"/>
        <v>-7.0013183915622932</v>
      </c>
      <c r="T151" s="39">
        <f t="shared" si="34"/>
        <v>-7.001318391562279</v>
      </c>
      <c r="U151" t="s">
        <v>441</v>
      </c>
      <c r="V151" t="s">
        <v>363</v>
      </c>
      <c r="W151" t="s">
        <v>166</v>
      </c>
      <c r="X151" t="s">
        <v>483</v>
      </c>
      <c r="Y151" s="41"/>
    </row>
    <row r="152" spans="1:25" ht="15" x14ac:dyDescent="0.25">
      <c r="A152">
        <v>2.02</v>
      </c>
      <c r="B152">
        <v>1.87</v>
      </c>
      <c r="C152" s="29">
        <f t="shared" si="26"/>
        <v>2.9808863239265015E-2</v>
      </c>
      <c r="D152" s="30">
        <f>IF(OR($A152="",$B152=""),"",A152*'MPTO_working_2-way'!$G151)</f>
        <v>2.0802139037433154</v>
      </c>
      <c r="E152" s="32">
        <f>IF(OR($A152="",$B152=""),"",B152*'MPTO_working_2-way'!$G151)</f>
        <v>1.9257425742574257</v>
      </c>
      <c r="F152" s="30">
        <f>IF(OR($A152="",$B152=""),"",'MPTO_working_2-way'!D151)</f>
        <v>2.082703865027292</v>
      </c>
      <c r="G152" s="32">
        <f>IF(OR($A152="",$B152=""),"",'MPTO_working_2-way'!E151)</f>
        <v>1.9236135865967305</v>
      </c>
      <c r="H152" s="30">
        <f>IF(OR($A152="",$B152=""),"",'OddsRatio_working_2-way'!M151)</f>
        <v>2.0827805840074194</v>
      </c>
      <c r="I152" s="30">
        <f>IF(OR($A152="",$B152=""),"",'OddsRatio_working_2-way'!N151)</f>
        <v>1.9235481451827992</v>
      </c>
      <c r="J152" s="30">
        <f>IF('Log_working_2-way'!$D151="","",A152^('Log_working_2-way'!$D151))</f>
        <v>2.0839128581602959</v>
      </c>
      <c r="K152" s="32">
        <f>IF('Log_working_2-way'!$D151="","",B152^('Log_working_2-way'!$D151))</f>
        <v>1.9225833907877643</v>
      </c>
      <c r="L152" s="37">
        <f t="shared" si="27"/>
        <v>0.48071979434447304</v>
      </c>
      <c r="M152" s="37">
        <f t="shared" si="28"/>
        <v>0.51928020565552702</v>
      </c>
      <c r="N152" s="38">
        <v>248</v>
      </c>
      <c r="O152" s="38">
        <f t="shared" si="29"/>
        <v>125.22772277227722</v>
      </c>
      <c r="P152" s="38">
        <f t="shared" si="30"/>
        <v>115.37967914438504</v>
      </c>
      <c r="Q152" s="38">
        <f t="shared" si="31"/>
        <v>132.62032085561495</v>
      </c>
      <c r="R152" s="38">
        <f t="shared" si="32"/>
        <v>122.77227722772277</v>
      </c>
      <c r="S152" s="39">
        <f t="shared" si="33"/>
        <v>-7.3925980833377309</v>
      </c>
      <c r="T152" s="39">
        <f t="shared" si="34"/>
        <v>-7.3925980833377309</v>
      </c>
      <c r="U152" t="s">
        <v>455</v>
      </c>
      <c r="V152" t="s">
        <v>105</v>
      </c>
      <c r="W152" t="s">
        <v>78</v>
      </c>
      <c r="X152" t="s">
        <v>483</v>
      </c>
      <c r="Y152" s="41"/>
    </row>
    <row r="153" spans="1:25" ht="15" x14ac:dyDescent="0.25">
      <c r="A153">
        <v>1.93</v>
      </c>
      <c r="B153">
        <v>1.95</v>
      </c>
      <c r="C153" s="29">
        <f t="shared" si="26"/>
        <v>3.0955227846419575E-2</v>
      </c>
      <c r="D153" s="30">
        <f>IF(OR($A153="",$B153=""),"",A153*'MPTO_working_2-way'!$G152)</f>
        <v>1.9897435897435898</v>
      </c>
      <c r="E153" s="32">
        <f>IF(OR($A153="",$B153=""),"",B153*'MPTO_working_2-way'!$G152)</f>
        <v>2.0103626943005182</v>
      </c>
      <c r="F153" s="30">
        <f>IF(OR($A153="",$B153=""),"",'MPTO_working_2-way'!D152)</f>
        <v>1.9894277785119598</v>
      </c>
      <c r="G153" s="32">
        <f>IF(OR($A153="",$B153=""),"",'MPTO_working_2-way'!E152)</f>
        <v>2.0106851876586083</v>
      </c>
      <c r="H153" s="30">
        <f>IF(OR($A153="",$B153=""),"",'OddsRatio_working_2-way'!M152)</f>
        <v>1.9894176915848294</v>
      </c>
      <c r="I153" s="30">
        <f>IF(OR($A153="",$B153=""),"",'OddsRatio_working_2-way'!N152)</f>
        <v>2.0106954914038573</v>
      </c>
      <c r="J153" s="30">
        <f>IF('Log_working_2-way'!$D152="","",A153^('Log_working_2-way'!$D152))</f>
        <v>1.9892742724695103</v>
      </c>
      <c r="K153" s="32">
        <f>IF('Log_working_2-way'!$D152="","",B153^('Log_working_2-way'!$D152))</f>
        <v>2.0108420160403986</v>
      </c>
      <c r="L153" s="37">
        <f t="shared" si="27"/>
        <v>0.50257731958762886</v>
      </c>
      <c r="M153" s="37">
        <f t="shared" si="28"/>
        <v>0.49742268041237114</v>
      </c>
      <c r="N153" s="38">
        <v>249</v>
      </c>
      <c r="O153" s="38">
        <f t="shared" si="29"/>
        <v>119.98445595854923</v>
      </c>
      <c r="P153" s="38">
        <f t="shared" si="30"/>
        <v>121.30769230769234</v>
      </c>
      <c r="Q153" s="38">
        <f t="shared" si="31"/>
        <v>127.69230769230771</v>
      </c>
      <c r="R153" s="38">
        <f t="shared" si="32"/>
        <v>129.0155440414508</v>
      </c>
      <c r="S153" s="39">
        <f t="shared" si="33"/>
        <v>-7.7078517337584742</v>
      </c>
      <c r="T153" s="39">
        <f t="shared" si="34"/>
        <v>-7.70785173375846</v>
      </c>
      <c r="U153" t="s">
        <v>372</v>
      </c>
      <c r="V153" t="s">
        <v>369</v>
      </c>
      <c r="W153" t="s">
        <v>435</v>
      </c>
      <c r="X153" t="s">
        <v>483</v>
      </c>
      <c r="Y153" s="41"/>
    </row>
    <row r="154" spans="1:25" s="35" customFormat="1" ht="15" x14ac:dyDescent="0.25">
      <c r="A154">
        <v>2.62</v>
      </c>
      <c r="B154">
        <v>1.53</v>
      </c>
      <c r="C154" s="29">
        <f t="shared" si="26"/>
        <v>3.5274160554807032E-2</v>
      </c>
      <c r="D154" s="30">
        <f>IF(OR($A154="",$B154=""),"",A154*'MPTO_working_2-way'!$G153)</f>
        <v>2.7124183006535945</v>
      </c>
      <c r="E154" s="32">
        <f>IF(OR($A154="",$B154=""),"",B154*'MPTO_working_2-way'!$G153)</f>
        <v>1.5839694656488548</v>
      </c>
      <c r="F154" s="30">
        <f>IF(OR($A154="",$B154=""),"",'MPTO_working_2-way'!D153)</f>
        <v>2.7469334612485432</v>
      </c>
      <c r="G154" s="32">
        <f>IF(OR($A154="",$B154=""),"",'MPTO_working_2-way'!E153)</f>
        <v>1.5724316479033458</v>
      </c>
      <c r="H154" s="30">
        <f>IF(OR($A154="",$B154=""),"",'OddsRatio_working_2-way'!M153)</f>
        <v>2.7483145522430754</v>
      </c>
      <c r="I154" s="30">
        <f>IF(OR($A154="",$B154=""),"",'OddsRatio_working_2-way'!N153)</f>
        <v>1.5719794522770554</v>
      </c>
      <c r="J154" s="30">
        <f>IF('Log_working_2-way'!$D153="","",A154^('Log_working_2-way'!$D153))</f>
        <v>2.7645578219093752</v>
      </c>
      <c r="K154" s="32">
        <f>IF('Log_working_2-way'!$D153="","",B154^('Log_working_2-way'!$D153))</f>
        <v>1.5667142145094044</v>
      </c>
      <c r="L154" s="37">
        <f t="shared" si="27"/>
        <v>0.36867469879518078</v>
      </c>
      <c r="M154" s="37">
        <f t="shared" si="28"/>
        <v>0.63132530120481933</v>
      </c>
      <c r="N154" s="38">
        <v>250</v>
      </c>
      <c r="O154" s="38">
        <f t="shared" si="29"/>
        <v>154.58015267175571</v>
      </c>
      <c r="P154" s="38">
        <f t="shared" si="30"/>
        <v>86.601307189542482</v>
      </c>
      <c r="Q154" s="38">
        <f t="shared" si="31"/>
        <v>163.39869281045753</v>
      </c>
      <c r="R154" s="38">
        <f t="shared" si="32"/>
        <v>95.419847328244273</v>
      </c>
      <c r="S154" s="39">
        <f t="shared" si="33"/>
        <v>-8.8185401387018203</v>
      </c>
      <c r="T154" s="39">
        <f t="shared" si="34"/>
        <v>-8.8185401387017919</v>
      </c>
      <c r="U154" t="s">
        <v>366</v>
      </c>
      <c r="V154" t="s">
        <v>193</v>
      </c>
      <c r="W154" t="s">
        <v>435</v>
      </c>
      <c r="X154" t="s">
        <v>483</v>
      </c>
      <c r="Y154" s="41"/>
    </row>
    <row r="155" spans="1:25" ht="15" x14ac:dyDescent="0.25">
      <c r="A155">
        <v>1.77</v>
      </c>
      <c r="B155">
        <v>2.14</v>
      </c>
      <c r="C155" s="29">
        <f t="shared" si="26"/>
        <v>3.2261471038597556E-2</v>
      </c>
      <c r="D155" s="30">
        <f>IF(OR($A155="",$B155=""),"",A155*'MPTO_working_2-way'!$G154)</f>
        <v>1.8271028037383177</v>
      </c>
      <c r="E155" s="32">
        <f>IF(OR($A155="",$B155=""),"",B155*'MPTO_working_2-way'!$G154)</f>
        <v>2.2090395480225991</v>
      </c>
      <c r="F155" s="30">
        <f>IF(OR($A155="",$B155=""),"",'MPTO_working_2-way'!D154)</f>
        <v>1.822021261243927</v>
      </c>
      <c r="G155" s="32">
        <f>IF(OR($A155="",$B155=""),"",'MPTO_working_2-way'!E154)</f>
        <v>2.216513546725964</v>
      </c>
      <c r="H155" s="30">
        <f>IF(OR($A155="",$B155=""),"",'OddsRatio_working_2-way'!M154)</f>
        <v>1.8218507142366114</v>
      </c>
      <c r="I155" s="30">
        <f>IF(OR($A155="",$B155=""),"",'OddsRatio_working_2-way'!N154)</f>
        <v>2.2167659925061516</v>
      </c>
      <c r="J155" s="30">
        <f>IF('Log_working_2-way'!$D154="","",A155^('Log_working_2-way'!$D154))</f>
        <v>1.8195461168991689</v>
      </c>
      <c r="K155" s="32">
        <f>IF('Log_working_2-way'!$D154="","",B155^('Log_working_2-way'!$D154))</f>
        <v>2.2201875884465903</v>
      </c>
      <c r="L155" s="37">
        <f t="shared" si="27"/>
        <v>0.54731457800511507</v>
      </c>
      <c r="M155" s="37">
        <f t="shared" si="28"/>
        <v>0.45268542199488487</v>
      </c>
      <c r="N155" s="38">
        <v>251</v>
      </c>
      <c r="O155" s="38">
        <f t="shared" si="29"/>
        <v>109.19209039548022</v>
      </c>
      <c r="P155" s="38">
        <f t="shared" si="30"/>
        <v>133.71028037383178</v>
      </c>
      <c r="Q155" s="38">
        <f t="shared" si="31"/>
        <v>117.28971962616822</v>
      </c>
      <c r="R155" s="38">
        <f t="shared" si="32"/>
        <v>141.80790960451978</v>
      </c>
      <c r="S155" s="39">
        <f t="shared" si="33"/>
        <v>-8.0976292306879998</v>
      </c>
      <c r="T155" s="39">
        <f t="shared" si="34"/>
        <v>-8.0976292306879998</v>
      </c>
      <c r="U155" t="s">
        <v>364</v>
      </c>
      <c r="V155" t="s">
        <v>373</v>
      </c>
      <c r="W155" t="s">
        <v>435</v>
      </c>
      <c r="X155" t="s">
        <v>483</v>
      </c>
      <c r="Y155" s="41"/>
    </row>
    <row r="156" spans="1:25" ht="15" x14ac:dyDescent="0.25">
      <c r="A156">
        <v>1.91</v>
      </c>
      <c r="B156">
        <v>1.98</v>
      </c>
      <c r="C156" s="29">
        <f t="shared" si="26"/>
        <v>2.861071447458885E-2</v>
      </c>
      <c r="D156" s="30">
        <f>IF(OR($A156="",$B156=""),"",A156*'MPTO_working_2-way'!$G155)</f>
        <v>1.9646464646464645</v>
      </c>
      <c r="E156" s="32">
        <f>IF(OR($A156="",$B156=""),"",B156*'MPTO_working_2-way'!$G155)</f>
        <v>2.0366492146596857</v>
      </c>
      <c r="F156" s="30">
        <f>IF(OR($A156="",$B156=""),"",'MPTO_working_2-way'!D155)</f>
        <v>1.9636533568721115</v>
      </c>
      <c r="G156" s="32">
        <f>IF(OR($A156="",$B156=""),"",'MPTO_working_2-way'!E155)</f>
        <v>2.0377175494369308</v>
      </c>
      <c r="H156" s="30">
        <f>IF(OR($A156="",$B156=""),"",'OddsRatio_working_2-way'!M155)</f>
        <v>1.9636241116594322</v>
      </c>
      <c r="I156" s="30">
        <f>IF(OR($A156="",$B156=""),"",'OddsRatio_working_2-way'!N155)</f>
        <v>2.0377490433255412</v>
      </c>
      <c r="J156" s="30">
        <f>IF('Log_working_2-way'!$D155="","",A156^('Log_working_2-way'!$D155))</f>
        <v>1.9631742210121639</v>
      </c>
      <c r="K156" s="32">
        <f>IF('Log_working_2-way'!$D155="","",B156^('Log_working_2-way'!$D155))</f>
        <v>2.0382337672504618</v>
      </c>
      <c r="L156" s="37">
        <f t="shared" si="27"/>
        <v>0.50899742930591263</v>
      </c>
      <c r="M156" s="37">
        <f t="shared" si="28"/>
        <v>0.49100257069408743</v>
      </c>
      <c r="N156" s="38">
        <v>252</v>
      </c>
      <c r="O156" s="38">
        <f t="shared" si="29"/>
        <v>120.06282722513089</v>
      </c>
      <c r="P156" s="38">
        <f t="shared" si="30"/>
        <v>124.72727272727272</v>
      </c>
      <c r="Q156" s="38">
        <f t="shared" si="31"/>
        <v>127.27272727272728</v>
      </c>
      <c r="R156" s="38">
        <f t="shared" si="32"/>
        <v>131.93717277486911</v>
      </c>
      <c r="S156" s="39">
        <f t="shared" si="33"/>
        <v>-7.2099000475963919</v>
      </c>
      <c r="T156" s="39">
        <f t="shared" si="34"/>
        <v>-7.2099000475963919</v>
      </c>
      <c r="U156" t="s">
        <v>370</v>
      </c>
      <c r="V156" t="s">
        <v>367</v>
      </c>
      <c r="W156" t="s">
        <v>435</v>
      </c>
      <c r="X156" t="s">
        <v>483</v>
      </c>
      <c r="Y156" s="41"/>
    </row>
    <row r="157" spans="1:25" ht="15" x14ac:dyDescent="0.25">
      <c r="A157">
        <v>2.15</v>
      </c>
      <c r="B157">
        <v>1.76</v>
      </c>
      <c r="C157" s="29">
        <f t="shared" si="26"/>
        <v>3.3298097251585723E-2</v>
      </c>
      <c r="D157" s="30">
        <f>IF(OR($A157="",$B157=""),"",A157*'MPTO_working_2-way'!$G156)</f>
        <v>2.2215909090909092</v>
      </c>
      <c r="E157" s="32">
        <f>IF(OR($A157="",$B157=""),"",B157*'MPTO_working_2-way'!$G156)</f>
        <v>1.8186046511627909</v>
      </c>
      <c r="F157" s="30">
        <f>IF(OR($A157="",$B157=""),"",'MPTO_working_2-way'!D156)</f>
        <v>2.2298173246906305</v>
      </c>
      <c r="G157" s="32">
        <f>IF(OR($A157="",$B157=""),"",'MPTO_working_2-way'!E156)</f>
        <v>1.8131288931480596</v>
      </c>
      <c r="H157" s="30">
        <f>IF(OR($A157="",$B157=""),"",'OddsRatio_working_2-way'!M156)</f>
        <v>2.2301048307916052</v>
      </c>
      <c r="I157" s="30">
        <f>IF(OR($A157="",$B157=""),"",'OddsRatio_working_2-way'!N156)</f>
        <v>1.8129388446970602</v>
      </c>
      <c r="J157" s="30">
        <f>IF('Log_working_2-way'!$D156="","",A157^('Log_working_2-way'!$D156))</f>
        <v>2.2338767288490446</v>
      </c>
      <c r="K157" s="32">
        <f>IF('Log_working_2-way'!$D156="","",B157^('Log_working_2-way'!$D156))</f>
        <v>1.8104537322239227</v>
      </c>
      <c r="L157" s="37">
        <f t="shared" si="27"/>
        <v>0.45012787723785164</v>
      </c>
      <c r="M157" s="37">
        <f t="shared" si="28"/>
        <v>0.54987212276214825</v>
      </c>
      <c r="N157" s="38">
        <v>253</v>
      </c>
      <c r="O157" s="38">
        <f t="shared" si="29"/>
        <v>135.32558139534879</v>
      </c>
      <c r="P157" s="38">
        <f t="shared" si="30"/>
        <v>109.25000000000003</v>
      </c>
      <c r="Q157" s="38">
        <f t="shared" si="31"/>
        <v>143.75</v>
      </c>
      <c r="R157" s="38">
        <f t="shared" si="32"/>
        <v>117.67441860465117</v>
      </c>
      <c r="S157" s="39">
        <f t="shared" si="33"/>
        <v>-8.4244186046512084</v>
      </c>
      <c r="T157" s="39">
        <f t="shared" si="34"/>
        <v>-8.4244186046511373</v>
      </c>
      <c r="U157" t="s">
        <v>375</v>
      </c>
      <c r="V157" t="s">
        <v>368</v>
      </c>
      <c r="W157" t="s">
        <v>435</v>
      </c>
      <c r="X157" t="s">
        <v>483</v>
      </c>
      <c r="Y157" s="41"/>
    </row>
    <row r="158" spans="1:25" ht="15" x14ac:dyDescent="0.25">
      <c r="A158">
        <v>1.94</v>
      </c>
      <c r="B158">
        <v>1.94</v>
      </c>
      <c r="C158" s="29">
        <f t="shared" si="26"/>
        <v>3.0927835051546504E-2</v>
      </c>
      <c r="D158" s="30">
        <f>IF(OR($A158="",$B158=""),"",A158*'MPTO_working_2-way'!$G157)</f>
        <v>2</v>
      </c>
      <c r="E158" s="32">
        <f>IF(OR($A158="",$B158=""),"",B158*'MPTO_working_2-way'!$G157)</f>
        <v>2</v>
      </c>
      <c r="F158" s="30">
        <f>IF(OR($A158="",$B158=""),"",'MPTO_working_2-way'!D157)</f>
        <v>2.0000000000000004</v>
      </c>
      <c r="G158" s="32">
        <f>IF(OR($A158="",$B158=""),"",'MPTO_working_2-way'!E157)</f>
        <v>2.0000000000000004</v>
      </c>
      <c r="H158" s="30">
        <f>IF(OR($A158="",$B158=""),"",'OddsRatio_working_2-way'!M157)</f>
        <v>2.0000000000000004</v>
      </c>
      <c r="I158" s="30">
        <f>IF(OR($A158="",$B158=""),"",'OddsRatio_working_2-way'!N157)</f>
        <v>2.0000000000000004</v>
      </c>
      <c r="J158" s="30">
        <f>IF('Log_working_2-way'!$D157="","",A158^('Log_working_2-way'!$D157))</f>
        <v>1.9999999999999891</v>
      </c>
      <c r="K158" s="32">
        <f>IF('Log_working_2-way'!$D157="","",B158^('Log_working_2-way'!$D157))</f>
        <v>1.9999999999999891</v>
      </c>
      <c r="L158" s="37">
        <f t="shared" si="27"/>
        <v>0.5</v>
      </c>
      <c r="M158" s="37">
        <f t="shared" si="28"/>
        <v>0.5</v>
      </c>
      <c r="N158" s="38">
        <v>254</v>
      </c>
      <c r="O158" s="38">
        <f t="shared" si="29"/>
        <v>123.07216494845362</v>
      </c>
      <c r="P158" s="38">
        <f t="shared" si="30"/>
        <v>123.07216494845362</v>
      </c>
      <c r="Q158" s="38">
        <f t="shared" si="31"/>
        <v>130.9278350515464</v>
      </c>
      <c r="R158" s="38">
        <f t="shared" si="32"/>
        <v>130.9278350515464</v>
      </c>
      <c r="S158" s="39">
        <f t="shared" si="33"/>
        <v>-7.8556701030927769</v>
      </c>
      <c r="T158" s="39">
        <f t="shared" si="34"/>
        <v>-7.8556701030927769</v>
      </c>
      <c r="U158" t="s">
        <v>252</v>
      </c>
      <c r="V158" t="s">
        <v>371</v>
      </c>
      <c r="W158" t="s">
        <v>435</v>
      </c>
      <c r="X158" t="s">
        <v>483</v>
      </c>
      <c r="Y158" s="41"/>
    </row>
    <row r="159" spans="1:25" ht="15" x14ac:dyDescent="0.25">
      <c r="A159">
        <v>1.71</v>
      </c>
      <c r="B159">
        <v>2.2200000000000002</v>
      </c>
      <c r="C159" s="29">
        <f t="shared" si="26"/>
        <v>3.5245772087877381E-2</v>
      </c>
      <c r="D159" s="30">
        <f>IF(OR($A159="",$B159=""),"",A159*'MPTO_working_2-way'!$G158)</f>
        <v>1.7702702702702702</v>
      </c>
      <c r="E159" s="32">
        <f>IF(OR($A159="",$B159=""),"",B159*'MPTO_working_2-way'!$G158)</f>
        <v>2.2982456140350882</v>
      </c>
      <c r="F159" s="30">
        <f>IF(OR($A159="",$B159=""),"",'MPTO_working_2-way'!D158)</f>
        <v>1.7631322279503969</v>
      </c>
      <c r="G159" s="32">
        <f>IF(OR($A159="",$B159=""),"",'MPTO_working_2-way'!E158)</f>
        <v>2.3103888990323171</v>
      </c>
      <c r="H159" s="30">
        <f>IF(OR($A159="",$B159=""),"",'OddsRatio_working_2-way'!M158)</f>
        <v>1.7628677559805201</v>
      </c>
      <c r="I159" s="30">
        <f>IF(OR($A159="",$B159=""),"",'OddsRatio_working_2-way'!N158)</f>
        <v>2.310843186332725</v>
      </c>
      <c r="J159" s="30">
        <f>IF('Log_working_2-way'!$D158="","",A159^('Log_working_2-way'!$D158))</f>
        <v>1.7596240997267032</v>
      </c>
      <c r="K159" s="32">
        <f>IF('Log_working_2-way'!$D158="","",B159^('Log_working_2-way'!$D158))</f>
        <v>2.3164405926032319</v>
      </c>
      <c r="L159" s="37">
        <f t="shared" si="27"/>
        <v>0.56488549618320616</v>
      </c>
      <c r="M159" s="37">
        <f t="shared" si="28"/>
        <v>0.43511450381679379</v>
      </c>
      <c r="N159" s="38">
        <v>255</v>
      </c>
      <c r="O159" s="38">
        <f t="shared" si="29"/>
        <v>105.87719298245614</v>
      </c>
      <c r="P159" s="38">
        <f t="shared" si="30"/>
        <v>140.13513513513513</v>
      </c>
      <c r="Q159" s="38">
        <f t="shared" si="31"/>
        <v>114.86486486486486</v>
      </c>
      <c r="R159" s="38">
        <f t="shared" si="32"/>
        <v>149.12280701754386</v>
      </c>
      <c r="S159" s="39">
        <f t="shared" si="33"/>
        <v>-8.9876718824087192</v>
      </c>
      <c r="T159" s="39">
        <f t="shared" si="34"/>
        <v>-8.9876718824087334</v>
      </c>
      <c r="U159" t="s">
        <v>251</v>
      </c>
      <c r="V159" t="s">
        <v>376</v>
      </c>
      <c r="W159" t="s">
        <v>435</v>
      </c>
      <c r="X159" t="s">
        <v>483</v>
      </c>
      <c r="Y159" s="41"/>
    </row>
    <row r="160" spans="1:25" ht="15" x14ac:dyDescent="0.25">
      <c r="A160">
        <v>2.0699999999999998</v>
      </c>
      <c r="B160">
        <v>1.75</v>
      </c>
      <c r="C160" s="29">
        <f t="shared" si="26"/>
        <v>5.452035886818507E-2</v>
      </c>
      <c r="D160" s="30">
        <f>IF(OR($A160="",$B160=""),"",A160*'MPTO_working_2-way'!$G159)</f>
        <v>2.1828571428571428</v>
      </c>
      <c r="E160" s="32">
        <f>IF(OR($A160="",$B160=""),"",B160*'MPTO_working_2-way'!$G159)</f>
        <v>1.8454106280193239</v>
      </c>
      <c r="F160" s="30">
        <f>IF(OR($A160="",$B160=""),"",'MPTO_working_2-way'!D159)</f>
        <v>2.1937925813777439</v>
      </c>
      <c r="G160" s="32">
        <f>IF(OR($A160="",$B160=""),"",'MPTO_working_2-way'!E159)</f>
        <v>1.8376664552948638</v>
      </c>
      <c r="H160" s="30">
        <f>IF(OR($A160="",$B160=""),"",'OddsRatio_working_2-way'!M159)</f>
        <v>2.194431524477928</v>
      </c>
      <c r="I160" s="30">
        <f>IF(OR($A160="",$B160=""),"",'OddsRatio_working_2-way'!N159)</f>
        <v>1.8372183582789212</v>
      </c>
      <c r="J160" s="30">
        <f>IF('Log_working_2-way'!$D159="","",A160^('Log_working_2-way'!$D159))</f>
        <v>2.1995473616416468</v>
      </c>
      <c r="K160" s="32">
        <f>IF('Log_working_2-way'!$D159="","",B160^('Log_working_2-way'!$D159))</f>
        <v>1.8336477841353114</v>
      </c>
      <c r="L160" s="37">
        <f t="shared" si="27"/>
        <v>0.45811518324607331</v>
      </c>
      <c r="M160" s="37">
        <f t="shared" si="28"/>
        <v>0.54188481675392663</v>
      </c>
      <c r="N160" s="38">
        <v>256</v>
      </c>
      <c r="O160" s="38">
        <f t="shared" si="29"/>
        <v>132.32850241545893</v>
      </c>
      <c r="P160" s="38">
        <f t="shared" si="30"/>
        <v>109.71428571428571</v>
      </c>
      <c r="Q160" s="38">
        <f t="shared" si="31"/>
        <v>146.28571428571428</v>
      </c>
      <c r="R160" s="38">
        <f t="shared" si="32"/>
        <v>123.67149758454107</v>
      </c>
      <c r="S160" s="39">
        <f t="shared" si="33"/>
        <v>-13.95721187025535</v>
      </c>
      <c r="T160" s="39">
        <f t="shared" si="34"/>
        <v>-13.957211870255364</v>
      </c>
      <c r="U160" t="s">
        <v>473</v>
      </c>
      <c r="V160" t="s">
        <v>474</v>
      </c>
      <c r="W160" t="s">
        <v>485</v>
      </c>
      <c r="X160" t="s">
        <v>483</v>
      </c>
      <c r="Y160" s="41"/>
    </row>
    <row r="161" spans="1:25" ht="15" x14ac:dyDescent="0.25">
      <c r="A161">
        <v>2.7</v>
      </c>
      <c r="B161">
        <v>1.46</v>
      </c>
      <c r="C161" s="29">
        <f t="shared" si="26"/>
        <v>5.530187721968538E-2</v>
      </c>
      <c r="D161" s="30">
        <f>IF(OR($A161="",$B161=""),"",A161*'MPTO_working_2-way'!$G160)</f>
        <v>2.8493150684931505</v>
      </c>
      <c r="E161" s="32">
        <f>IF(OR($A161="",$B161=""),"",B161*'MPTO_working_2-way'!$G160)</f>
        <v>1.5407407407407405</v>
      </c>
      <c r="F161" s="30">
        <f>IF(OR($A161="",$B161=""),"",'MPTO_working_2-way'!D160)</f>
        <v>2.9178386380458918</v>
      </c>
      <c r="G161" s="32">
        <f>IF(OR($A161="",$B161=""),"",'MPTO_working_2-way'!E160)</f>
        <v>1.5214203010420686</v>
      </c>
      <c r="H161" s="30">
        <f>IF(OR($A161="",$B161=""),"",'OddsRatio_working_2-way'!M160)</f>
        <v>2.9224079103855773</v>
      </c>
      <c r="I161" s="30">
        <f>IF(OR($A161="",$B161=""),"",'OddsRatio_working_2-way'!N160)</f>
        <v>1.5201809639866855</v>
      </c>
      <c r="J161" s="30">
        <f>IF('Log_working_2-way'!$D160="","",A161^('Log_working_2-way'!$D160))</f>
        <v>2.9559514267237605</v>
      </c>
      <c r="K161" s="32">
        <f>IF('Log_working_2-way'!$D160="","",B161^('Log_working_2-way'!$D160))</f>
        <v>1.5112601398618353</v>
      </c>
      <c r="L161" s="37">
        <f t="shared" si="27"/>
        <v>0.35096153846153849</v>
      </c>
      <c r="M161" s="37">
        <f t="shared" si="28"/>
        <v>0.64903846153846168</v>
      </c>
      <c r="N161" s="38">
        <v>257</v>
      </c>
      <c r="O161" s="38">
        <f t="shared" si="29"/>
        <v>161.81481481481484</v>
      </c>
      <c r="P161" s="38">
        <f t="shared" si="30"/>
        <v>80.972602739726</v>
      </c>
      <c r="Q161" s="38">
        <f t="shared" si="31"/>
        <v>176.02739726027397</v>
      </c>
      <c r="R161" s="38">
        <f t="shared" si="32"/>
        <v>95.185185185185176</v>
      </c>
      <c r="S161" s="39">
        <f t="shared" si="33"/>
        <v>-14.212582445459134</v>
      </c>
      <c r="T161" s="39">
        <f t="shared" si="34"/>
        <v>-14.212582445459176</v>
      </c>
      <c r="U161" t="s">
        <v>475</v>
      </c>
      <c r="V161" t="s">
        <v>476</v>
      </c>
      <c r="W161" t="s">
        <v>485</v>
      </c>
      <c r="X161" t="s">
        <v>483</v>
      </c>
      <c r="Y161" s="41"/>
    </row>
    <row r="162" spans="1:25" ht="15" x14ac:dyDescent="0.25">
      <c r="A162">
        <v>2.0699999999999998</v>
      </c>
      <c r="B162">
        <v>1.75</v>
      </c>
      <c r="C162" s="29">
        <f t="shared" si="26"/>
        <v>5.452035886818507E-2</v>
      </c>
      <c r="D162" s="30">
        <f>IF(OR($A162="",$B162=""),"",A162*'MPTO_working_2-way'!$G161)</f>
        <v>2.1828571428571428</v>
      </c>
      <c r="E162" s="32">
        <f>IF(OR($A162="",$B162=""),"",B162*'MPTO_working_2-way'!$G161)</f>
        <v>1.8454106280193239</v>
      </c>
      <c r="F162" s="30">
        <f>IF(OR($A162="",$B162=""),"",'MPTO_working_2-way'!D161)</f>
        <v>2.1937925813777439</v>
      </c>
      <c r="G162" s="32">
        <f>IF(OR($A162="",$B162=""),"",'MPTO_working_2-way'!E161)</f>
        <v>1.8376664552948638</v>
      </c>
      <c r="H162" s="30">
        <f>IF(OR($A162="",$B162=""),"",'OddsRatio_working_2-way'!M161)</f>
        <v>2.194431524477928</v>
      </c>
      <c r="I162" s="30">
        <f>IF(OR($A162="",$B162=""),"",'OddsRatio_working_2-way'!N161)</f>
        <v>1.8372183582789212</v>
      </c>
      <c r="J162" s="30">
        <f>IF('Log_working_2-way'!$D161="","",A162^('Log_working_2-way'!$D161))</f>
        <v>2.1995473616416468</v>
      </c>
      <c r="K162" s="32">
        <f>IF('Log_working_2-way'!$D161="","",B162^('Log_working_2-way'!$D161))</f>
        <v>1.8336477841353114</v>
      </c>
      <c r="L162" s="37">
        <f t="shared" si="27"/>
        <v>0.45811518324607331</v>
      </c>
      <c r="M162" s="37">
        <f t="shared" si="28"/>
        <v>0.54188481675392663</v>
      </c>
      <c r="N162" s="38">
        <v>258</v>
      </c>
      <c r="O162" s="38">
        <f t="shared" si="29"/>
        <v>133.36231884057969</v>
      </c>
      <c r="P162" s="38">
        <f t="shared" si="30"/>
        <v>110.57142857142857</v>
      </c>
      <c r="Q162" s="38">
        <f t="shared" si="31"/>
        <v>147.42857142857142</v>
      </c>
      <c r="R162" s="38">
        <f t="shared" si="32"/>
        <v>124.6376811594203</v>
      </c>
      <c r="S162" s="39">
        <f t="shared" si="33"/>
        <v>-14.066252587991727</v>
      </c>
      <c r="T162" s="39">
        <f t="shared" si="34"/>
        <v>-14.066252587991727</v>
      </c>
      <c r="U162" t="s">
        <v>477</v>
      </c>
      <c r="V162" t="s">
        <v>478</v>
      </c>
      <c r="W162" t="s">
        <v>485</v>
      </c>
      <c r="X162" t="s">
        <v>483</v>
      </c>
      <c r="Y162" s="41"/>
    </row>
    <row r="163" spans="1:25" ht="15" x14ac:dyDescent="0.25">
      <c r="A163">
        <v>1.82</v>
      </c>
      <c r="B163">
        <v>2.06</v>
      </c>
      <c r="C163" s="29">
        <f t="shared" si="26"/>
        <v>3.4887442654432999E-2</v>
      </c>
      <c r="D163" s="30">
        <f>IF(OR($A163="",$B163=""),"",A163*'MPTO_working_2-way'!$G162)</f>
        <v>1.883495145631068</v>
      </c>
      <c r="E163" s="32">
        <f>IF(OR($A163="",$B163=""),"",B163*'MPTO_working_2-way'!$G162)</f>
        <v>2.1318681318681318</v>
      </c>
      <c r="F163" s="30">
        <f>IF(OR($A163="",$B163=""),"",'MPTO_working_2-way'!D162)</f>
        <v>1.8796751228316457</v>
      </c>
      <c r="G163" s="32">
        <f>IF(OR($A163="",$B163=""),"",'MPTO_working_2-way'!E162)</f>
        <v>2.1367833124358828</v>
      </c>
      <c r="H163" s="30">
        <f>IF(OR($A163="",$B163=""),"",'OddsRatio_working_2-way'!M162)</f>
        <v>1.8795367562872962</v>
      </c>
      <c r="I163" s="30">
        <f>IF(OR($A163="",$B163=""),"",'OddsRatio_working_2-way'!N162)</f>
        <v>2.1369621483713819</v>
      </c>
      <c r="J163" s="30">
        <f>IF('Log_working_2-way'!$D162="","",A163^('Log_working_2-way'!$D162))</f>
        <v>1.8777999804454721</v>
      </c>
      <c r="K163" s="32">
        <f>IF('Log_working_2-way'!$D162="","",B163^('Log_working_2-way'!$D162))</f>
        <v>2.139211690905316</v>
      </c>
      <c r="L163" s="37">
        <f t="shared" si="27"/>
        <v>0.53092783505154639</v>
      </c>
      <c r="M163" s="37">
        <f t="shared" si="28"/>
        <v>0.46907216494845361</v>
      </c>
      <c r="N163" s="38">
        <v>259</v>
      </c>
      <c r="O163" s="38">
        <f t="shared" si="29"/>
        <v>116.69230769230768</v>
      </c>
      <c r="P163" s="38">
        <f t="shared" si="30"/>
        <v>133.27184466019415</v>
      </c>
      <c r="Q163" s="38">
        <f t="shared" si="31"/>
        <v>125.72815533980582</v>
      </c>
      <c r="R163" s="38">
        <f t="shared" si="32"/>
        <v>142.30769230769229</v>
      </c>
      <c r="S163" s="39">
        <f t="shared" si="33"/>
        <v>-9.0358476474981444</v>
      </c>
      <c r="T163" s="39">
        <f t="shared" si="34"/>
        <v>-9.0358476474981444</v>
      </c>
      <c r="U163" t="s">
        <v>270</v>
      </c>
      <c r="V163" t="s">
        <v>155</v>
      </c>
      <c r="W163" t="s">
        <v>164</v>
      </c>
      <c r="X163" t="s">
        <v>483</v>
      </c>
      <c r="Y163" s="41"/>
    </row>
    <row r="164" spans="1:25" ht="15" x14ac:dyDescent="0.25">
      <c r="A164">
        <v>2.08</v>
      </c>
      <c r="B164">
        <v>1.81</v>
      </c>
      <c r="C164" s="29">
        <f t="shared" si="26"/>
        <v>3.3255418614534626E-2</v>
      </c>
      <c r="D164" s="30">
        <f>IF(OR($A164="",$B164=""),"",A164*'MPTO_working_2-way'!$G163)</f>
        <v>2.1491712707182322</v>
      </c>
      <c r="E164" s="32">
        <f>IF(OR($A164="",$B164=""),"",B164*'MPTO_working_2-way'!$G163)</f>
        <v>1.8701923076923077</v>
      </c>
      <c r="F164" s="30">
        <f>IF(OR($A164="",$B164=""),"",'MPTO_working_2-way'!D163)</f>
        <v>2.1545152798443401</v>
      </c>
      <c r="G164" s="32">
        <f>IF(OR($A164="",$B164=""),"",'MPTO_working_2-way'!E163)</f>
        <v>1.8661643699811639</v>
      </c>
      <c r="H164" s="30">
        <f>IF(OR($A164="",$B164=""),"",'OddsRatio_working_2-way'!M163)</f>
        <v>2.1547005383792519</v>
      </c>
      <c r="I164" s="30">
        <f>IF(OR($A164="",$B164=""),"",'OddsRatio_working_2-way'!N163)</f>
        <v>1.8660254037844384</v>
      </c>
      <c r="J164" s="30">
        <f>IF('Log_working_2-way'!$D163="","",A164^('Log_working_2-way'!$D163))</f>
        <v>2.1571440120474694</v>
      </c>
      <c r="K164" s="32">
        <f>IF('Log_working_2-way'!$D163="","",B164^('Log_working_2-way'!$D163))</f>
        <v>1.8641966683390954</v>
      </c>
      <c r="L164" s="37">
        <f t="shared" si="27"/>
        <v>0.46529562982005135</v>
      </c>
      <c r="M164" s="37">
        <f t="shared" si="28"/>
        <v>0.53470437017994854</v>
      </c>
      <c r="N164" s="38">
        <v>260</v>
      </c>
      <c r="O164" s="38">
        <f t="shared" si="29"/>
        <v>135.00000000000003</v>
      </c>
      <c r="P164" s="38">
        <f t="shared" si="30"/>
        <v>116.35359116022101</v>
      </c>
      <c r="Q164" s="38">
        <f t="shared" si="31"/>
        <v>143.64640883977901</v>
      </c>
      <c r="R164" s="38">
        <f t="shared" si="32"/>
        <v>124.99999999999999</v>
      </c>
      <c r="S164" s="39">
        <f t="shared" si="33"/>
        <v>-8.6464088397789851</v>
      </c>
      <c r="T164" s="39">
        <f t="shared" si="34"/>
        <v>-8.6464088397789709</v>
      </c>
      <c r="U164" t="s">
        <v>379</v>
      </c>
      <c r="V164" t="s">
        <v>420</v>
      </c>
      <c r="W164" t="s">
        <v>164</v>
      </c>
      <c r="X164" t="s">
        <v>483</v>
      </c>
      <c r="Y164" s="41"/>
    </row>
    <row r="165" spans="1:25" ht="15" x14ac:dyDescent="0.25">
      <c r="A165">
        <v>1.89</v>
      </c>
      <c r="B165">
        <v>2</v>
      </c>
      <c r="C165" s="29">
        <f t="shared" si="26"/>
        <v>2.9100529100529293E-2</v>
      </c>
      <c r="D165" s="30">
        <f>IF(OR($A165="",$B165=""),"",A165*'MPTO_working_2-way'!$G164)</f>
        <v>1.9450000000000003</v>
      </c>
      <c r="E165" s="32">
        <f>IF(OR($A165="",$B165=""),"",B165*'MPTO_working_2-way'!$G164)</f>
        <v>2.0582010582010586</v>
      </c>
      <c r="F165" s="30">
        <f>IF(OR($A165="",$B165=""),"",'MPTO_working_2-way'!D164)</f>
        <v>1.9434447300771212</v>
      </c>
      <c r="G165" s="32">
        <f>IF(OR($A165="",$B165=""),"",'MPTO_working_2-way'!E164)</f>
        <v>2.0599455040871937</v>
      </c>
      <c r="H165" s="30">
        <f>IF(OR($A165="",$B165=""),"",'OddsRatio_working_2-way'!M164)</f>
        <v>1.9433981132056606</v>
      </c>
      <c r="I165" s="30">
        <f>IF(OR($A165="",$B165=""),"",'OddsRatio_working_2-way'!N164)</f>
        <v>2.0599978800063603</v>
      </c>
      <c r="J165" s="30">
        <f>IF('Log_working_2-way'!$D164="","",A165^('Log_working_2-way'!$D164))</f>
        <v>1.9426935194379702</v>
      </c>
      <c r="K165" s="32">
        <f>IF('Log_working_2-way'!$D164="","",B165^('Log_working_2-way'!$D164))</f>
        <v>2.0607901501181232</v>
      </c>
      <c r="L165" s="37">
        <f t="shared" si="27"/>
        <v>0.51413881748071977</v>
      </c>
      <c r="M165" s="37">
        <f t="shared" si="28"/>
        <v>0.48586118251928012</v>
      </c>
      <c r="N165" s="38">
        <v>261</v>
      </c>
      <c r="O165" s="38">
        <f t="shared" si="29"/>
        <v>122.9047619047619</v>
      </c>
      <c r="P165" s="38">
        <f t="shared" si="30"/>
        <v>130.5</v>
      </c>
      <c r="Q165" s="38">
        <f t="shared" si="31"/>
        <v>130.5</v>
      </c>
      <c r="R165" s="38">
        <f t="shared" si="32"/>
        <v>138.09523809523813</v>
      </c>
      <c r="S165" s="39">
        <f t="shared" si="33"/>
        <v>-7.595238095238102</v>
      </c>
      <c r="T165" s="39">
        <f t="shared" si="34"/>
        <v>-7.5952380952381304</v>
      </c>
      <c r="U165" t="s">
        <v>380</v>
      </c>
      <c r="V165" t="s">
        <v>428</v>
      </c>
      <c r="W165" t="s">
        <v>164</v>
      </c>
      <c r="X165" t="s">
        <v>483</v>
      </c>
      <c r="Y165" s="41"/>
    </row>
    <row r="166" spans="1:25" ht="15" x14ac:dyDescent="0.25">
      <c r="A166">
        <v>2.16</v>
      </c>
      <c r="B166">
        <v>1.75</v>
      </c>
      <c r="C166" s="29">
        <f t="shared" si="26"/>
        <v>3.4391534391534417E-2</v>
      </c>
      <c r="D166" s="30">
        <f>IF(OR($A166="",$B166=""),"",A166*'MPTO_working_2-way'!$G165)</f>
        <v>2.2342857142857144</v>
      </c>
      <c r="E166" s="32">
        <f>IF(OR($A166="",$B166=""),"",B166*'MPTO_working_2-way'!$G165)</f>
        <v>1.8101851851851851</v>
      </c>
      <c r="F166" s="30">
        <f>IF(OR($A166="",$B166=""),"",'MPTO_working_2-way'!D165)</f>
        <v>2.2433234421364987</v>
      </c>
      <c r="G166" s="32">
        <f>IF(OR($A166="",$B166=""),"",'MPTO_working_2-way'!E165)</f>
        <v>1.8042959427207637</v>
      </c>
      <c r="H166" s="30">
        <f>IF(OR($A166="",$B166=""),"",'OddsRatio_working_2-way'!M165)</f>
        <v>2.2436505404118421</v>
      </c>
      <c r="I166" s="30">
        <f>IF(OR($A166="",$B166=""),"",'OddsRatio_working_2-way'!N165)</f>
        <v>1.8040844011283466</v>
      </c>
      <c r="J166" s="30">
        <f>IF('Log_working_2-way'!$D165="","",A166^('Log_working_2-way'!$D165))</f>
        <v>2.2478012615174499</v>
      </c>
      <c r="K166" s="32">
        <f>IF('Log_working_2-way'!$D165="","",B166^('Log_working_2-way'!$D165))</f>
        <v>1.8014096722292445</v>
      </c>
      <c r="L166" s="37">
        <f t="shared" si="27"/>
        <v>0.4475703324808184</v>
      </c>
      <c r="M166" s="37">
        <f t="shared" si="28"/>
        <v>0.55242966751918166</v>
      </c>
      <c r="N166" s="38">
        <v>262</v>
      </c>
      <c r="O166" s="38">
        <f t="shared" si="29"/>
        <v>140.70370370370372</v>
      </c>
      <c r="P166" s="38">
        <f t="shared" si="30"/>
        <v>112.28571428571428</v>
      </c>
      <c r="Q166" s="38">
        <f t="shared" si="31"/>
        <v>149.71428571428569</v>
      </c>
      <c r="R166" s="38">
        <f t="shared" si="32"/>
        <v>121.29629629629628</v>
      </c>
      <c r="S166" s="39">
        <f t="shared" si="33"/>
        <v>-9.0105820105819703</v>
      </c>
      <c r="T166" s="39">
        <f t="shared" si="34"/>
        <v>-9.0105820105819987</v>
      </c>
      <c r="U166" t="s">
        <v>382</v>
      </c>
      <c r="V166" t="s">
        <v>272</v>
      </c>
      <c r="W166" t="s">
        <v>164</v>
      </c>
      <c r="X166" t="s">
        <v>483</v>
      </c>
      <c r="Y166" s="41"/>
    </row>
    <row r="167" spans="1:25" s="35" customFormat="1" ht="15" x14ac:dyDescent="0.25">
      <c r="A167">
        <v>2.23</v>
      </c>
      <c r="B167">
        <v>1.71</v>
      </c>
      <c r="C167" s="29">
        <f t="shared" si="26"/>
        <v>3.3225814910969431E-2</v>
      </c>
      <c r="D167" s="30">
        <f>IF(OR($A167="",$B167=""),"",A167*'MPTO_working_2-way'!$G166)</f>
        <v>2.3040935672514617</v>
      </c>
      <c r="E167" s="32">
        <f>IF(OR($A167="",$B167=""),"",B167*'MPTO_working_2-way'!$G166)</f>
        <v>1.7668161434977576</v>
      </c>
      <c r="F167" s="30">
        <f>IF(OR($A167="",$B167=""),"",'MPTO_working_2-way'!D166)</f>
        <v>2.315792669966295</v>
      </c>
      <c r="G167" s="32">
        <f>IF(OR($A167="",$B167=""),"",'MPTO_working_2-way'!E166)</f>
        <v>1.7599981538319522</v>
      </c>
      <c r="H167" s="30">
        <f>IF(OR($A167="",$B167=""),"",'OddsRatio_working_2-way'!M166)</f>
        <v>2.3162045305336028</v>
      </c>
      <c r="I167" s="30">
        <f>IF(OR($A167="",$B167=""),"",'OddsRatio_working_2-way'!N166)</f>
        <v>1.7597603387632996</v>
      </c>
      <c r="J167" s="30">
        <f>IF('Log_working_2-way'!$D166="","",A167^('Log_working_2-way'!$D166))</f>
        <v>2.3215866387713424</v>
      </c>
      <c r="K167" s="32">
        <f>IF('Log_working_2-way'!$D166="","",B167^('Log_working_2-way'!$D166))</f>
        <v>1.7566662454529891</v>
      </c>
      <c r="L167" s="37">
        <f t="shared" si="27"/>
        <v>0.43401015228426398</v>
      </c>
      <c r="M167" s="37">
        <f t="shared" si="28"/>
        <v>0.56598984771573613</v>
      </c>
      <c r="N167" s="38">
        <v>263</v>
      </c>
      <c r="O167" s="38">
        <f t="shared" si="29"/>
        <v>145.06278026905829</v>
      </c>
      <c r="P167" s="38">
        <f t="shared" si="30"/>
        <v>109.19883040935673</v>
      </c>
      <c r="Q167" s="38">
        <f t="shared" si="31"/>
        <v>153.80116959064327</v>
      </c>
      <c r="R167" s="38">
        <f t="shared" si="32"/>
        <v>117.93721973094171</v>
      </c>
      <c r="S167" s="39">
        <f t="shared" si="33"/>
        <v>-8.7383893215849753</v>
      </c>
      <c r="T167" s="39">
        <f t="shared" si="34"/>
        <v>-8.7383893215849753</v>
      </c>
      <c r="U167" t="s">
        <v>430</v>
      </c>
      <c r="V167" t="s">
        <v>271</v>
      </c>
      <c r="W167" t="s">
        <v>164</v>
      </c>
      <c r="X167" t="s">
        <v>483</v>
      </c>
      <c r="Y167" s="41"/>
    </row>
    <row r="168" spans="1:25" ht="15" x14ac:dyDescent="0.25">
      <c r="A168">
        <v>2.5499999999999998</v>
      </c>
      <c r="B168">
        <v>1.56</v>
      </c>
      <c r="C168" s="29">
        <f t="shared" si="26"/>
        <v>3.3182503770738947E-2</v>
      </c>
      <c r="D168" s="30">
        <f>IF(OR($A168="",$B168=""),"",A168*'MPTO_working_2-way'!$G167)</f>
        <v>2.6346153846153841</v>
      </c>
      <c r="E168" s="32">
        <f>IF(OR($A168="",$B168=""),"",B168*'MPTO_working_2-way'!$G167)</f>
        <v>1.6117647058823528</v>
      </c>
      <c r="F168" s="30">
        <f>IF(OR($A168="",$B168=""),"",'MPTO_working_2-way'!D167)</f>
        <v>2.6626506024096379</v>
      </c>
      <c r="G168" s="32">
        <f>IF(OR($A168="",$B168=""),"",'MPTO_working_2-way'!E167)</f>
        <v>1.6014492753623186</v>
      </c>
      <c r="H168" s="30">
        <f>IF(OR($A168="",$B168=""),"",'OddsRatio_working_2-way'!M167)</f>
        <v>2.6636878141217299</v>
      </c>
      <c r="I168" s="30">
        <f>IF(OR($A168="",$B168=""),"",'OddsRatio_working_2-way'!N167)</f>
        <v>1.6010743070375286</v>
      </c>
      <c r="J168" s="30">
        <f>IF('Log_working_2-way'!$D167="","",A168^('Log_working_2-way'!$D167))</f>
        <v>2.6767893468305748</v>
      </c>
      <c r="K168" s="32">
        <f>IF('Log_working_2-way'!$D167="","",B168^('Log_working_2-way'!$D167))</f>
        <v>1.5963778347531083</v>
      </c>
      <c r="L168" s="37">
        <f t="shared" si="27"/>
        <v>0.37956204379562053</v>
      </c>
      <c r="M168" s="37">
        <f t="shared" si="28"/>
        <v>0.62043795620437958</v>
      </c>
      <c r="N168" s="38">
        <v>264</v>
      </c>
      <c r="O168" s="38">
        <f t="shared" si="29"/>
        <v>160.47058823529412</v>
      </c>
      <c r="P168" s="38">
        <f t="shared" si="30"/>
        <v>94.769230769230788</v>
      </c>
      <c r="Q168" s="38">
        <f t="shared" si="31"/>
        <v>169.23076923076923</v>
      </c>
      <c r="R168" s="38">
        <f t="shared" si="32"/>
        <v>103.5294117647059</v>
      </c>
      <c r="S168" s="39">
        <f t="shared" si="33"/>
        <v>-8.7601809954751104</v>
      </c>
      <c r="T168" s="39">
        <f t="shared" si="34"/>
        <v>-8.7601809954751104</v>
      </c>
      <c r="U168" t="s">
        <v>196</v>
      </c>
      <c r="V168" t="s">
        <v>275</v>
      </c>
      <c r="W168" t="s">
        <v>436</v>
      </c>
      <c r="X168" t="s">
        <v>483</v>
      </c>
      <c r="Y168" s="41"/>
    </row>
    <row r="169" spans="1:25" ht="15" x14ac:dyDescent="0.25">
      <c r="A169">
        <v>2.16</v>
      </c>
      <c r="B169">
        <v>1.74</v>
      </c>
      <c r="C169" s="29">
        <f t="shared" si="26"/>
        <v>3.7675606641123682E-2</v>
      </c>
      <c r="D169" s="30">
        <f>IF(OR($A169="",$B169=""),"",A169*'MPTO_working_2-way'!$G168)</f>
        <v>2.2413793103448274</v>
      </c>
      <c r="E169" s="32">
        <f>IF(OR($A169="",$B169=""),"",B169*'MPTO_working_2-way'!$G168)</f>
        <v>1.8055555555555551</v>
      </c>
      <c r="F169" s="30">
        <f>IF(OR($A169="",$B169=""),"",'MPTO_working_2-way'!D168)</f>
        <v>2.2516175413371671</v>
      </c>
      <c r="G169" s="32">
        <f>IF(OR($A169="",$B169=""),"",'MPTO_working_2-way'!E168)</f>
        <v>1.7989661114302122</v>
      </c>
      <c r="H169" s="30">
        <f>IF(OR($A169="",$B169=""),"",'OddsRatio_working_2-way'!M168)</f>
        <v>2.2520253861514017</v>
      </c>
      <c r="I169" s="30">
        <f>IF(OR($A169="",$B169=""),"",'OddsRatio_working_2-way'!N168)</f>
        <v>1.7987058497862392</v>
      </c>
      <c r="J169" s="30">
        <f>IF('Log_working_2-way'!$D168="","",A169^('Log_working_2-way'!$D168))</f>
        <v>2.2567451068476951</v>
      </c>
      <c r="K169" s="32">
        <f>IF('Log_working_2-way'!$D168="","",B169^('Log_working_2-way'!$D168))</f>
        <v>1.7957063007853538</v>
      </c>
      <c r="L169" s="37">
        <f t="shared" si="27"/>
        <v>0.44615384615384618</v>
      </c>
      <c r="M169" s="37">
        <f t="shared" si="28"/>
        <v>0.55384615384615399</v>
      </c>
      <c r="N169" s="38">
        <v>265</v>
      </c>
      <c r="O169" s="38">
        <f t="shared" si="29"/>
        <v>142.31481481481484</v>
      </c>
      <c r="P169" s="38">
        <f t="shared" si="30"/>
        <v>112.70114942528737</v>
      </c>
      <c r="Q169" s="38">
        <f t="shared" si="31"/>
        <v>152.29885057471265</v>
      </c>
      <c r="R169" s="38">
        <f t="shared" si="32"/>
        <v>122.68518518518518</v>
      </c>
      <c r="S169" s="39">
        <f t="shared" si="33"/>
        <v>-9.9840357598978073</v>
      </c>
      <c r="T169" s="39">
        <f t="shared" si="34"/>
        <v>-9.9840357598978073</v>
      </c>
      <c r="U169" t="s">
        <v>282</v>
      </c>
      <c r="V169" t="s">
        <v>284</v>
      </c>
      <c r="W169" t="s">
        <v>436</v>
      </c>
      <c r="X169" t="s">
        <v>483</v>
      </c>
      <c r="Y169" s="41"/>
    </row>
    <row r="170" spans="1:25" ht="15" x14ac:dyDescent="0.25">
      <c r="A170">
        <v>1.79</v>
      </c>
      <c r="B170">
        <v>2.1</v>
      </c>
      <c r="C170" s="29">
        <f t="shared" si="26"/>
        <v>3.4849694067571102E-2</v>
      </c>
      <c r="D170" s="30">
        <f>IF(OR($A170="",$B170=""),"",A170*'MPTO_working_2-way'!$G169)</f>
        <v>1.8523809523809522</v>
      </c>
      <c r="E170" s="32">
        <f>IF(OR($A170="",$B170=""),"",B170*'MPTO_working_2-way'!$G169)</f>
        <v>2.1731843575418992</v>
      </c>
      <c r="F170" s="30">
        <f>IF(OR($A170="",$B170=""),"",'MPTO_working_2-way'!D169)</f>
        <v>1.8476284099287292</v>
      </c>
      <c r="G170" s="32">
        <f>IF(OR($A170="",$B170=""),"",'MPTO_working_2-way'!E169)</f>
        <v>2.1797622499275153</v>
      </c>
      <c r="H170" s="30">
        <f>IF(OR($A170="",$B170=""),"",'OddsRatio_working_2-way'!M169)</f>
        <v>1.8474560862851939</v>
      </c>
      <c r="I170" s="30">
        <f>IF(OR($A170="",$B170=""),"",'OddsRatio_working_2-way'!N169)</f>
        <v>2.1800021454603971</v>
      </c>
      <c r="J170" s="30">
        <f>IF('Log_working_2-way'!$D169="","",A170^('Log_working_2-way'!$D169))</f>
        <v>1.8452962428833544</v>
      </c>
      <c r="K170" s="32">
        <f>IF('Log_working_2-way'!$D169="","",B170^('Log_working_2-way'!$D169))</f>
        <v>2.1830172065936067</v>
      </c>
      <c r="L170" s="37">
        <f t="shared" si="27"/>
        <v>0.53984575835475579</v>
      </c>
      <c r="M170" s="37">
        <f t="shared" si="28"/>
        <v>0.46015424164524427</v>
      </c>
      <c r="N170" s="38">
        <v>266</v>
      </c>
      <c r="O170" s="38">
        <f t="shared" si="29"/>
        <v>117.39664804469272</v>
      </c>
      <c r="P170" s="38">
        <f t="shared" si="30"/>
        <v>139.33333333333334</v>
      </c>
      <c r="Q170" s="38">
        <f t="shared" si="31"/>
        <v>126.66666666666666</v>
      </c>
      <c r="R170" s="38">
        <f t="shared" si="32"/>
        <v>148.60335195530726</v>
      </c>
      <c r="S170" s="39">
        <f t="shared" si="33"/>
        <v>-9.2700186219739322</v>
      </c>
      <c r="T170" s="39">
        <f t="shared" si="34"/>
        <v>-9.270018621973918</v>
      </c>
      <c r="U170" t="s">
        <v>393</v>
      </c>
      <c r="V170" t="s">
        <v>198</v>
      </c>
      <c r="W170" t="s">
        <v>437</v>
      </c>
      <c r="X170" t="s">
        <v>483</v>
      </c>
      <c r="Y170" s="41"/>
    </row>
    <row r="171" spans="1:25" ht="15" x14ac:dyDescent="0.25">
      <c r="A171">
        <v>1.79</v>
      </c>
      <c r="B171">
        <v>2.11</v>
      </c>
      <c r="C171" s="29">
        <f t="shared" si="26"/>
        <v>3.2592867166194583E-2</v>
      </c>
      <c r="D171" s="30">
        <f>IF(OR($A171="",$B171=""),"",A171*'MPTO_working_2-way'!$G170)</f>
        <v>1.8483412322274884</v>
      </c>
      <c r="E171" s="32">
        <f>IF(OR($A171="",$B171=""),"",B171*'MPTO_working_2-way'!$G170)</f>
        <v>2.1787709497206706</v>
      </c>
      <c r="F171" s="30">
        <f>IF(OR($A171="",$B171=""),"",'MPTO_working_2-way'!D170)</f>
        <v>1.8437843247333352</v>
      </c>
      <c r="G171" s="32">
        <f>IF(OR($A171="",$B171=""),"",'MPTO_working_2-way'!E170)</f>
        <v>2.1851369724319478</v>
      </c>
      <c r="H171" s="30">
        <f>IF(OR($A171="",$B171=""),"",'OddsRatio_working_2-way'!M170)</f>
        <v>1.8436300798997822</v>
      </c>
      <c r="I171" s="30">
        <f>IF(OR($A171="",$B171=""),"",'OddsRatio_working_2-way'!N170)</f>
        <v>2.1853536565680476</v>
      </c>
      <c r="J171" s="30">
        <f>IF('Log_working_2-way'!$D170="","",A171^('Log_working_2-way'!$D170))</f>
        <v>1.8415626408173078</v>
      </c>
      <c r="K171" s="32">
        <f>IF('Log_working_2-way'!$D170="","",B171^('Log_working_2-way'!$D170))</f>
        <v>2.1882656756587764</v>
      </c>
      <c r="L171" s="37">
        <f t="shared" si="27"/>
        <v>0.54102564102564099</v>
      </c>
      <c r="M171" s="37">
        <f t="shared" si="28"/>
        <v>0.4589743589743589</v>
      </c>
      <c r="N171" s="38">
        <v>267</v>
      </c>
      <c r="O171" s="38">
        <f t="shared" si="29"/>
        <v>117.83798882681563</v>
      </c>
      <c r="P171" s="38">
        <f t="shared" si="30"/>
        <v>140.45971563981044</v>
      </c>
      <c r="Q171" s="38">
        <f t="shared" si="31"/>
        <v>126.54028436018957</v>
      </c>
      <c r="R171" s="38">
        <f t="shared" si="32"/>
        <v>149.16201117318434</v>
      </c>
      <c r="S171" s="39">
        <f t="shared" si="33"/>
        <v>-8.7022955333739418</v>
      </c>
      <c r="T171" s="39">
        <f t="shared" si="34"/>
        <v>-8.7022955333738992</v>
      </c>
      <c r="U171" t="s">
        <v>389</v>
      </c>
      <c r="V171" t="s">
        <v>386</v>
      </c>
      <c r="W171" t="s">
        <v>437</v>
      </c>
      <c r="X171" t="s">
        <v>483</v>
      </c>
      <c r="Y171" s="41"/>
    </row>
    <row r="172" spans="1:25" ht="15" x14ac:dyDescent="0.25">
      <c r="A172">
        <v>1.61</v>
      </c>
      <c r="B172">
        <v>2.42</v>
      </c>
      <c r="C172" s="29">
        <f t="shared" si="26"/>
        <v>3.4341152918228035E-2</v>
      </c>
      <c r="D172" s="30">
        <f>IF(OR($A172="",$B172=""),"",A172*'MPTO_working_2-way'!$G171)</f>
        <v>1.6652892561983472</v>
      </c>
      <c r="E172" s="32">
        <f>IF(OR($A172="",$B172=""),"",B172*'MPTO_working_2-way'!$G171)</f>
        <v>2.5031055900621118</v>
      </c>
      <c r="F172" s="30">
        <f>IF(OR($A172="",$B172=""),"",'MPTO_working_2-way'!D171)</f>
        <v>1.655773235306617</v>
      </c>
      <c r="G172" s="32">
        <f>IF(OR($A172="",$B172=""),"",'MPTO_working_2-way'!E171)</f>
        <v>2.5249173741170372</v>
      </c>
      <c r="H172" s="30">
        <f>IF(OR($A172="",$B172=""),"",'OddsRatio_working_2-way'!M171)</f>
        <v>1.6554215931663621</v>
      </c>
      <c r="I172" s="30">
        <f>IF(OR($A172="",$B172=""),"",'OddsRatio_working_2-way'!N171)</f>
        <v>2.5257355119610394</v>
      </c>
      <c r="J172" s="30">
        <f>IF('Log_working_2-way'!$D171="","",A172^('Log_working_2-way'!$D171))</f>
        <v>1.6510939281167687</v>
      </c>
      <c r="K172" s="32">
        <f>IF('Log_working_2-way'!$D171="","",B172^('Log_working_2-way'!$D171))</f>
        <v>2.5358767096666233</v>
      </c>
      <c r="L172" s="37">
        <f t="shared" si="27"/>
        <v>0.60049627791563276</v>
      </c>
      <c r="M172" s="37">
        <f t="shared" si="28"/>
        <v>0.39950372208436724</v>
      </c>
      <c r="N172" s="38">
        <v>268</v>
      </c>
      <c r="O172" s="38">
        <f t="shared" si="29"/>
        <v>101.54037267080746</v>
      </c>
      <c r="P172" s="38">
        <f t="shared" si="30"/>
        <v>157.25619834710741</v>
      </c>
      <c r="Q172" s="38">
        <f t="shared" si="31"/>
        <v>110.74380165289257</v>
      </c>
      <c r="R172" s="38">
        <f t="shared" si="32"/>
        <v>166.45962732919253</v>
      </c>
      <c r="S172" s="39">
        <f t="shared" si="33"/>
        <v>-9.2034289820851143</v>
      </c>
      <c r="T172" s="39">
        <f t="shared" si="34"/>
        <v>-9.2034289820851143</v>
      </c>
      <c r="U172" t="s">
        <v>392</v>
      </c>
      <c r="V172" t="s">
        <v>391</v>
      </c>
      <c r="W172" t="s">
        <v>437</v>
      </c>
      <c r="X172" t="s">
        <v>483</v>
      </c>
      <c r="Y172" s="41"/>
    </row>
    <row r="173" spans="1:25" ht="15" x14ac:dyDescent="0.25">
      <c r="A173">
        <v>1.52</v>
      </c>
      <c r="B173">
        <v>2.64</v>
      </c>
      <c r="C173" s="29">
        <f t="shared" si="26"/>
        <v>3.6682615629984205E-2</v>
      </c>
      <c r="D173" s="30">
        <f>IF(OR($A173="",$B173=""),"",A173*'MPTO_working_2-way'!$G172)</f>
        <v>1.5757575757575759</v>
      </c>
      <c r="E173" s="32">
        <f>IF(OR($A173="",$B173=""),"",B173*'MPTO_working_2-way'!$G172)</f>
        <v>2.7368421052631584</v>
      </c>
      <c r="F173" s="30">
        <f>IF(OR($A173="",$B173=""),"",'MPTO_working_2-way'!D172)</f>
        <v>1.5635910224438905</v>
      </c>
      <c r="G173" s="32">
        <f>IF(OR($A173="",$B173=""),"",'MPTO_working_2-way'!E172)</f>
        <v>2.7743362831858414</v>
      </c>
      <c r="H173" s="30">
        <f>IF(OR($A173="",$B173=""),"",'OddsRatio_working_2-way'!M172)</f>
        <v>1.5630925063714729</v>
      </c>
      <c r="I173" s="30">
        <f>IF(OR($A173="",$B173=""),"",'OddsRatio_working_2-way'!N172)</f>
        <v>2.7759071354792617</v>
      </c>
      <c r="J173" s="30">
        <f>IF('Log_working_2-way'!$D172="","",A173^('Log_working_2-way'!$D172))</f>
        <v>1.5575341822183606</v>
      </c>
      <c r="K173" s="32">
        <f>IF('Log_working_2-way'!$D172="","",B173^('Log_working_2-way'!$D172))</f>
        <v>2.793612000650485</v>
      </c>
      <c r="L173" s="37">
        <f t="shared" si="27"/>
        <v>0.63461538461538458</v>
      </c>
      <c r="M173" s="37">
        <f t="shared" si="28"/>
        <v>0.36538461538461531</v>
      </c>
      <c r="N173" s="38">
        <v>269</v>
      </c>
      <c r="O173" s="38">
        <f t="shared" si="29"/>
        <v>92.026315789473685</v>
      </c>
      <c r="P173" s="38">
        <f t="shared" si="30"/>
        <v>167.10606060606062</v>
      </c>
      <c r="Q173" s="38">
        <f t="shared" si="31"/>
        <v>101.89393939393939</v>
      </c>
      <c r="R173" s="38">
        <f t="shared" si="32"/>
        <v>176.97368421052633</v>
      </c>
      <c r="S173" s="39">
        <f t="shared" si="33"/>
        <v>-9.867623604465706</v>
      </c>
      <c r="T173" s="39">
        <f t="shared" si="34"/>
        <v>-9.867623604465706</v>
      </c>
      <c r="U173" t="s">
        <v>387</v>
      </c>
      <c r="V173" t="s">
        <v>199</v>
      </c>
      <c r="W173" t="s">
        <v>437</v>
      </c>
      <c r="X173" t="s">
        <v>483</v>
      </c>
      <c r="Y173" s="41"/>
    </row>
    <row r="174" spans="1:25" ht="15" x14ac:dyDescent="0.25">
      <c r="A174">
        <v>1.54</v>
      </c>
      <c r="B174">
        <v>2.6</v>
      </c>
      <c r="C174" s="29">
        <f t="shared" si="26"/>
        <v>3.3966033966033926E-2</v>
      </c>
      <c r="D174" s="30">
        <f>IF(OR($A174="",$B174=""),"",A174*'MPTO_working_2-way'!$G173)</f>
        <v>1.5923076923076922</v>
      </c>
      <c r="E174" s="32">
        <f>IF(OR($A174="",$B174=""),"",B174*'MPTO_working_2-way'!$G173)</f>
        <v>2.6883116883116882</v>
      </c>
      <c r="F174" s="30">
        <f>IF(OR($A174="",$B174=""),"",'MPTO_working_2-way'!D173)</f>
        <v>1.5813586097946286</v>
      </c>
      <c r="G174" s="32">
        <f>IF(OR($A174="",$B174=""),"",'MPTO_working_2-way'!E173)</f>
        <v>2.7201086956521738</v>
      </c>
      <c r="H174" s="30">
        <f>IF(OR($A174="",$B174=""),"",'OddsRatio_working_2-way'!M173)</f>
        <v>1.5809475019311128</v>
      </c>
      <c r="I174" s="30">
        <f>IF(OR($A174="",$B174=""),"",'OddsRatio_working_2-way'!N173)</f>
        <v>2.7213259316477414</v>
      </c>
      <c r="J174" s="30">
        <f>IF('Log_working_2-way'!$D173="","",A174^('Log_working_2-way'!$D173))</f>
        <v>1.5759562356951364</v>
      </c>
      <c r="K174" s="32">
        <f>IF('Log_working_2-way'!$D173="","",B174^('Log_working_2-way'!$D173))</f>
        <v>2.7362430303283927</v>
      </c>
      <c r="L174" s="37">
        <f t="shared" si="27"/>
        <v>0.6280193236714976</v>
      </c>
      <c r="M174" s="37">
        <f t="shared" si="28"/>
        <v>0.37198067632850246</v>
      </c>
      <c r="N174" s="38">
        <v>270</v>
      </c>
      <c r="O174" s="38">
        <f t="shared" si="29"/>
        <v>94.675324675324688</v>
      </c>
      <c r="P174" s="38">
        <f t="shared" si="30"/>
        <v>166.15384615384613</v>
      </c>
      <c r="Q174" s="38">
        <f t="shared" si="31"/>
        <v>103.84615384615384</v>
      </c>
      <c r="R174" s="38">
        <f t="shared" si="32"/>
        <v>175.32467532467533</v>
      </c>
      <c r="S174" s="39">
        <f t="shared" si="33"/>
        <v>-9.1708291708291512</v>
      </c>
      <c r="T174" s="39">
        <f t="shared" si="34"/>
        <v>-9.1708291708291938</v>
      </c>
      <c r="U174" t="s">
        <v>292</v>
      </c>
      <c r="V174" t="s">
        <v>291</v>
      </c>
      <c r="W174" t="s">
        <v>437</v>
      </c>
      <c r="X174" t="s">
        <v>483</v>
      </c>
      <c r="Y174" s="41"/>
    </row>
    <row r="175" spans="1:25" ht="15" x14ac:dyDescent="0.25">
      <c r="A175">
        <v>2.19</v>
      </c>
      <c r="B175">
        <v>1.73</v>
      </c>
      <c r="C175" s="29">
        <f t="shared" si="26"/>
        <v>3.4655686647135031E-2</v>
      </c>
      <c r="D175" s="30">
        <f>IF(OR($A175="",$B175=""),"",A175*'MPTO_working_2-way'!$G174)</f>
        <v>2.2658959537572256</v>
      </c>
      <c r="E175" s="32">
        <f>IF(OR($A175="",$B175=""),"",B175*'MPTO_working_2-way'!$G174)</f>
        <v>1.7899543378995435</v>
      </c>
      <c r="F175" s="30">
        <f>IF(OR($A175="",$B175=""),"",'MPTO_working_2-way'!D174)</f>
        <v>2.2763841740018629</v>
      </c>
      <c r="G175" s="32">
        <f>IF(OR($A175="",$B175=""),"",'MPTO_working_2-way'!E174)</f>
        <v>1.7834631769717797</v>
      </c>
      <c r="H175" s="30">
        <f>IF(OR($A175="",$B175=""),"",'OddsRatio_working_2-way'!M174)</f>
        <v>2.2767681803292916</v>
      </c>
      <c r="I175" s="30">
        <f>IF(OR($A175="",$B175=""),"",'OddsRatio_working_2-way'!N174)</f>
        <v>1.7832275391935992</v>
      </c>
      <c r="J175" s="30">
        <f>IF('Log_working_2-way'!$D174="","",A175^('Log_working_2-way'!$D174))</f>
        <v>2.2815927958159761</v>
      </c>
      <c r="K175" s="32">
        <f>IF('Log_working_2-way'!$D174="","",B175^('Log_working_2-way'!$D174))</f>
        <v>1.7802790428165938</v>
      </c>
      <c r="L175" s="37">
        <f t="shared" si="27"/>
        <v>0.44132653061224486</v>
      </c>
      <c r="M175" s="37">
        <f t="shared" si="28"/>
        <v>0.55867346938775508</v>
      </c>
      <c r="N175" s="38">
        <v>271</v>
      </c>
      <c r="O175" s="38">
        <f t="shared" si="29"/>
        <v>147.25570776255708</v>
      </c>
      <c r="P175" s="38">
        <f t="shared" si="30"/>
        <v>114.35260115606937</v>
      </c>
      <c r="Q175" s="38">
        <f t="shared" si="31"/>
        <v>156.64739884393066</v>
      </c>
      <c r="R175" s="38">
        <f t="shared" si="32"/>
        <v>123.74429223744293</v>
      </c>
      <c r="S175" s="39">
        <f t="shared" si="33"/>
        <v>-9.3916910813735797</v>
      </c>
      <c r="T175" s="39">
        <f t="shared" si="34"/>
        <v>-9.3916910813735655</v>
      </c>
      <c r="U175" t="s">
        <v>201</v>
      </c>
      <c r="V175" t="s">
        <v>460</v>
      </c>
      <c r="W175" t="s">
        <v>80</v>
      </c>
      <c r="X175" t="s">
        <v>483</v>
      </c>
      <c r="Y175" s="41"/>
    </row>
    <row r="176" spans="1:25" ht="15" x14ac:dyDescent="0.25">
      <c r="A176">
        <v>1.42</v>
      </c>
      <c r="B176">
        <v>2.94</v>
      </c>
      <c r="C176" s="29">
        <f t="shared" si="26"/>
        <v>4.4361406534444869E-2</v>
      </c>
      <c r="D176" s="30">
        <f>IF(OR($A176="",$B176=""),"",A176*'MPTO_working_2-way'!$G175)</f>
        <v>1.4829931972789117</v>
      </c>
      <c r="E176" s="32">
        <f>IF(OR($A176="",$B176=""),"",B176*'MPTO_working_2-way'!$G175)</f>
        <v>3.070422535211268</v>
      </c>
      <c r="F176" s="30">
        <f>IF(OR($A176="",$B176=""),"",'MPTO_working_2-way'!D175)</f>
        <v>1.4661796726838521</v>
      </c>
      <c r="G176" s="32">
        <f>IF(OR($A176="",$B176=""),"",'MPTO_working_2-way'!E175)</f>
        <v>3.14509567575712</v>
      </c>
      <c r="H176" s="30">
        <f>IF(OR($A176="",$B176=""),"",'OddsRatio_working_2-way'!M175)</f>
        <v>1.4652900658307939</v>
      </c>
      <c r="I176" s="30">
        <f>IF(OR($A176="",$B176=""),"",'OddsRatio_working_2-way'!N175)</f>
        <v>3.1491969707422398</v>
      </c>
      <c r="J176" s="30">
        <f>IF('Log_working_2-way'!$D175="","",A176^('Log_working_2-way'!$D175))</f>
        <v>1.4575356911940116</v>
      </c>
      <c r="K176" s="32">
        <f>IF('Log_working_2-way'!$D175="","",B176^('Log_working_2-way'!$D175))</f>
        <v>3.1856218416253927</v>
      </c>
      <c r="L176" s="37">
        <f t="shared" si="27"/>
        <v>0.67431192660550454</v>
      </c>
      <c r="M176" s="37">
        <f t="shared" si="28"/>
        <v>0.3256880733944954</v>
      </c>
      <c r="N176" s="38">
        <v>272</v>
      </c>
      <c r="O176" s="38">
        <f t="shared" si="29"/>
        <v>80.450704225352126</v>
      </c>
      <c r="P176" s="38">
        <f t="shared" si="30"/>
        <v>179.48299319727889</v>
      </c>
      <c r="Q176" s="38">
        <f t="shared" si="31"/>
        <v>92.517006802721085</v>
      </c>
      <c r="R176" s="38">
        <f t="shared" si="32"/>
        <v>191.5492957746479</v>
      </c>
      <c r="S176" s="39">
        <f t="shared" si="33"/>
        <v>-12.066302577368958</v>
      </c>
      <c r="T176" s="39">
        <f t="shared" si="34"/>
        <v>-12.066302577369015</v>
      </c>
      <c r="U176" t="s">
        <v>300</v>
      </c>
      <c r="V176" t="s">
        <v>157</v>
      </c>
      <c r="W176" t="s">
        <v>80</v>
      </c>
      <c r="X176" t="s">
        <v>483</v>
      </c>
      <c r="Y176" s="41"/>
    </row>
    <row r="177" spans="1:25" s="35" customFormat="1" ht="15" x14ac:dyDescent="0.25">
      <c r="A177">
        <v>2.34</v>
      </c>
      <c r="B177">
        <v>1.65</v>
      </c>
      <c r="C177" s="29">
        <f t="shared" si="26"/>
        <v>3.3411033411033575E-2</v>
      </c>
      <c r="D177" s="30">
        <f>IF(OR($A177="",$B177=""),"",A177*'MPTO_working_2-way'!$G176)</f>
        <v>2.4181818181818184</v>
      </c>
      <c r="E177" s="32">
        <f>IF(OR($A177="",$B177=""),"",B177*'MPTO_working_2-way'!$G176)</f>
        <v>1.7051282051282053</v>
      </c>
      <c r="F177" s="30">
        <f>IF(OR($A177="",$B177=""),"",'MPTO_working_2-way'!D176)</f>
        <v>2.4351939451277205</v>
      </c>
      <c r="G177" s="32">
        <f>IF(OR($A177="",$B177=""),"",'MPTO_working_2-way'!E176)</f>
        <v>1.6967699406723797</v>
      </c>
      <c r="H177" s="30">
        <f>IF(OR($A177="",$B177=""),"",'OddsRatio_working_2-way'!M176)</f>
        <v>2.4358058578855508</v>
      </c>
      <c r="I177" s="30">
        <f>IF(OR($A177="",$B177=""),"",'OddsRatio_working_2-way'!N176)</f>
        <v>1.6964729907653791</v>
      </c>
      <c r="J177" s="30">
        <f>IF('Log_working_2-way'!$D176="","",A177^('Log_working_2-way'!$D176))</f>
        <v>2.4436741668534787</v>
      </c>
      <c r="K177" s="32">
        <f>IF('Log_working_2-way'!$D176="","",B177^('Log_working_2-way'!$D176))</f>
        <v>1.6926770755893317</v>
      </c>
      <c r="L177" s="37">
        <f t="shared" si="27"/>
        <v>0.41353383458646614</v>
      </c>
      <c r="M177" s="37">
        <f t="shared" si="28"/>
        <v>0.5864661654135338</v>
      </c>
      <c r="N177" s="38">
        <v>273</v>
      </c>
      <c r="O177" s="38">
        <f t="shared" si="29"/>
        <v>156.33333333333331</v>
      </c>
      <c r="P177" s="38">
        <f t="shared" si="30"/>
        <v>107.54545454545455</v>
      </c>
      <c r="Q177" s="38">
        <f t="shared" si="31"/>
        <v>165.45454545454547</v>
      </c>
      <c r="R177" s="38">
        <f t="shared" si="32"/>
        <v>116.66666666666667</v>
      </c>
      <c r="S177" s="39">
        <f t="shared" si="33"/>
        <v>-9.1212121212121531</v>
      </c>
      <c r="T177" s="39">
        <f t="shared" si="34"/>
        <v>-9.1212121212121247</v>
      </c>
      <c r="U177" t="s">
        <v>298</v>
      </c>
      <c r="V177" t="s">
        <v>394</v>
      </c>
      <c r="W177" t="s">
        <v>80</v>
      </c>
      <c r="X177" t="s">
        <v>483</v>
      </c>
      <c r="Y177" s="41"/>
    </row>
    <row r="178" spans="1:25" s="35" customFormat="1" ht="15" x14ac:dyDescent="0.25">
      <c r="A178">
        <v>2.34</v>
      </c>
      <c r="B178">
        <v>1.65</v>
      </c>
      <c r="C178" s="29">
        <f t="shared" si="26"/>
        <v>3.3411033411033575E-2</v>
      </c>
      <c r="D178" s="30">
        <f>IF(OR($A178="",$B178=""),"",A178*'MPTO_working_2-way'!$G177)</f>
        <v>2.4181818181818184</v>
      </c>
      <c r="E178" s="32">
        <f>IF(OR($A178="",$B178=""),"",B178*'MPTO_working_2-way'!$G177)</f>
        <v>1.7051282051282053</v>
      </c>
      <c r="F178" s="30">
        <f>IF(OR($A178="",$B178=""),"",'MPTO_working_2-way'!D177)</f>
        <v>2.4351939451277205</v>
      </c>
      <c r="G178" s="32">
        <f>IF(OR($A178="",$B178=""),"",'MPTO_working_2-way'!E177)</f>
        <v>1.6967699406723797</v>
      </c>
      <c r="H178" s="30">
        <f>IF(OR($A178="",$B178=""),"",'OddsRatio_working_2-way'!M177)</f>
        <v>2.4358058578855508</v>
      </c>
      <c r="I178" s="30">
        <f>IF(OR($A178="",$B178=""),"",'OddsRatio_working_2-way'!N177)</f>
        <v>1.6964729907653791</v>
      </c>
      <c r="J178" s="30">
        <f>IF('Log_working_2-way'!$D177="","",A178^('Log_working_2-way'!$D177))</f>
        <v>2.4436741668534787</v>
      </c>
      <c r="K178" s="32">
        <f>IF('Log_working_2-way'!$D177="","",B178^('Log_working_2-way'!$D177))</f>
        <v>1.6926770755893317</v>
      </c>
      <c r="L178" s="37">
        <f t="shared" si="27"/>
        <v>0.41353383458646614</v>
      </c>
      <c r="M178" s="37">
        <f t="shared" si="28"/>
        <v>0.5864661654135338</v>
      </c>
      <c r="N178" s="38">
        <v>274</v>
      </c>
      <c r="O178" s="38">
        <f t="shared" si="29"/>
        <v>156.90598290598291</v>
      </c>
      <c r="P178" s="38">
        <f t="shared" si="30"/>
        <v>107.93939393939392</v>
      </c>
      <c r="Q178" s="38">
        <f t="shared" si="31"/>
        <v>166.06060606060606</v>
      </c>
      <c r="R178" s="38">
        <f t="shared" si="32"/>
        <v>117.0940170940171</v>
      </c>
      <c r="S178" s="39">
        <f t="shared" si="33"/>
        <v>-9.1546231546231525</v>
      </c>
      <c r="T178" s="39">
        <f t="shared" si="34"/>
        <v>-9.1546231546231809</v>
      </c>
      <c r="U178" t="s">
        <v>296</v>
      </c>
      <c r="V178" t="s">
        <v>299</v>
      </c>
      <c r="W178" t="s">
        <v>80</v>
      </c>
      <c r="X178" t="s">
        <v>483</v>
      </c>
      <c r="Y178" s="41"/>
    </row>
    <row r="179" spans="1:25" ht="15" x14ac:dyDescent="0.25">
      <c r="A179">
        <v>1.61</v>
      </c>
      <c r="B179">
        <v>2.42</v>
      </c>
      <c r="C179" s="29">
        <f t="shared" si="26"/>
        <v>3.4341152918228035E-2</v>
      </c>
      <c r="D179" s="30">
        <f>IF(OR($A179="",$B179=""),"",A179*'MPTO_working_2-way'!$G178)</f>
        <v>1.6652892561983472</v>
      </c>
      <c r="E179" s="32">
        <f>IF(OR($A179="",$B179=""),"",B179*'MPTO_working_2-way'!$G178)</f>
        <v>2.5031055900621118</v>
      </c>
      <c r="F179" s="30">
        <f>IF(OR($A179="",$B179=""),"",'MPTO_working_2-way'!D178)</f>
        <v>1.655773235306617</v>
      </c>
      <c r="G179" s="32">
        <f>IF(OR($A179="",$B179=""),"",'MPTO_working_2-way'!E178)</f>
        <v>2.5249173741170372</v>
      </c>
      <c r="H179" s="30">
        <f>IF(OR($A179="",$B179=""),"",'OddsRatio_working_2-way'!M178)</f>
        <v>1.6554215931663621</v>
      </c>
      <c r="I179" s="30">
        <f>IF(OR($A179="",$B179=""),"",'OddsRatio_working_2-way'!N178)</f>
        <v>2.5257355119610394</v>
      </c>
      <c r="J179" s="30">
        <f>IF('Log_working_2-way'!$D178="","",A179^('Log_working_2-way'!$D178))</f>
        <v>1.6510939281167687</v>
      </c>
      <c r="K179" s="32">
        <f>IF('Log_working_2-way'!$D178="","",B179^('Log_working_2-way'!$D178))</f>
        <v>2.5358767096666233</v>
      </c>
      <c r="L179" s="37">
        <f t="shared" si="27"/>
        <v>0.60049627791563276</v>
      </c>
      <c r="M179" s="37">
        <f t="shared" si="28"/>
        <v>0.39950372208436724</v>
      </c>
      <c r="N179" s="38">
        <v>275</v>
      </c>
      <c r="O179" s="38">
        <f t="shared" si="29"/>
        <v>104.19254658385093</v>
      </c>
      <c r="P179" s="38">
        <f t="shared" si="30"/>
        <v>161.36363636363637</v>
      </c>
      <c r="Q179" s="38">
        <f t="shared" si="31"/>
        <v>113.63636363636364</v>
      </c>
      <c r="R179" s="38">
        <f t="shared" si="32"/>
        <v>170.80745341614906</v>
      </c>
      <c r="S179" s="39">
        <f t="shared" si="33"/>
        <v>-9.4438170525127134</v>
      </c>
      <c r="T179" s="39">
        <f t="shared" si="34"/>
        <v>-9.443817052512685</v>
      </c>
      <c r="U179" t="s">
        <v>301</v>
      </c>
      <c r="V179" t="s">
        <v>444</v>
      </c>
      <c r="W179" t="s">
        <v>182</v>
      </c>
      <c r="X179" t="s">
        <v>483</v>
      </c>
      <c r="Y179" s="41"/>
    </row>
    <row r="180" spans="1:25" ht="15" x14ac:dyDescent="0.25">
      <c r="A180">
        <v>2.2599999999999998</v>
      </c>
      <c r="B180">
        <v>1.69</v>
      </c>
      <c r="C180" s="29">
        <f t="shared" si="26"/>
        <v>3.4193852437555794E-2</v>
      </c>
      <c r="D180" s="30">
        <f>IF(OR($A180="",$B180=""),"",A180*'MPTO_working_2-way'!$G179)</f>
        <v>2.3372781065088759</v>
      </c>
      <c r="E180" s="32">
        <f>IF(OR($A180="",$B180=""),"",B180*'MPTO_working_2-way'!$G179)</f>
        <v>1.7477876106194692</v>
      </c>
      <c r="F180" s="30">
        <f>IF(OR($A180="",$B180=""),"",'MPTO_working_2-way'!D179)</f>
        <v>2.3508340001231001</v>
      </c>
      <c r="G180" s="32">
        <f>IF(OR($A180="",$B180=""),"",'MPTO_working_2-way'!E179)</f>
        <v>1.740283410033262</v>
      </c>
      <c r="H180" s="30">
        <f>IF(OR($A180="",$B180=""),"",'OddsRatio_working_2-way'!M179)</f>
        <v>2.351327849384353</v>
      </c>
      <c r="I180" s="30">
        <f>IF(OR($A180="",$B180=""),"",'OddsRatio_working_2-way'!N179)</f>
        <v>1.7400128699009547</v>
      </c>
      <c r="J180" s="30">
        <f>IF('Log_working_2-way'!$D179="","",A180^('Log_working_2-way'!$D179))</f>
        <v>2.3575800032398484</v>
      </c>
      <c r="K180" s="32">
        <f>IF('Log_working_2-way'!$D179="","",B180^('Log_working_2-way'!$D179))</f>
        <v>1.7366048392090647</v>
      </c>
      <c r="L180" s="37">
        <f t="shared" si="27"/>
        <v>0.42784810126582273</v>
      </c>
      <c r="M180" s="37">
        <f t="shared" si="28"/>
        <v>0.57215189873417716</v>
      </c>
      <c r="N180" s="38">
        <v>276</v>
      </c>
      <c r="O180" s="38">
        <f t="shared" si="29"/>
        <v>153.87610619469027</v>
      </c>
      <c r="P180" s="38">
        <f t="shared" si="30"/>
        <v>112.68639053254438</v>
      </c>
      <c r="Q180" s="38">
        <f t="shared" si="31"/>
        <v>163.31360946745562</v>
      </c>
      <c r="R180" s="38">
        <f t="shared" si="32"/>
        <v>122.12389380530973</v>
      </c>
      <c r="S180" s="39">
        <f t="shared" si="33"/>
        <v>-9.4375032727653547</v>
      </c>
      <c r="T180" s="39">
        <f t="shared" si="34"/>
        <v>-9.4375032727653547</v>
      </c>
      <c r="U180" t="s">
        <v>181</v>
      </c>
      <c r="V180" t="s">
        <v>337</v>
      </c>
      <c r="W180" t="s">
        <v>81</v>
      </c>
      <c r="X180" t="s">
        <v>483</v>
      </c>
      <c r="Y180" s="41"/>
    </row>
    <row r="181" spans="1:25" s="35" customFormat="1" ht="15" x14ac:dyDescent="0.25">
      <c r="A181">
        <v>2.19</v>
      </c>
      <c r="B181">
        <v>1.73</v>
      </c>
      <c r="C181" s="29">
        <f t="shared" si="26"/>
        <v>3.4655686647135031E-2</v>
      </c>
      <c r="D181" s="30">
        <f>IF(OR($A181="",$B181=""),"",A181*'MPTO_working_2-way'!$G180)</f>
        <v>2.2658959537572256</v>
      </c>
      <c r="E181" s="32">
        <f>IF(OR($A181="",$B181=""),"",B181*'MPTO_working_2-way'!$G180)</f>
        <v>1.7899543378995435</v>
      </c>
      <c r="F181" s="30">
        <f>IF(OR($A181="",$B181=""),"",'MPTO_working_2-way'!D180)</f>
        <v>2.2763841740018629</v>
      </c>
      <c r="G181" s="32">
        <f>IF(OR($A181="",$B181=""),"",'MPTO_working_2-way'!E180)</f>
        <v>1.7834631769717797</v>
      </c>
      <c r="H181" s="30">
        <f>IF(OR($A181="",$B181=""),"",'OddsRatio_working_2-way'!M180)</f>
        <v>2.2767681803292916</v>
      </c>
      <c r="I181" s="30">
        <f>IF(OR($A181="",$B181=""),"",'OddsRatio_working_2-way'!N180)</f>
        <v>1.7832275391935992</v>
      </c>
      <c r="J181" s="30">
        <f>IF('Log_working_2-way'!$D180="","",A181^('Log_working_2-way'!$D180))</f>
        <v>2.2815927958159761</v>
      </c>
      <c r="K181" s="32">
        <f>IF('Log_working_2-way'!$D180="","",B181^('Log_working_2-way'!$D180))</f>
        <v>1.7802790428165938</v>
      </c>
      <c r="L181" s="37">
        <f t="shared" si="27"/>
        <v>0.44132653061224486</v>
      </c>
      <c r="M181" s="37">
        <f t="shared" si="28"/>
        <v>0.55867346938775508</v>
      </c>
      <c r="N181" s="38">
        <v>277</v>
      </c>
      <c r="O181" s="38">
        <f t="shared" si="29"/>
        <v>150.51598173515981</v>
      </c>
      <c r="P181" s="38">
        <f t="shared" si="30"/>
        <v>116.88439306358381</v>
      </c>
      <c r="Q181" s="38">
        <f t="shared" si="31"/>
        <v>160.11560693641619</v>
      </c>
      <c r="R181" s="38">
        <f t="shared" si="32"/>
        <v>126.48401826484019</v>
      </c>
      <c r="S181" s="39">
        <f t="shared" si="33"/>
        <v>-9.599625201256373</v>
      </c>
      <c r="T181" s="39">
        <f t="shared" si="34"/>
        <v>-9.599625201256373</v>
      </c>
      <c r="U181" t="s">
        <v>402</v>
      </c>
      <c r="V181" t="s">
        <v>336</v>
      </c>
      <c r="W181" t="s">
        <v>81</v>
      </c>
      <c r="X181" t="s">
        <v>483</v>
      </c>
      <c r="Y181" s="41"/>
    </row>
    <row r="182" spans="1:25" s="35" customFormat="1" ht="15" x14ac:dyDescent="0.25">
      <c r="A182">
        <v>3.37</v>
      </c>
      <c r="B182">
        <v>1.35</v>
      </c>
      <c r="C182" s="29">
        <f t="shared" si="26"/>
        <v>3.7476645785251117E-2</v>
      </c>
      <c r="D182" s="30">
        <f>IF(OR($A182="",$B182=""),"",A182*'MPTO_working_2-way'!$G181)</f>
        <v>3.4962962962962965</v>
      </c>
      <c r="E182" s="32">
        <f>IF(OR($A182="",$B182=""),"",B182*'MPTO_working_2-way'!$G181)</f>
        <v>1.4005934718100892</v>
      </c>
      <c r="F182" s="30">
        <f>IF(OR($A182="",$B182=""),"",'MPTO_working_2-way'!D181)</f>
        <v>3.5971535876655469</v>
      </c>
      <c r="G182" s="32">
        <f>IF(OR($A182="",$B182=""),"",'MPTO_working_2-way'!E181)</f>
        <v>1.3850369130070783</v>
      </c>
      <c r="H182" s="30">
        <f>IF(OR($A182="",$B182=""),"",'OddsRatio_working_2-way'!M181)</f>
        <v>3.6021968740717099</v>
      </c>
      <c r="I182" s="30">
        <f>IF(OR($A182="",$B182=""),"",'OddsRatio_working_2-way'!N181)</f>
        <v>1.3842906776055264</v>
      </c>
      <c r="J182" s="30">
        <f>IF('Log_working_2-way'!$D181="","",A182^('Log_working_2-way'!$D181))</f>
        <v>3.6520317831046403</v>
      </c>
      <c r="K182" s="32">
        <f>IF('Log_working_2-way'!$D181="","",B182^('Log_working_2-way'!$D181))</f>
        <v>1.3770693874666997</v>
      </c>
      <c r="L182" s="37">
        <f t="shared" si="27"/>
        <v>0.28601694915254233</v>
      </c>
      <c r="M182" s="37">
        <f t="shared" si="28"/>
        <v>0.7139830508474575</v>
      </c>
      <c r="N182" s="38">
        <v>278</v>
      </c>
      <c r="O182" s="38">
        <f t="shared" si="29"/>
        <v>195.50741839762611</v>
      </c>
      <c r="P182" s="38">
        <f t="shared" si="30"/>
        <v>72.074074074074076</v>
      </c>
      <c r="Q182" s="38">
        <f t="shared" si="31"/>
        <v>205.92592592592592</v>
      </c>
      <c r="R182" s="38">
        <f t="shared" si="32"/>
        <v>82.492581602373875</v>
      </c>
      <c r="S182" s="39">
        <f t="shared" si="33"/>
        <v>-10.418507528299813</v>
      </c>
      <c r="T182" s="39">
        <f t="shared" si="34"/>
        <v>-10.418507528299799</v>
      </c>
      <c r="U182" t="s">
        <v>333</v>
      </c>
      <c r="V182" t="s">
        <v>425</v>
      </c>
      <c r="W182" t="s">
        <v>81</v>
      </c>
      <c r="X182" t="s">
        <v>483</v>
      </c>
      <c r="Y182" s="41"/>
    </row>
    <row r="183" spans="1:25" ht="15" x14ac:dyDescent="0.25">
      <c r="A183">
        <v>2</v>
      </c>
      <c r="B183">
        <v>1.89</v>
      </c>
      <c r="C183" s="29">
        <f t="shared" si="26"/>
        <v>2.9100529100529293E-2</v>
      </c>
      <c r="D183" s="30">
        <f>IF(OR($A183="",$B183=""),"",A183*'MPTO_working_2-way'!$G182)</f>
        <v>2.0582010582010586</v>
      </c>
      <c r="E183" s="32">
        <f>IF(OR($A183="",$B183=""),"",B183*'MPTO_working_2-way'!$G182)</f>
        <v>1.9450000000000003</v>
      </c>
      <c r="F183" s="30">
        <f>IF(OR($A183="",$B183=""),"",'MPTO_working_2-way'!D182)</f>
        <v>2.0599455040871937</v>
      </c>
      <c r="G183" s="32">
        <f>IF(OR($A183="",$B183=""),"",'MPTO_working_2-way'!E182)</f>
        <v>1.9434447300771212</v>
      </c>
      <c r="H183" s="30">
        <f>IF(OR($A183="",$B183=""),"",'OddsRatio_working_2-way'!M182)</f>
        <v>2.0599978800063603</v>
      </c>
      <c r="I183" s="30">
        <f>IF(OR($A183="",$B183=""),"",'OddsRatio_working_2-way'!N182)</f>
        <v>1.9433981132056606</v>
      </c>
      <c r="J183" s="30">
        <f>IF('Log_working_2-way'!$D182="","",A183^('Log_working_2-way'!$D182))</f>
        <v>2.0607901501181232</v>
      </c>
      <c r="K183" s="32">
        <f>IF('Log_working_2-way'!$D182="","",B183^('Log_working_2-way'!$D182))</f>
        <v>1.9426935194379702</v>
      </c>
      <c r="L183" s="37">
        <f t="shared" si="27"/>
        <v>0.48586118251928012</v>
      </c>
      <c r="M183" s="37">
        <f t="shared" si="28"/>
        <v>0.51413881748071977</v>
      </c>
      <c r="N183" s="38">
        <v>279</v>
      </c>
      <c r="O183" s="38">
        <f t="shared" si="29"/>
        <v>139.5</v>
      </c>
      <c r="P183" s="38">
        <f t="shared" si="30"/>
        <v>131.38095238095238</v>
      </c>
      <c r="Q183" s="38">
        <f t="shared" si="31"/>
        <v>147.61904761904765</v>
      </c>
      <c r="R183" s="38">
        <f t="shared" si="32"/>
        <v>139.5</v>
      </c>
      <c r="S183" s="39">
        <f t="shared" si="33"/>
        <v>-8.1190476190476488</v>
      </c>
      <c r="T183" s="39">
        <f t="shared" si="34"/>
        <v>-8.1190476190476204</v>
      </c>
      <c r="U183" t="s">
        <v>403</v>
      </c>
      <c r="V183" t="s">
        <v>424</v>
      </c>
      <c r="W183" t="s">
        <v>81</v>
      </c>
      <c r="X183" t="s">
        <v>483</v>
      </c>
      <c r="Y183" s="41"/>
    </row>
    <row r="184" spans="1:25" ht="15" x14ac:dyDescent="0.25">
      <c r="A184">
        <v>2.74</v>
      </c>
      <c r="B184">
        <v>1.49</v>
      </c>
      <c r="C184" s="29">
        <f t="shared" si="26"/>
        <v>3.6104443246950613E-2</v>
      </c>
      <c r="D184" s="30">
        <f>IF(OR($A184="",$B184=""),"",A184*'MPTO_working_2-way'!$G183)</f>
        <v>2.838926174496645</v>
      </c>
      <c r="E184" s="32">
        <f>IF(OR($A184="",$B184=""),"",B184*'MPTO_working_2-way'!$G183)</f>
        <v>1.5437956204379564</v>
      </c>
      <c r="F184" s="30">
        <f>IF(OR($A184="",$B184=""),"",'MPTO_working_2-way'!D183)</f>
        <v>2.882581374002684</v>
      </c>
      <c r="G184" s="32">
        <f>IF(OR($A184="",$B184=""),"",'MPTO_working_2-way'!E183)</f>
        <v>1.5311855380114767</v>
      </c>
      <c r="H184" s="30">
        <f>IF(OR($A184="",$B184=""),"",'OddsRatio_working_2-way'!M183)</f>
        <v>2.8844151368961324</v>
      </c>
      <c r="I184" s="30">
        <f>IF(OR($A184="",$B184=""),"",'OddsRatio_working_2-way'!N183)</f>
        <v>1.5306686305052322</v>
      </c>
      <c r="J184" s="30">
        <f>IF('Log_working_2-way'!$D183="","",A184^('Log_working_2-way'!$D183))</f>
        <v>2.9051285785445025</v>
      </c>
      <c r="K184" s="32">
        <f>IF('Log_working_2-way'!$D183="","",B184^('Log_working_2-way'!$D183))</f>
        <v>1.5248989549900367</v>
      </c>
      <c r="L184" s="37">
        <f t="shared" si="27"/>
        <v>0.35224586288416065</v>
      </c>
      <c r="M184" s="37">
        <f t="shared" si="28"/>
        <v>0.64775413711583918</v>
      </c>
      <c r="N184" s="38">
        <v>280</v>
      </c>
      <c r="O184" s="38">
        <f t="shared" si="29"/>
        <v>177.8102189781022</v>
      </c>
      <c r="P184" s="38">
        <f t="shared" si="30"/>
        <v>92.080536912751668</v>
      </c>
      <c r="Q184" s="38">
        <f t="shared" si="31"/>
        <v>187.91946308724832</v>
      </c>
      <c r="R184" s="38">
        <f t="shared" si="32"/>
        <v>102.18978102189782</v>
      </c>
      <c r="S184" s="39">
        <f t="shared" si="33"/>
        <v>-10.109244109146118</v>
      </c>
      <c r="T184" s="39">
        <f t="shared" si="34"/>
        <v>-10.109244109146147</v>
      </c>
      <c r="U184" t="s">
        <v>408</v>
      </c>
      <c r="V184" t="s">
        <v>427</v>
      </c>
      <c r="W184" t="s">
        <v>165</v>
      </c>
      <c r="X184" t="s">
        <v>483</v>
      </c>
      <c r="Y184" s="41"/>
    </row>
    <row r="185" spans="1:25" ht="15" x14ac:dyDescent="0.25">
      <c r="A185">
        <v>2.71</v>
      </c>
      <c r="B185">
        <v>1.47</v>
      </c>
      <c r="C185" s="29">
        <f t="shared" si="26"/>
        <v>4.927579888043776E-2</v>
      </c>
      <c r="D185" s="30">
        <f>IF(OR($A185="",$B185=""),"",A185*'MPTO_working_2-way'!$G184)</f>
        <v>2.8435374149659864</v>
      </c>
      <c r="E185" s="32">
        <f>IF(OR($A185="",$B185=""),"",B185*'MPTO_working_2-way'!$G184)</f>
        <v>1.5424354243542435</v>
      </c>
      <c r="F185" s="30">
        <f>IF(OR($A185="",$B185=""),"",'MPTO_working_2-way'!D184)</f>
        <v>2.9038889091372959</v>
      </c>
      <c r="G185" s="32">
        <f>IF(OR($A185="",$B185=""),"",'MPTO_working_2-way'!E184)</f>
        <v>1.5252407297509427</v>
      </c>
      <c r="H185" s="30">
        <f>IF(OR($A185="",$B185=""),"",'OddsRatio_working_2-way'!M184)</f>
        <v>2.9074322720192258</v>
      </c>
      <c r="I185" s="30">
        <f>IF(OR($A185="",$B185=""),"",'OddsRatio_working_2-way'!N184)</f>
        <v>1.5242650104380331</v>
      </c>
      <c r="J185" s="30">
        <f>IF('Log_working_2-way'!$D184="","",A185^('Log_working_2-way'!$D184))</f>
        <v>2.9366763042143993</v>
      </c>
      <c r="K185" s="32">
        <f>IF('Log_working_2-way'!$D184="","",B185^('Log_working_2-way'!$D184))</f>
        <v>1.5163485492231534</v>
      </c>
      <c r="L185" s="37">
        <f t="shared" si="27"/>
        <v>0.35167464114832536</v>
      </c>
      <c r="M185" s="37">
        <f t="shared" si="28"/>
        <v>0.64832535885167464</v>
      </c>
      <c r="N185" s="38">
        <v>281</v>
      </c>
      <c r="O185" s="38">
        <f t="shared" si="29"/>
        <v>177.30996309963101</v>
      </c>
      <c r="P185" s="38">
        <f t="shared" si="30"/>
        <v>89.843537414965979</v>
      </c>
      <c r="Q185" s="38">
        <f t="shared" si="31"/>
        <v>191.15646258503401</v>
      </c>
      <c r="R185" s="38">
        <f t="shared" si="32"/>
        <v>103.69003690036901</v>
      </c>
      <c r="S185" s="39">
        <f t="shared" si="33"/>
        <v>-13.846499485403001</v>
      </c>
      <c r="T185" s="39">
        <f t="shared" si="34"/>
        <v>-13.846499485403029</v>
      </c>
      <c r="U185" t="s">
        <v>341</v>
      </c>
      <c r="V185" t="s">
        <v>410</v>
      </c>
      <c r="W185" t="s">
        <v>165</v>
      </c>
      <c r="X185" t="s">
        <v>483</v>
      </c>
      <c r="Y185" s="41"/>
    </row>
    <row r="186" spans="1:25" s="35" customFormat="1" ht="15" x14ac:dyDescent="0.25">
      <c r="A186">
        <v>2.46</v>
      </c>
      <c r="B186">
        <v>1.56</v>
      </c>
      <c r="C186" s="29">
        <f t="shared" si="26"/>
        <v>4.7529706066291366E-2</v>
      </c>
      <c r="D186" s="30">
        <f>IF(OR($A186="",$B186=""),"",A186*'MPTO_working_2-way'!$G185)</f>
        <v>2.5769230769230766</v>
      </c>
      <c r="E186" s="32">
        <f>IF(OR($A186="",$B186=""),"",B186*'MPTO_working_2-way'!$G185)</f>
        <v>1.6341463414634145</v>
      </c>
      <c r="F186" s="30">
        <f>IF(OR($A186="",$B186=""),"",'MPTO_working_2-way'!D185)</f>
        <v>2.6127450980392153</v>
      </c>
      <c r="G186" s="32">
        <f>IF(OR($A186="",$B186=""),"",'MPTO_working_2-way'!E185)</f>
        <v>1.6200607902735562</v>
      </c>
      <c r="H186" s="30">
        <f>IF(OR($A186="",$B186=""),"",'OddsRatio_working_2-way'!M185)</f>
        <v>2.6146649364939023</v>
      </c>
      <c r="I186" s="30">
        <f>IF(OR($A186="",$B186=""),"",'OddsRatio_working_2-way'!N185)</f>
        <v>1.6193235372853327</v>
      </c>
      <c r="J186" s="30">
        <f>IF('Log_working_2-way'!$D185="","",A186^('Log_working_2-way'!$D185))</f>
        <v>2.6316805131028569</v>
      </c>
      <c r="K186" s="32">
        <f>IF('Log_working_2-way'!$D185="","",B186^('Log_working_2-way'!$D185))</f>
        <v>1.6128650749752642</v>
      </c>
      <c r="L186" s="37">
        <f t="shared" si="27"/>
        <v>0.38805970149253738</v>
      </c>
      <c r="M186" s="37">
        <f t="shared" si="28"/>
        <v>0.61194029850746268</v>
      </c>
      <c r="N186" s="38">
        <v>282</v>
      </c>
      <c r="O186" s="38">
        <f t="shared" si="29"/>
        <v>167.36585365853659</v>
      </c>
      <c r="P186" s="38">
        <f t="shared" si="30"/>
        <v>101.23076923076923</v>
      </c>
      <c r="Q186" s="38">
        <f t="shared" si="31"/>
        <v>180.76923076923075</v>
      </c>
      <c r="R186" s="38">
        <f t="shared" si="32"/>
        <v>114.63414634146341</v>
      </c>
      <c r="S186" s="39">
        <f t="shared" si="33"/>
        <v>-13.403377110694151</v>
      </c>
      <c r="T186" s="39">
        <f t="shared" si="34"/>
        <v>-13.40337711069418</v>
      </c>
      <c r="U186" t="s">
        <v>162</v>
      </c>
      <c r="V186" t="s">
        <v>426</v>
      </c>
      <c r="W186" t="s">
        <v>165</v>
      </c>
      <c r="X186" t="s">
        <v>483</v>
      </c>
      <c r="Y186" s="41"/>
    </row>
    <row r="187" spans="1:25" ht="15" x14ac:dyDescent="0.25">
      <c r="A187">
        <v>2.72</v>
      </c>
      <c r="B187">
        <v>1.47</v>
      </c>
      <c r="C187" s="29">
        <f t="shared" si="26"/>
        <v>4.791916766706672E-2</v>
      </c>
      <c r="D187" s="30">
        <f>IF(OR($A187="",$B187=""),"",A187*'MPTO_working_2-way'!$G186)</f>
        <v>2.8503401360544216</v>
      </c>
      <c r="E187" s="32">
        <f>IF(OR($A187="",$B187=""),"",B187*'MPTO_working_2-way'!$G186)</f>
        <v>1.5404411764705881</v>
      </c>
      <c r="F187" s="30">
        <f>IF(OR($A187="",$B187=""),"",'MPTO_working_2-way'!D186)</f>
        <v>2.9096201426284378</v>
      </c>
      <c r="G187" s="32">
        <f>IF(OR($A187="",$B187=""),"",'MPTO_working_2-way'!E186)</f>
        <v>1.523664354851002</v>
      </c>
      <c r="H187" s="30">
        <f>IF(OR($A187="",$B187=""),"",'OddsRatio_working_2-way'!M186)</f>
        <v>2.913001429190555</v>
      </c>
      <c r="I187" s="30">
        <f>IF(OR($A187="",$B187=""),"",'OddsRatio_working_2-way'!N186)</f>
        <v>1.5227387626276516</v>
      </c>
      <c r="J187" s="30">
        <f>IF('Log_working_2-way'!$D186="","",A187^('Log_working_2-way'!$D186))</f>
        <v>2.9416767921406897</v>
      </c>
      <c r="K187" s="32">
        <f>IF('Log_working_2-way'!$D186="","",B187^('Log_working_2-way'!$D186))</f>
        <v>1.5150187734871223</v>
      </c>
      <c r="L187" s="37">
        <f t="shared" si="27"/>
        <v>0.35083532219570407</v>
      </c>
      <c r="M187" s="37">
        <f t="shared" si="28"/>
        <v>0.64916467780429599</v>
      </c>
      <c r="N187" s="38">
        <v>283</v>
      </c>
      <c r="O187" s="38">
        <f t="shared" si="29"/>
        <v>178.95588235294119</v>
      </c>
      <c r="P187" s="38">
        <f t="shared" si="30"/>
        <v>90.482993197278901</v>
      </c>
      <c r="Q187" s="38">
        <f t="shared" si="31"/>
        <v>192.51700680272108</v>
      </c>
      <c r="R187" s="38">
        <f t="shared" si="32"/>
        <v>104.04411764705881</v>
      </c>
      <c r="S187" s="39">
        <f t="shared" si="33"/>
        <v>-13.561124449779896</v>
      </c>
      <c r="T187" s="39">
        <f t="shared" si="34"/>
        <v>-13.561124449779911</v>
      </c>
      <c r="U187" t="s">
        <v>338</v>
      </c>
      <c r="V187" t="s">
        <v>163</v>
      </c>
      <c r="W187" t="s">
        <v>165</v>
      </c>
      <c r="X187" t="s">
        <v>483</v>
      </c>
      <c r="Y187" s="41"/>
    </row>
    <row r="188" spans="1:25" s="35" customFormat="1" ht="15" x14ac:dyDescent="0.25">
      <c r="A188">
        <v>1.79</v>
      </c>
      <c r="B188">
        <v>2.1</v>
      </c>
      <c r="C188" s="29">
        <f t="shared" si="26"/>
        <v>3.4849694067571102E-2</v>
      </c>
      <c r="D188" s="30">
        <f>IF(OR($A188="",$B188=""),"",A188*'MPTO_working_2-way'!$G187)</f>
        <v>1.8523809523809522</v>
      </c>
      <c r="E188" s="32">
        <f>IF(OR($A188="",$B188=""),"",B188*'MPTO_working_2-way'!$G187)</f>
        <v>2.1731843575418992</v>
      </c>
      <c r="F188" s="30">
        <f>IF(OR($A188="",$B188=""),"",'MPTO_working_2-way'!D187)</f>
        <v>1.8476284099287292</v>
      </c>
      <c r="G188" s="32">
        <f>IF(OR($A188="",$B188=""),"",'MPTO_working_2-way'!E187)</f>
        <v>2.1797622499275153</v>
      </c>
      <c r="H188" s="30">
        <f>IF(OR($A188="",$B188=""),"",'OddsRatio_working_2-way'!M187)</f>
        <v>1.8474560862851939</v>
      </c>
      <c r="I188" s="30">
        <f>IF(OR($A188="",$B188=""),"",'OddsRatio_working_2-way'!N187)</f>
        <v>2.1800021454603971</v>
      </c>
      <c r="J188" s="30">
        <f>IF('Log_working_2-way'!$D187="","",A188^('Log_working_2-way'!$D187))</f>
        <v>1.8452962428833544</v>
      </c>
      <c r="K188" s="32">
        <f>IF('Log_working_2-way'!$D187="","",B188^('Log_working_2-way'!$D187))</f>
        <v>2.1830172065936067</v>
      </c>
      <c r="L188" s="37">
        <f t="shared" si="27"/>
        <v>0.53984575835475579</v>
      </c>
      <c r="M188" s="37">
        <f t="shared" si="28"/>
        <v>0.46015424164524427</v>
      </c>
      <c r="N188" s="38">
        <v>284</v>
      </c>
      <c r="O188" s="38">
        <f t="shared" si="29"/>
        <v>125.34078212290503</v>
      </c>
      <c r="P188" s="38">
        <f t="shared" si="30"/>
        <v>148.76190476190473</v>
      </c>
      <c r="Q188" s="38">
        <f t="shared" si="31"/>
        <v>135.23809523809524</v>
      </c>
      <c r="R188" s="38">
        <f t="shared" si="32"/>
        <v>158.65921787709496</v>
      </c>
      <c r="S188" s="39">
        <f t="shared" si="33"/>
        <v>-9.8973131151902152</v>
      </c>
      <c r="T188" s="39">
        <f t="shared" si="34"/>
        <v>-9.8973131151902294</v>
      </c>
      <c r="U188" t="s">
        <v>448</v>
      </c>
      <c r="V188" t="s">
        <v>479</v>
      </c>
      <c r="W188" t="s">
        <v>440</v>
      </c>
      <c r="X188" t="s">
        <v>483</v>
      </c>
      <c r="Y188" s="41"/>
    </row>
    <row r="189" spans="1:25" s="35" customFormat="1" ht="15" x14ac:dyDescent="0.25">
      <c r="A189">
        <v>1.46</v>
      </c>
      <c r="B189">
        <v>2.83</v>
      </c>
      <c r="C189" s="29">
        <f t="shared" si="26"/>
        <v>3.8288397308678945E-2</v>
      </c>
      <c r="D189" s="30">
        <f>IF(OR($A189="",$B189=""),"",A189*'MPTO_working_2-way'!$G188)</f>
        <v>1.5159010600706713</v>
      </c>
      <c r="E189" s="32">
        <f>IF(OR($A189="",$B189=""),"",B189*'MPTO_working_2-way'!$G188)</f>
        <v>2.9383561643835616</v>
      </c>
      <c r="F189" s="30">
        <f>IF(OR($A189="",$B189=""),"",'MPTO_working_2-way'!D188)</f>
        <v>1.5019811697989749</v>
      </c>
      <c r="G189" s="32">
        <f>IF(OR($A189="",$B189=""),"",'MPTO_working_2-way'!E188)</f>
        <v>2.9921065971467877</v>
      </c>
      <c r="H189" s="30">
        <f>IF(OR($A189="",$B189=""),"",'OddsRatio_working_2-way'!M188)</f>
        <v>1.5013642590159164</v>
      </c>
      <c r="I189" s="30">
        <f>IF(OR($A189="",$B189=""),"",'OddsRatio_working_2-way'!N188)</f>
        <v>2.9945578130415815</v>
      </c>
      <c r="J189" s="30">
        <f>IF('Log_working_2-way'!$D188="","",A189^('Log_working_2-way'!$D188))</f>
        <v>1.494977007108147</v>
      </c>
      <c r="K189" s="32">
        <f>IF('Log_working_2-way'!$D188="","",B189^('Log_working_2-way'!$D188))</f>
        <v>3.0202958635224357</v>
      </c>
      <c r="L189" s="37">
        <f t="shared" si="27"/>
        <v>0.65967365967365976</v>
      </c>
      <c r="M189" s="37">
        <f t="shared" si="28"/>
        <v>0.34032634032634035</v>
      </c>
      <c r="N189" s="38">
        <v>285</v>
      </c>
      <c r="O189" s="38">
        <f t="shared" si="29"/>
        <v>89.794520547945183</v>
      </c>
      <c r="P189" s="38">
        <f t="shared" si="30"/>
        <v>184.2932862190813</v>
      </c>
      <c r="Q189" s="38">
        <f t="shared" si="31"/>
        <v>100.70671378091873</v>
      </c>
      <c r="R189" s="38">
        <f t="shared" si="32"/>
        <v>195.20547945205479</v>
      </c>
      <c r="S189" s="39">
        <f t="shared" si="33"/>
        <v>-10.91219323297355</v>
      </c>
      <c r="T189" s="39">
        <f t="shared" si="34"/>
        <v>-10.912193232973493</v>
      </c>
      <c r="U189" t="s">
        <v>415</v>
      </c>
      <c r="V189" t="s">
        <v>452</v>
      </c>
      <c r="W189" t="s">
        <v>440</v>
      </c>
      <c r="X189" t="s">
        <v>483</v>
      </c>
      <c r="Y189" s="41"/>
    </row>
    <row r="190" spans="1:25" s="35" customFormat="1" ht="15" x14ac:dyDescent="0.25">
      <c r="A190">
        <v>1.33</v>
      </c>
      <c r="B190">
        <v>3.45</v>
      </c>
      <c r="C190" s="29">
        <f t="shared" si="26"/>
        <v>4.173477171188833E-2</v>
      </c>
      <c r="D190" s="30">
        <f>IF(OR($A190="",$B190=""),"",A190*'MPTO_working_2-way'!$G189)</f>
        <v>1.3855072463768117</v>
      </c>
      <c r="E190" s="32">
        <f>IF(OR($A190="",$B190=""),"",B190*'MPTO_working_2-way'!$G189)</f>
        <v>3.5939849624060147</v>
      </c>
      <c r="F190" s="30">
        <f>IF(OR($A190="",$B190=""),"",'MPTO_working_2-way'!D189)</f>
        <v>1.367966013266751</v>
      </c>
      <c r="G190" s="32">
        <f>IF(OR($A190="",$B190=""),"",'MPTO_working_2-way'!E189)</f>
        <v>3.7176422928904191</v>
      </c>
      <c r="H190" s="30">
        <f>IF(OR($A190="",$B190=""),"",'OddsRatio_working_2-way'!M189)</f>
        <v>1.3670066451047178</v>
      </c>
      <c r="I190" s="30">
        <f>IF(OR($A190="",$B190=""),"",'OddsRatio_working_2-way'!N189)</f>
        <v>3.7247463045653295</v>
      </c>
      <c r="J190" s="30">
        <f>IF('Log_working_2-way'!$D189="","",A190^('Log_working_2-way'!$D189))</f>
        <v>1.3588361335140127</v>
      </c>
      <c r="K190" s="32">
        <f>IF('Log_working_2-way'!$D189="","",B190^('Log_working_2-way'!$D189))</f>
        <v>3.7867873566673342</v>
      </c>
      <c r="L190" s="37">
        <f t="shared" si="27"/>
        <v>0.72175732217573219</v>
      </c>
      <c r="M190" s="37">
        <f t="shared" si="28"/>
        <v>0.27824267782426781</v>
      </c>
      <c r="N190" s="38">
        <v>286</v>
      </c>
      <c r="O190" s="38">
        <f t="shared" si="29"/>
        <v>70.962406015037587</v>
      </c>
      <c r="P190" s="38">
        <f t="shared" si="30"/>
        <v>203.10144927536234</v>
      </c>
      <c r="Q190" s="38">
        <f t="shared" si="31"/>
        <v>82.898550724637687</v>
      </c>
      <c r="R190" s="38">
        <f t="shared" si="32"/>
        <v>215.0375939849624</v>
      </c>
      <c r="S190" s="39">
        <f t="shared" si="33"/>
        <v>-11.9361447096001</v>
      </c>
      <c r="T190" s="39">
        <f t="shared" si="34"/>
        <v>-11.936144709600057</v>
      </c>
      <c r="U190" t="s">
        <v>442</v>
      </c>
      <c r="V190" t="s">
        <v>480</v>
      </c>
      <c r="W190" t="s">
        <v>440</v>
      </c>
      <c r="X190" t="s">
        <v>483</v>
      </c>
      <c r="Y190" s="41"/>
    </row>
    <row r="191" spans="1:25" ht="15" x14ac:dyDescent="0.25">
      <c r="A191">
        <v>2.08</v>
      </c>
      <c r="B191">
        <v>1.79</v>
      </c>
      <c r="C191" s="29">
        <f t="shared" si="26"/>
        <v>3.9428448646325664E-2</v>
      </c>
      <c r="D191" s="30">
        <f>IF(OR($A191="",$B191=""),"",A191*'MPTO_working_2-way'!$G190)</f>
        <v>2.1620111731843576</v>
      </c>
      <c r="E191" s="32">
        <f>IF(OR($A191="",$B191=""),"",B191*'MPTO_working_2-way'!$G190)</f>
        <v>1.8605769230769229</v>
      </c>
      <c r="F191" s="30">
        <f>IF(OR($A191="",$B191=""),"",'MPTO_working_2-way'!D190)</f>
        <v>2.1689385995572641</v>
      </c>
      <c r="G191" s="32">
        <f>IF(OR($A191="",$B191=""),"",'MPTO_working_2-way'!E190)</f>
        <v>1.8554769261437256</v>
      </c>
      <c r="H191" s="30">
        <f>IF(OR($A191="",$B191=""),"",'OddsRatio_working_2-way'!M190)</f>
        <v>2.1692256444309357</v>
      </c>
      <c r="I191" s="30">
        <f>IF(OR($A191="",$B191=""),"",'OddsRatio_working_2-way'!N190)</f>
        <v>1.8552669065744805</v>
      </c>
      <c r="J191" s="30">
        <f>IF('Log_working_2-way'!$D190="","",A191^('Log_working_2-way'!$D190))</f>
        <v>2.1724139714397546</v>
      </c>
      <c r="K191" s="32">
        <f>IF('Log_working_2-way'!$D190="","",B191^('Log_working_2-way'!$D190))</f>
        <v>1.8529410467292624</v>
      </c>
      <c r="L191" s="37">
        <f t="shared" si="27"/>
        <v>0.46253229974160204</v>
      </c>
      <c r="M191" s="37">
        <f t="shared" si="28"/>
        <v>0.53746770025839796</v>
      </c>
      <c r="N191" s="38">
        <v>287</v>
      </c>
      <c r="O191" s="38">
        <f t="shared" si="29"/>
        <v>149.01923076923077</v>
      </c>
      <c r="P191" s="38">
        <f t="shared" si="30"/>
        <v>126.66480446927375</v>
      </c>
      <c r="Q191" s="38">
        <f t="shared" si="31"/>
        <v>160.33519553072625</v>
      </c>
      <c r="R191" s="38">
        <f t="shared" si="32"/>
        <v>137.98076923076923</v>
      </c>
      <c r="S191" s="39">
        <f t="shared" si="33"/>
        <v>-11.315964761495479</v>
      </c>
      <c r="T191" s="39">
        <f t="shared" si="34"/>
        <v>-11.315964761495479</v>
      </c>
      <c r="U191" t="s">
        <v>86</v>
      </c>
      <c r="V191" t="s">
        <v>98</v>
      </c>
      <c r="W191" t="s">
        <v>78</v>
      </c>
      <c r="X191" t="s">
        <v>484</v>
      </c>
      <c r="Y191" s="41"/>
    </row>
    <row r="192" spans="1:25" s="35" customFormat="1" ht="15" x14ac:dyDescent="0.25">
      <c r="A192">
        <v>2.11</v>
      </c>
      <c r="B192">
        <v>1.74</v>
      </c>
      <c r="C192" s="29">
        <f t="shared" si="26"/>
        <v>4.8646292967260418E-2</v>
      </c>
      <c r="D192" s="30">
        <f>IF(OR($A192="",$B192=""),"",A192*'MPTO_working_2-way'!$G191)</f>
        <v>2.2126436781609193</v>
      </c>
      <c r="E192" s="32">
        <f>IF(OR($A192="",$B192=""),"",B192*'MPTO_working_2-way'!$G191)</f>
        <v>1.824644549763033</v>
      </c>
      <c r="F192" s="30">
        <f>IF(OR($A192="",$B192=""),"",'MPTO_working_2-way'!D191)</f>
        <v>2.2241473314351485</v>
      </c>
      <c r="G192" s="32">
        <f>IF(OR($A192="",$B192=""),"",'MPTO_working_2-way'!E191)</f>
        <v>1.8168951353491363</v>
      </c>
      <c r="H192" s="30">
        <f>IF(OR($A192="",$B192=""),"",'OddsRatio_working_2-way'!M191)</f>
        <v>2.2247448713915889</v>
      </c>
      <c r="I192" s="30">
        <f>IF(OR($A192="",$B192=""),"",'OddsRatio_working_2-way'!N191)</f>
        <v>1.816496580927726</v>
      </c>
      <c r="J192" s="30">
        <f>IF('Log_working_2-way'!$D191="","",A192^('Log_working_2-way'!$D191))</f>
        <v>2.230102180975829</v>
      </c>
      <c r="K192" s="32">
        <f>IF('Log_working_2-way'!$D191="","",B192^('Log_working_2-way'!$D191))</f>
        <v>1.8129405958827052</v>
      </c>
      <c r="L192" s="37">
        <f t="shared" si="27"/>
        <v>0.45194805194805199</v>
      </c>
      <c r="M192" s="37">
        <f t="shared" si="28"/>
        <v>0.54805194805194812</v>
      </c>
      <c r="N192" s="38">
        <v>288</v>
      </c>
      <c r="O192" s="38">
        <f t="shared" si="29"/>
        <v>151.50710900473931</v>
      </c>
      <c r="P192" s="38">
        <f t="shared" si="30"/>
        <v>122.48275862068965</v>
      </c>
      <c r="Q192" s="38">
        <f t="shared" si="31"/>
        <v>165.51724137931035</v>
      </c>
      <c r="R192" s="38">
        <f t="shared" si="32"/>
        <v>136.49289099526067</v>
      </c>
      <c r="S192" s="39">
        <f t="shared" si="33"/>
        <v>-14.010132374571043</v>
      </c>
      <c r="T192" s="39">
        <f t="shared" si="34"/>
        <v>-14.010132374571015</v>
      </c>
      <c r="U192" t="s">
        <v>419</v>
      </c>
      <c r="V192" t="s">
        <v>254</v>
      </c>
      <c r="W192" t="s">
        <v>79</v>
      </c>
      <c r="X192" t="s">
        <v>484</v>
      </c>
      <c r="Y192" s="41"/>
    </row>
    <row r="193" spans="1:25" s="35" customFormat="1" ht="15" x14ac:dyDescent="0.25">
      <c r="A193">
        <v>2.25</v>
      </c>
      <c r="B193">
        <v>1.69</v>
      </c>
      <c r="C193" s="29">
        <f t="shared" si="26"/>
        <v>3.6160420775805502E-2</v>
      </c>
      <c r="D193" s="30">
        <f>IF(OR($A193="",$B193=""),"",A193*'MPTO_working_2-way'!$G192)</f>
        <v>2.3313609467455625</v>
      </c>
      <c r="E193" s="32">
        <f>IF(OR($A193="",$B193=""),"",B193*'MPTO_working_2-way'!$G192)</f>
        <v>1.7511111111111113</v>
      </c>
      <c r="F193" s="30">
        <f>IF(OR($A193="",$B193=""),"",'MPTO_working_2-way'!D192)</f>
        <v>2.3454124903623752</v>
      </c>
      <c r="G193" s="32">
        <f>IF(OR($A193="",$B193=""),"",'MPTO_working_2-way'!E192)</f>
        <v>1.7432664756446994</v>
      </c>
      <c r="H193" s="30">
        <f>IF(OR($A193="",$B193=""),"",'OddsRatio_working_2-way'!M192)</f>
        <v>2.3459547551454145</v>
      </c>
      <c r="I193" s="30">
        <f>IF(OR($A193="",$B193=""),"",'OddsRatio_working_2-way'!N192)</f>
        <v>1.7429670248402687</v>
      </c>
      <c r="J193" s="30">
        <f>IF('Log_working_2-way'!$D192="","",A193^('Log_working_2-way'!$D192))</f>
        <v>2.3524481110664444</v>
      </c>
      <c r="K193" s="32">
        <f>IF('Log_working_2-way'!$D192="","",B193^('Log_working_2-way'!$D192))</f>
        <v>1.7393999014212567</v>
      </c>
      <c r="L193" s="37">
        <f t="shared" si="27"/>
        <v>0.42893401015228422</v>
      </c>
      <c r="M193" s="37">
        <f t="shared" si="28"/>
        <v>0.57106598984771573</v>
      </c>
      <c r="N193" s="38">
        <v>289</v>
      </c>
      <c r="O193" s="38">
        <f t="shared" si="29"/>
        <v>160.55555555555554</v>
      </c>
      <c r="P193" s="38">
        <f t="shared" si="30"/>
        <v>117.99408284023667</v>
      </c>
      <c r="Q193" s="38">
        <f t="shared" si="31"/>
        <v>171.00591715976333</v>
      </c>
      <c r="R193" s="38">
        <f t="shared" si="32"/>
        <v>128.44444444444443</v>
      </c>
      <c r="S193" s="39">
        <f t="shared" si="33"/>
        <v>-10.450361604207785</v>
      </c>
      <c r="T193" s="39">
        <f t="shared" si="34"/>
        <v>-10.450361604207757</v>
      </c>
      <c r="U193" t="s">
        <v>383</v>
      </c>
      <c r="V193" t="s">
        <v>429</v>
      </c>
      <c r="W193" t="s">
        <v>164</v>
      </c>
      <c r="X193" t="s">
        <v>484</v>
      </c>
      <c r="Y193" s="41"/>
    </row>
    <row r="194" spans="1:25" s="35" customFormat="1" ht="15" x14ac:dyDescent="0.25">
      <c r="A194">
        <v>1.67</v>
      </c>
      <c r="B194">
        <v>2.2799999999999998</v>
      </c>
      <c r="C194" s="29">
        <f t="shared" si="26"/>
        <v>3.7398886437651102E-2</v>
      </c>
      <c r="D194" s="30">
        <f>IF(OR($A194="",$B194=""),"",A194*'MPTO_working_2-way'!$G193)</f>
        <v>1.7324561403508774</v>
      </c>
      <c r="E194" s="32">
        <f>IF(OR($A194="",$B194=""),"",B194*'MPTO_working_2-way'!$G193)</f>
        <v>2.3652694610778444</v>
      </c>
      <c r="F194" s="30">
        <f>IF(OR($A194="",$B194=""),"",'MPTO_working_2-way'!D193)</f>
        <v>1.723831944947483</v>
      </c>
      <c r="G194" s="32">
        <f>IF(OR($A194="",$B194=""),"",'MPTO_working_2-way'!E193)</f>
        <v>2.3815361521140859</v>
      </c>
      <c r="H194" s="30">
        <f>IF(OR($A194="",$B194=""),"",'OddsRatio_working_2-way'!M193)</f>
        <v>1.7234898064243891</v>
      </c>
      <c r="I194" s="30">
        <f>IF(OR($A194="",$B194=""),"",'OddsRatio_working_2-way'!N193)</f>
        <v>2.382189480930176</v>
      </c>
      <c r="J194" s="30">
        <f>IF('Log_working_2-way'!$D193="","",A194^('Log_working_2-way'!$D193))</f>
        <v>1.7195646323348297</v>
      </c>
      <c r="K194" s="32">
        <f>IF('Log_working_2-way'!$D193="","",B194^('Log_working_2-way'!$D193))</f>
        <v>2.3897292266228689</v>
      </c>
      <c r="L194" s="37">
        <f t="shared" si="27"/>
        <v>0.57721518987341769</v>
      </c>
      <c r="M194" s="37">
        <f t="shared" si="28"/>
        <v>0.42278481012658226</v>
      </c>
      <c r="N194" s="38">
        <v>290</v>
      </c>
      <c r="O194" s="38">
        <f t="shared" si="29"/>
        <v>116.34730538922155</v>
      </c>
      <c r="P194" s="38">
        <f t="shared" si="30"/>
        <v>162.80701754385964</v>
      </c>
      <c r="Q194" s="38">
        <f t="shared" si="31"/>
        <v>127.19298245614036</v>
      </c>
      <c r="R194" s="38">
        <f t="shared" si="32"/>
        <v>173.65269461077847</v>
      </c>
      <c r="S194" s="39">
        <f t="shared" si="33"/>
        <v>-10.84567706691881</v>
      </c>
      <c r="T194" s="39">
        <f t="shared" si="34"/>
        <v>-10.845677066918824</v>
      </c>
      <c r="U194" t="s">
        <v>422</v>
      </c>
      <c r="V194" t="s">
        <v>461</v>
      </c>
      <c r="W194" t="s">
        <v>80</v>
      </c>
      <c r="X194" t="s">
        <v>484</v>
      </c>
      <c r="Y194" s="41"/>
    </row>
    <row r="195" spans="1:25" ht="15" x14ac:dyDescent="0.25">
      <c r="A195">
        <v>2.56</v>
      </c>
      <c r="B195">
        <v>1.52</v>
      </c>
      <c r="C195" s="29">
        <f t="shared" ref="C195:C198" si="35">IF(OR($A195="",$B195=""),"",(1/A195)+(1/B195)-1)</f>
        <v>4.851973684210531E-2</v>
      </c>
      <c r="D195" s="30">
        <f>IF(OR($A195="",$B195=""),"",A195*'MPTO_working_2-way'!$G194)</f>
        <v>2.6842105263157898</v>
      </c>
      <c r="E195" s="32">
        <f>IF(OR($A195="",$B195=""),"",B195*'MPTO_working_2-way'!$G194)</f>
        <v>1.59375</v>
      </c>
      <c r="F195" s="30">
        <f>IF(OR($A195="",$B195=""),"",'MPTO_working_2-way'!D194)</f>
        <v>2.7295173961840629</v>
      </c>
      <c r="G195" s="32">
        <f>IF(OR($A195="",$B195=""),"",'MPTO_working_2-way'!E194)</f>
        <v>1.5781959766385465</v>
      </c>
      <c r="H195" s="30">
        <f>IF(OR($A195="",$B195=""),"",'OddsRatio_working_2-way'!M194)</f>
        <v>2.7320508075688776</v>
      </c>
      <c r="I195" s="30">
        <f>IF(OR($A195="",$B195=""),"",'OddsRatio_working_2-way'!N194)</f>
        <v>1.577350269189626</v>
      </c>
      <c r="J195" s="30">
        <f>IF('Log_working_2-way'!$D194="","",A195^('Log_working_2-way'!$D194))</f>
        <v>2.7537493354783864</v>
      </c>
      <c r="K195" s="32">
        <f>IF('Log_working_2-way'!$D194="","",B195^('Log_working_2-way'!$D194))</f>
        <v>1.5702069159871477</v>
      </c>
      <c r="L195" s="37">
        <f t="shared" si="27"/>
        <v>0.37254901960784309</v>
      </c>
      <c r="M195" s="37">
        <f t="shared" si="28"/>
        <v>0.62745098039215685</v>
      </c>
      <c r="N195" s="38">
        <v>291</v>
      </c>
      <c r="O195" s="38">
        <f t="shared" si="29"/>
        <v>177.328125</v>
      </c>
      <c r="P195" s="38">
        <f t="shared" si="30"/>
        <v>99.55263157894737</v>
      </c>
      <c r="Q195" s="38">
        <f t="shared" si="31"/>
        <v>191.44736842105266</v>
      </c>
      <c r="R195" s="38">
        <f t="shared" si="32"/>
        <v>113.671875</v>
      </c>
      <c r="S195" s="39">
        <f t="shared" si="33"/>
        <v>-14.119243421052659</v>
      </c>
      <c r="T195" s="39">
        <f t="shared" si="34"/>
        <v>-14.11924342105263</v>
      </c>
      <c r="U195" t="s">
        <v>406</v>
      </c>
      <c r="V195" t="s">
        <v>343</v>
      </c>
      <c r="W195" t="s">
        <v>165</v>
      </c>
      <c r="X195" t="s">
        <v>484</v>
      </c>
      <c r="Y195" s="41"/>
    </row>
    <row r="196" spans="1:25" s="35" customFormat="1" ht="15" x14ac:dyDescent="0.25">
      <c r="A196">
        <v>1.95</v>
      </c>
      <c r="B196">
        <v>1.92</v>
      </c>
      <c r="C196" s="29">
        <f t="shared" si="35"/>
        <v>3.3653846153846256E-2</v>
      </c>
      <c r="D196" s="30">
        <f>IF(OR($A196="",$B196=""),"",A196*'MPTO_working_2-way'!$G195)</f>
        <v>2.015625</v>
      </c>
      <c r="E196" s="32">
        <f>IF(OR($A196="",$B196=""),"",B196*'MPTO_working_2-way'!$G195)</f>
        <v>1.9846153846153847</v>
      </c>
      <c r="F196" s="30">
        <f>IF(OR($A196="",$B196=""),"",'MPTO_working_2-way'!D195)</f>
        <v>2.0161550888529889</v>
      </c>
      <c r="G196" s="32">
        <f>IF(OR($A196="",$B196=""),"",'MPTO_working_2-way'!E195)</f>
        <v>1.9841017488076311</v>
      </c>
      <c r="H196" s="30">
        <f>IF(OR($A196="",$B196=""),"",'OddsRatio_working_2-way'!M195)</f>
        <v>2.0161735558713256</v>
      </c>
      <c r="I196" s="30">
        <f>IF(OR($A196="",$B196=""),"",'OddsRatio_working_2-way'!N195)</f>
        <v>1.9840838646332837</v>
      </c>
      <c r="J196" s="30">
        <f>IF('Log_working_2-way'!$D195="","",A196^('Log_working_2-way'!$D195))</f>
        <v>2.0164149948926431</v>
      </c>
      <c r="K196" s="32">
        <f>IF('Log_working_2-way'!$D195="","",B196^('Log_working_2-way'!$D195))</f>
        <v>1.9838501055423525</v>
      </c>
      <c r="L196" s="37">
        <f t="shared" si="27"/>
        <v>0.49612403100775193</v>
      </c>
      <c r="M196" s="37">
        <f t="shared" si="28"/>
        <v>0.50387596899224807</v>
      </c>
      <c r="N196" s="38">
        <v>292</v>
      </c>
      <c r="O196" s="38">
        <f t="shared" si="29"/>
        <v>142.25641025641028</v>
      </c>
      <c r="P196" s="38">
        <f t="shared" si="30"/>
        <v>139.91666666666666</v>
      </c>
      <c r="Q196" s="38">
        <f t="shared" si="31"/>
        <v>152.08333333333334</v>
      </c>
      <c r="R196" s="38">
        <f t="shared" si="32"/>
        <v>149.74358974358975</v>
      </c>
      <c r="S196" s="39">
        <f t="shared" si="33"/>
        <v>-9.826923076923066</v>
      </c>
      <c r="T196" s="39">
        <f t="shared" si="34"/>
        <v>-9.8269230769230944</v>
      </c>
      <c r="U196" t="s">
        <v>462</v>
      </c>
      <c r="V196" t="s">
        <v>450</v>
      </c>
      <c r="W196" t="s">
        <v>440</v>
      </c>
      <c r="X196" t="s">
        <v>484</v>
      </c>
      <c r="Y196" s="41"/>
    </row>
    <row r="197" spans="1:25" ht="15" x14ac:dyDescent="0.25">
      <c r="A197">
        <v>2.0299999999999998</v>
      </c>
      <c r="B197">
        <v>1.85</v>
      </c>
      <c r="C197" s="29">
        <f t="shared" si="35"/>
        <v>3.315137797896428E-2</v>
      </c>
      <c r="D197" s="30">
        <f>IF(OR($A197="",$B197=""),"",A197*'MPTO_working_2-way'!$G196)</f>
        <v>2.0972972972972972</v>
      </c>
      <c r="E197" s="32">
        <f>IF(OR($A197="",$B197=""),"",B197*'MPTO_working_2-way'!$G196)</f>
        <v>1.9113300492610841</v>
      </c>
      <c r="F197" s="30">
        <f>IF(OR($A197="",$B197=""),"",'MPTO_working_2-way'!D196)</f>
        <v>2.1006852188505105</v>
      </c>
      <c r="G197" s="32">
        <f>IF(OR($A197="",$B197=""),"",'MPTO_working_2-way'!E196)</f>
        <v>1.9085249650616189</v>
      </c>
      <c r="H197" s="30">
        <f>IF(OR($A197="",$B197=""),"",'OddsRatio_working_2-way'!M196)</f>
        <v>2.1008018467836762</v>
      </c>
      <c r="I197" s="30">
        <f>IF(OR($A197="",$B197=""),"",'OddsRatio_working_2-way'!N196)</f>
        <v>1.9084287085108012</v>
      </c>
      <c r="J197" s="30">
        <f>IF('Log_working_2-way'!$D196="","",A197^('Log_working_2-way'!$D196))</f>
        <v>2.1023480190539692</v>
      </c>
      <c r="K197" s="32">
        <f>IF('Log_working_2-way'!$D196="","",B197^('Log_working_2-way'!$D196))</f>
        <v>1.9071545307970494</v>
      </c>
      <c r="L197" s="37">
        <f t="shared" ref="L197:L198" si="36">(1/D197)</f>
        <v>0.47680412371134023</v>
      </c>
      <c r="M197" s="37">
        <f t="shared" ref="M197:M198" si="37">(1/E197)</f>
        <v>0.52319587628865971</v>
      </c>
      <c r="N197" s="38">
        <v>293</v>
      </c>
      <c r="O197" s="38">
        <f t="shared" ref="O197:O198" si="38">(1/A197)*((N197*A197)-N197)</f>
        <v>148.66502463054186</v>
      </c>
      <c r="P197" s="38">
        <f t="shared" ref="P197:P198" si="39">(1/B197)*((N197*B197)-N197)</f>
        <v>134.62162162162164</v>
      </c>
      <c r="Q197" s="38">
        <f t="shared" ref="Q197:Q198" si="40">(1/B197)*N197</f>
        <v>158.37837837837836</v>
      </c>
      <c r="R197" s="38">
        <f t="shared" ref="R197:R198" si="41">(1/A197)*N197</f>
        <v>144.33497536945814</v>
      </c>
      <c r="S197" s="39">
        <f t="shared" ref="S197:S198" si="42">O197-Q197</f>
        <v>-9.7133537478364929</v>
      </c>
      <c r="T197" s="39">
        <f t="shared" ref="T197:T198" si="43">P197-R197</f>
        <v>-9.7133537478364929</v>
      </c>
      <c r="U197" t="s">
        <v>417</v>
      </c>
      <c r="V197" t="s">
        <v>451</v>
      </c>
      <c r="W197" t="s">
        <v>440</v>
      </c>
      <c r="X197" t="s">
        <v>484</v>
      </c>
      <c r="Y197" s="41"/>
    </row>
    <row r="198" spans="1:25" s="35" customFormat="1" ht="15" x14ac:dyDescent="0.25">
      <c r="A198">
        <v>1.4</v>
      </c>
      <c r="B198">
        <v>2.98</v>
      </c>
      <c r="C198" s="29">
        <f t="shared" si="35"/>
        <v>4.985618408437209E-2</v>
      </c>
      <c r="D198" s="30">
        <f>IF(OR($A198="",$B198=""),"",A198*'MPTO_working_2-way'!$G197)</f>
        <v>1.4697986577181208</v>
      </c>
      <c r="E198" s="32">
        <f>IF(OR($A198="",$B198=""),"",B198*'MPTO_working_2-way'!$G197)</f>
        <v>3.128571428571429</v>
      </c>
      <c r="F198" s="30">
        <f>IF(OR($A198="",$B198=""),"",'MPTO_working_2-way'!D197)</f>
        <v>1.4506258692628651</v>
      </c>
      <c r="G198" s="32">
        <f>IF(OR($A198="",$B198=""),"",'MPTO_working_2-way'!E197)</f>
        <v>3.2191358024691361</v>
      </c>
      <c r="H198" s="30">
        <f>IF(OR($A198="",$B198=""),"",'OddsRatio_working_2-way'!M197)</f>
        <v>1.4494665749754947</v>
      </c>
      <c r="I198" s="30">
        <f>IF(OR($A198="",$B198=""),"",'OddsRatio_working_2-way'!N197)</f>
        <v>3.2248595461286986</v>
      </c>
      <c r="J198" s="30">
        <f>IF('Log_working_2-way'!$D197="","",A198^('Log_working_2-way'!$D197))</f>
        <v>1.440595276302056</v>
      </c>
      <c r="K198" s="32">
        <f>IF('Log_working_2-way'!$D197="","",B198^('Log_working_2-way'!$D197))</f>
        <v>3.2696566526620727</v>
      </c>
      <c r="L198" s="37">
        <f t="shared" si="36"/>
        <v>0.68036529680365299</v>
      </c>
      <c r="M198" s="37">
        <f t="shared" si="37"/>
        <v>0.31963470319634701</v>
      </c>
      <c r="N198" s="38">
        <v>294</v>
      </c>
      <c r="O198" s="38">
        <f t="shared" si="38"/>
        <v>83.999999999999972</v>
      </c>
      <c r="P198" s="38">
        <f t="shared" si="39"/>
        <v>195.34228187919464</v>
      </c>
      <c r="Q198" s="38">
        <f t="shared" si="40"/>
        <v>98.65771812080537</v>
      </c>
      <c r="R198" s="38">
        <f t="shared" si="41"/>
        <v>210</v>
      </c>
      <c r="S198" s="39">
        <f t="shared" si="42"/>
        <v>-14.657718120805399</v>
      </c>
      <c r="T198" s="39">
        <f t="shared" si="43"/>
        <v>-14.657718120805356</v>
      </c>
      <c r="U198" t="s">
        <v>344</v>
      </c>
      <c r="V198" t="s">
        <v>449</v>
      </c>
      <c r="W198" t="s">
        <v>440</v>
      </c>
      <c r="X198" t="s">
        <v>484</v>
      </c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55" activePane="bottomLeft" state="frozen"/>
      <selection pane="bottomLeft" activeCell="S3" sqref="S3:S19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3.39</v>
      </c>
      <c r="B3">
        <v>3.76</v>
      </c>
      <c r="C3">
        <v>2.17</v>
      </c>
      <c r="D3" s="20">
        <f>IF(OR($A3="",$B3="",$C3=""),"",(1/A3)+(1/B3)+(1/C3)-1)</f>
        <v>2.1772190633531308E-2</v>
      </c>
      <c r="E3" s="17">
        <f>IF(OR($A3="",$B3="",$C3=""),"",A3*'MPTO_working_3-way'!$I2)</f>
        <v>3.4638077262476714</v>
      </c>
      <c r="F3" s="21">
        <f>IF(OR($A3="",$B3="",$C3=""),"",B3*'MPTO_working_3-way'!$I2)</f>
        <v>3.8418634367820776</v>
      </c>
      <c r="G3" s="22">
        <f>IF(OR($A3="",$B3="",$C3=""),"",C3*'MPTO_working_3-way'!$I2)</f>
        <v>2.2172456536747629</v>
      </c>
      <c r="H3" s="17">
        <f>IF(OR($A3="",$B3="",$C3=""),"",'MPTO_working_3-way'!E2)</f>
        <v>3.4755064085241254</v>
      </c>
      <c r="I3" s="21">
        <f>IF(OR($A3="",$B3="",$C3=""),"",'MPTO_working_3-way'!F2)</f>
        <v>3.8654805063547761</v>
      </c>
      <c r="J3" s="22">
        <f>IF(OR($A3="",$B3="",$C3=""),"",'MPTO_working_3-way'!G2)</f>
        <v>2.2047211641909281</v>
      </c>
      <c r="K3" s="17">
        <f>IF(OR($A3="",$B3="",$C3=""),"",'OddsRatio_working_3-way'!H2)</f>
        <v>3.4716241080319428</v>
      </c>
      <c r="L3" s="21">
        <f>IF(OR($A3="",$B3="",$C3=""),"",'OddsRatio_working_3-way'!I2)</f>
        <v>3.8542604762209898</v>
      </c>
      <c r="M3" s="22">
        <f>IF(OR($A3="",$B3="",$C3=""),"",'OddsRatio_working_3-way'!J2)</f>
        <v>2.2099582453545499</v>
      </c>
      <c r="N3" s="23">
        <f>(1/E3)* 100</f>
        <v>28.869962741358506</v>
      </c>
      <c r="O3" s="24">
        <f>(1/F3)* 100</f>
        <v>26.029035556703551</v>
      </c>
      <c r="P3" s="24">
        <f>(1/G3)* 100</f>
        <v>45.101001701937946</v>
      </c>
      <c r="Q3" t="s">
        <v>218</v>
      </c>
      <c r="R3" t="s">
        <v>226</v>
      </c>
      <c r="S3" t="s">
        <v>481</v>
      </c>
      <c r="T3" s="35">
        <v>100</v>
      </c>
      <c r="U3" s="35">
        <f>(1/A4)*((T3*A4)-T3)</f>
        <v>41.176470588235297</v>
      </c>
      <c r="V3" s="35">
        <f>(1/B4)*((T3*B4)-T3)</f>
        <v>75.786924939467312</v>
      </c>
      <c r="W3" s="35">
        <f>(1/C4)*((T3*C4)-T3)</f>
        <v>79.797979797979792</v>
      </c>
      <c r="X3" s="35">
        <f>((1/B4)+(1/C4))*T3</f>
        <v>44.415095262552889</v>
      </c>
      <c r="Y3" s="35">
        <f>((1/A4)+(1/C4))*T3</f>
        <v>79.025549613784904</v>
      </c>
      <c r="Z3" s="35">
        <f>((1/A4)+(1/B4))*T3</f>
        <v>83.036604472297398</v>
      </c>
      <c r="AA3" s="35">
        <f t="shared" ref="AA3" si="0">U3-X3</f>
        <v>-3.2386246743175917</v>
      </c>
      <c r="AB3" s="35">
        <f t="shared" ref="AB3" si="1">V3-Y3</f>
        <v>-3.2386246743175917</v>
      </c>
      <c r="AC3" s="35">
        <f t="shared" ref="AC3" si="2">W3-Z3</f>
        <v>-3.2386246743176059</v>
      </c>
      <c r="AD3" s="27"/>
      <c r="AE3" s="27"/>
      <c r="AF3">
        <v>1.81</v>
      </c>
      <c r="AG3">
        <v>2.1</v>
      </c>
      <c r="AH3" s="41"/>
      <c r="AI3" s="27"/>
      <c r="AJ3" t="s">
        <v>433</v>
      </c>
    </row>
    <row r="4" spans="1:36" ht="15" x14ac:dyDescent="0.25">
      <c r="A4">
        <v>1.7</v>
      </c>
      <c r="B4">
        <v>4.13</v>
      </c>
      <c r="C4">
        <v>4.95</v>
      </c>
      <c r="D4" s="20">
        <f t="shared" ref="D4:D67" si="3">IF(OR($A4="",$B4="",$C4=""),"",(1/A4)+(1/B4)+(1/C4)-1)</f>
        <v>3.2386246743175917E-2</v>
      </c>
      <c r="E4" s="17">
        <f>IF(OR($A4="",$B4="",$C4=""),"",A4*'MPTO_working_3-way'!$I3)</f>
        <v>1.755056619463399</v>
      </c>
      <c r="F4" s="21">
        <f>IF(OR($A4="",$B4="",$C4=""),"",B4*'MPTO_working_3-way'!$I3)</f>
        <v>4.2637551990493163</v>
      </c>
      <c r="G4" s="22">
        <f>IF(OR($A4="",$B4="",$C4=""),"",C4*'MPTO_working_3-way'!$I3)</f>
        <v>5.1103119213787211</v>
      </c>
      <c r="H4" s="17">
        <f>IF(OR($A4="",$B4="",$C4=""),"",'MPTO_working_3-way'!E3)</f>
        <v>1.7317820212457613</v>
      </c>
      <c r="I4" s="21">
        <f>IF(OR($A4="",$B4="",$C4=""),"",'MPTO_working_3-way'!F3)</f>
        <v>4.3227291667098546</v>
      </c>
      <c r="J4" s="22">
        <f>IF(OR($A4="",$B4="",$C4=""),"",'MPTO_working_3-way'!G3)</f>
        <v>5.2294475973607462</v>
      </c>
      <c r="K4" s="17">
        <f>IF(OR($A4="",$B4="",$C4=""),"",'OddsRatio_working_3-way'!H3)</f>
        <v>1.7400035705694503</v>
      </c>
      <c r="L4" s="21">
        <f>IF(OR($A4="",$B4="",$C4=""),"",'OddsRatio_working_3-way'!I3)</f>
        <v>4.3088731084033975</v>
      </c>
      <c r="M4" s="22">
        <f>IF(OR($A4="",$B4="",$C4=""),"",'OddsRatio_working_3-way'!J3)</f>
        <v>5.1757344339276106</v>
      </c>
      <c r="N4" s="23">
        <f t="shared" ref="N4" si="4">(1/E4)* 100</f>
        <v>56.978218760016176</v>
      </c>
      <c r="O4" s="24">
        <f t="shared" ref="O4" si="5">(1/F4)* 100</f>
        <v>23.453504090079296</v>
      </c>
      <c r="P4" s="24">
        <f t="shared" ref="P4" si="6">(1/G4)* 100</f>
        <v>19.568277149904542</v>
      </c>
      <c r="Q4" t="s">
        <v>233</v>
      </c>
      <c r="R4" t="s">
        <v>189</v>
      </c>
      <c r="S4" t="s">
        <v>481</v>
      </c>
      <c r="T4" s="35">
        <v>100</v>
      </c>
      <c r="U4" s="35">
        <f t="shared" ref="U4" si="7">(1/A5)*((T4*A5)-T4)</f>
        <v>54.954954954954964</v>
      </c>
      <c r="V4" s="35">
        <f t="shared" ref="V4" si="8">(1/B5)*((T4*B5)-T4)</f>
        <v>72.899728997289984</v>
      </c>
      <c r="W4" s="35">
        <f t="shared" ref="W4" si="9">(1/C5)*((T4*C5)-T4)</f>
        <v>69.418960244648318</v>
      </c>
      <c r="X4" s="35">
        <f t="shared" ref="X4" si="10">((1/B5)+(1/C5))*T4</f>
        <v>57.681310758061713</v>
      </c>
      <c r="Y4" s="35">
        <f t="shared" ref="Y4" si="11">((1/A5)+(1/C5))*T4</f>
        <v>75.626084800396725</v>
      </c>
      <c r="Z4" s="35">
        <f t="shared" ref="Z4" si="12">((1/A5)+(1/B5))*T4</f>
        <v>72.145316047755074</v>
      </c>
      <c r="AA4" s="35">
        <f t="shared" ref="AA4" si="13">U4-X4</f>
        <v>-2.726355803106749</v>
      </c>
      <c r="AB4" s="35">
        <f t="shared" ref="AB4" si="14">V4-Y4</f>
        <v>-2.7263558031067419</v>
      </c>
      <c r="AC4" s="35">
        <f t="shared" ref="AC4" si="15">W4-Z4</f>
        <v>-2.7263558031067561</v>
      </c>
      <c r="AD4" s="4"/>
      <c r="AE4" s="4"/>
      <c r="AF4">
        <v>1.68</v>
      </c>
      <c r="AG4">
        <v>2.29</v>
      </c>
      <c r="AH4" s="4"/>
      <c r="AI4" s="4"/>
      <c r="AJ4" t="s">
        <v>434</v>
      </c>
    </row>
    <row r="5" spans="1:36" s="12" customFormat="1" ht="15" x14ac:dyDescent="0.25">
      <c r="A5">
        <v>2.2200000000000002</v>
      </c>
      <c r="B5">
        <v>3.69</v>
      </c>
      <c r="C5">
        <v>3.27</v>
      </c>
      <c r="D5" s="20">
        <f t="shared" si="3"/>
        <v>2.7263558031067614E-2</v>
      </c>
      <c r="E5" s="17">
        <f>IF(OR($A5="",$B5="",$C5=""),"",A5*'MPTO_working_3-way'!$I4)</f>
        <v>2.2805250988289703</v>
      </c>
      <c r="F5" s="21">
        <f>IF(OR($A5="",$B5="",$C5=""),"",B5*'MPTO_working_3-way'!$I4)</f>
        <v>3.7906025291346395</v>
      </c>
      <c r="G5" s="22">
        <f>IF(OR($A5="",$B5="",$C5=""),"",C5*'MPTO_working_3-way'!$I4)</f>
        <v>3.3591518347615912</v>
      </c>
      <c r="H5" s="17">
        <f>IF(OR($A5="",$B5="",$C5=""),"",'MPTO_working_3-way'!E4)</f>
        <v>2.265710789823987</v>
      </c>
      <c r="I5" s="21">
        <f>IF(OR($A5="",$B5="",$C5=""),"",'MPTO_working_3-way'!F4)</f>
        <v>3.8180346472800171</v>
      </c>
      <c r="J5" s="22">
        <f>IF(OR($A5="",$B5="",$C5=""),"",'MPTO_working_3-way'!G4)</f>
        <v>3.3701517369239102</v>
      </c>
      <c r="K5" s="17">
        <f>IF(OR($A5="",$B5="",$C5=""),"",'OddsRatio_working_3-way'!H4)</f>
        <v>2.2719974602121495</v>
      </c>
      <c r="L5" s="21">
        <f>IF(OR($A5="",$B5="",$C5=""),"",'OddsRatio_working_3-way'!I4)</f>
        <v>3.8046501376808872</v>
      </c>
      <c r="M5" s="22">
        <f>IF(OR($A5="",$B5="",$C5=""),"",'OddsRatio_working_3-way'!J4)</f>
        <v>3.3667493726898194</v>
      </c>
      <c r="N5" s="23">
        <f t="shared" ref="N5:N68" si="16">(1/E5)* 100</f>
        <v>43.849550286181518</v>
      </c>
      <c r="O5" s="24">
        <f t="shared" ref="O5:O68" si="17">(1/F5)* 100</f>
        <v>26.381030253475057</v>
      </c>
      <c r="P5" s="24">
        <f t="shared" ref="P5:P68" si="18">(1/G5)* 100</f>
        <v>29.769419460343414</v>
      </c>
      <c r="Q5" t="s">
        <v>234</v>
      </c>
      <c r="R5" t="s">
        <v>361</v>
      </c>
      <c r="S5" t="s">
        <v>481</v>
      </c>
      <c r="T5" s="35">
        <v>100</v>
      </c>
      <c r="U5" s="35">
        <f t="shared" ref="U5:U68" si="19">(1/A6)*((T5*A6)-T5)</f>
        <v>17.355371900826448</v>
      </c>
      <c r="V5" s="35">
        <f t="shared" ref="V5:V68" si="20">(1/B6)*((T5*B6)-T5)</f>
        <v>86.876640419947506</v>
      </c>
      <c r="W5" s="35">
        <f t="shared" ref="W5:W68" si="21">(1/C6)*((T5*C6)-T5)</f>
        <v>93.016759776536304</v>
      </c>
      <c r="X5" s="35">
        <f t="shared" ref="X5:X68" si="22">((1/B6)+(1/C6))*T5</f>
        <v>20.106599803516179</v>
      </c>
      <c r="Y5" s="35">
        <f t="shared" ref="Y5:Y68" si="23">((1/A6)+(1/C6))*T5</f>
        <v>89.627868322637241</v>
      </c>
      <c r="Z5" s="35">
        <f t="shared" ref="Z5:Z68" si="24">((1/A6)+(1/B6))*T5</f>
        <v>95.767987679226053</v>
      </c>
      <c r="AA5" s="35">
        <f t="shared" ref="AA5:AA68" si="25">U5-X5</f>
        <v>-2.7512279026897311</v>
      </c>
      <c r="AB5" s="35">
        <f t="shared" ref="AB5:AB68" si="26">V5-Y5</f>
        <v>-2.7512279026897346</v>
      </c>
      <c r="AC5" s="35">
        <f t="shared" ref="AC5:AC68" si="27">W5-Z5</f>
        <v>-2.7512279026897488</v>
      </c>
      <c r="AD5" s="27"/>
      <c r="AE5" s="27"/>
      <c r="AF5">
        <v>1.64</v>
      </c>
      <c r="AG5">
        <v>2.36</v>
      </c>
      <c r="AH5" s="36"/>
      <c r="AI5" s="27"/>
      <c r="AJ5" t="s">
        <v>434</v>
      </c>
    </row>
    <row r="6" spans="1:36" s="12" customFormat="1" ht="15" x14ac:dyDescent="0.25">
      <c r="A6">
        <v>1.21</v>
      </c>
      <c r="B6">
        <v>7.62</v>
      </c>
      <c r="C6">
        <v>14.32</v>
      </c>
      <c r="D6" s="20">
        <f t="shared" si="3"/>
        <v>2.7512279026897346E-2</v>
      </c>
      <c r="E6" s="17">
        <f>IF(OR($A6="",$B6="",$C6=""),"",A6*'MPTO_working_3-way'!$I5)</f>
        <v>1.2432898576225457</v>
      </c>
      <c r="F6" s="21">
        <f>IF(OR($A6="",$B6="",$C6=""),"",B6*'MPTO_working_3-way'!$I5)</f>
        <v>7.8296435661849575</v>
      </c>
      <c r="G6" s="22">
        <f>IF(OR($A6="",$B6="",$C6=""),"",C6*'MPTO_working_3-way'!$I5)</f>
        <v>14.71397583566517</v>
      </c>
      <c r="H6" s="17">
        <f>IF(OR($A6="",$B6="",$C6=""),"",'MPTO_working_3-way'!E5)</f>
        <v>1.2235775744141286</v>
      </c>
      <c r="I6" s="21">
        <f>IF(OR($A6="",$B6="",$C6=""),"",'MPTO_working_3-way'!F5)</f>
        <v>8.1925017617714371</v>
      </c>
      <c r="J6" s="22">
        <f>IF(OR($A6="",$B6="",$C6=""),"",'MPTO_working_3-way'!G5)</f>
        <v>16.484881678357443</v>
      </c>
      <c r="K6" s="17">
        <f>IF(OR($A6="",$B6="",$C6=""),"",'OddsRatio_working_3-way'!H5)</f>
        <v>1.2288214013952927</v>
      </c>
      <c r="L6" s="21">
        <f>IF(OR($A6="",$B6="",$C6=""),"",'OddsRatio_working_3-way'!I5)</f>
        <v>8.2133222725563737</v>
      </c>
      <c r="M6" s="22">
        <f>IF(OR($A6="",$B6="",$C6=""),"",'OddsRatio_working_3-way'!J5)</f>
        <v>15.513814602787143</v>
      </c>
      <c r="N6" s="23">
        <f t="shared" si="16"/>
        <v>80.43176688598011</v>
      </c>
      <c r="O6" s="24">
        <f t="shared" si="17"/>
        <v>12.771973481894481</v>
      </c>
      <c r="P6" s="24">
        <f t="shared" si="18"/>
        <v>6.7962596321254134</v>
      </c>
      <c r="Q6" t="s">
        <v>92</v>
      </c>
      <c r="R6" t="s">
        <v>237</v>
      </c>
      <c r="S6" t="s">
        <v>481</v>
      </c>
      <c r="T6" s="35">
        <v>100</v>
      </c>
      <c r="U6" s="35">
        <f t="shared" si="19"/>
        <v>93.117687543014455</v>
      </c>
      <c r="V6" s="35">
        <f t="shared" si="20"/>
        <v>87.389659520807058</v>
      </c>
      <c r="W6" s="35">
        <f t="shared" si="21"/>
        <v>16.666666666666668</v>
      </c>
      <c r="X6" s="35">
        <f t="shared" si="22"/>
        <v>95.943673812526271</v>
      </c>
      <c r="Y6" s="35">
        <f t="shared" si="23"/>
        <v>90.215645790318888</v>
      </c>
      <c r="Z6" s="35">
        <f t="shared" si="24"/>
        <v>19.492652936178484</v>
      </c>
      <c r="AA6" s="35">
        <f t="shared" si="25"/>
        <v>-2.8259862695118159</v>
      </c>
      <c r="AB6" s="35">
        <f t="shared" si="26"/>
        <v>-2.8259862695118301</v>
      </c>
      <c r="AC6" s="35">
        <f t="shared" si="27"/>
        <v>-2.8259862695118159</v>
      </c>
      <c r="AD6" s="27"/>
      <c r="AE6" s="27"/>
      <c r="AF6">
        <v>1.53</v>
      </c>
      <c r="AG6">
        <v>2.6</v>
      </c>
      <c r="AH6" s="36"/>
      <c r="AI6" s="27"/>
      <c r="AJ6" t="s">
        <v>166</v>
      </c>
    </row>
    <row r="7" spans="1:36" s="12" customFormat="1" ht="15" x14ac:dyDescent="0.25">
      <c r="A7">
        <v>14.53</v>
      </c>
      <c r="B7">
        <v>7.93</v>
      </c>
      <c r="C7">
        <v>1.2</v>
      </c>
      <c r="D7" s="20">
        <f t="shared" si="3"/>
        <v>2.8259862695118265E-2</v>
      </c>
      <c r="E7" s="17">
        <f>IF(OR($A7="",$B7="",$C7=""),"",A7*'MPTO_working_3-way'!$I6)</f>
        <v>14.940615804960068</v>
      </c>
      <c r="F7" s="21">
        <f>IF(OR($A7="",$B7="",$C7=""),"",B7*'MPTO_working_3-way'!$I6)</f>
        <v>8.154100711172287</v>
      </c>
      <c r="G7" s="22">
        <f>IF(OR($A7="",$B7="",$C7=""),"",C7*'MPTO_working_3-way'!$I6)</f>
        <v>1.2339118352341418</v>
      </c>
      <c r="H7" s="17">
        <f>IF(OR($A7="",$B7="",$C7=""),"",'MPTO_working_3-way'!E6)</f>
        <v>16.834118352733586</v>
      </c>
      <c r="I7" s="21">
        <f>IF(OR($A7="",$B7="",$C7=""),"",'MPTO_working_3-way'!F6)</f>
        <v>8.570195646415808</v>
      </c>
      <c r="J7" s="22">
        <f>IF(OR($A7="",$B7="",$C7=""),"",'MPTO_working_3-way'!G6)</f>
        <v>1.2137198222104038</v>
      </c>
      <c r="K7" s="17">
        <f>IF(OR($A7="",$B7="",$C7=""),"",'OddsRatio_working_3-way'!H6)</f>
        <v>15.815879267748928</v>
      </c>
      <c r="L7" s="21">
        <f>IF(OR($A7="",$B7="",$C7=""),"",'OddsRatio_working_3-way'!I6)</f>
        <v>8.5886210883592078</v>
      </c>
      <c r="M7" s="22">
        <f>IF(OR($A7="",$B7="",$C7=""),"",'OddsRatio_working_3-way'!J6)</f>
        <v>1.2190078236178701</v>
      </c>
      <c r="N7" s="23">
        <f t="shared" si="16"/>
        <v>6.6931645459219595</v>
      </c>
      <c r="O7" s="24">
        <f t="shared" si="17"/>
        <v>12.263768077206315</v>
      </c>
      <c r="P7" s="24">
        <f t="shared" si="18"/>
        <v>81.043067376871718</v>
      </c>
      <c r="Q7" t="s">
        <v>250</v>
      </c>
      <c r="R7" t="s">
        <v>377</v>
      </c>
      <c r="S7" t="s">
        <v>481</v>
      </c>
      <c r="T7" s="35">
        <v>100</v>
      </c>
      <c r="U7" s="35">
        <f t="shared" si="19"/>
        <v>64.539007092198588</v>
      </c>
      <c r="V7" s="35">
        <f t="shared" si="20"/>
        <v>67.532467532467535</v>
      </c>
      <c r="W7" s="35">
        <f t="shared" si="21"/>
        <v>65.753424657534239</v>
      </c>
      <c r="X7" s="35">
        <f t="shared" si="22"/>
        <v>66.714107809998225</v>
      </c>
      <c r="Y7" s="35">
        <f t="shared" si="23"/>
        <v>69.707568250267173</v>
      </c>
      <c r="Z7" s="35">
        <f t="shared" si="24"/>
        <v>67.928525375333891</v>
      </c>
      <c r="AA7" s="35">
        <f t="shared" si="25"/>
        <v>-2.1751007177996371</v>
      </c>
      <c r="AB7" s="35">
        <f t="shared" si="26"/>
        <v>-2.1751007177996371</v>
      </c>
      <c r="AC7" s="35">
        <f t="shared" si="27"/>
        <v>-2.1751007177996513</v>
      </c>
      <c r="AD7" s="27"/>
      <c r="AE7" s="27"/>
      <c r="AF7">
        <v>1.41</v>
      </c>
      <c r="AG7">
        <v>2.96</v>
      </c>
      <c r="AH7" s="36"/>
      <c r="AI7" s="27"/>
      <c r="AJ7" t="s">
        <v>435</v>
      </c>
    </row>
    <row r="8" spans="1:36" ht="15" x14ac:dyDescent="0.25">
      <c r="A8">
        <v>2.82</v>
      </c>
      <c r="B8">
        <v>3.08</v>
      </c>
      <c r="C8">
        <v>2.92</v>
      </c>
      <c r="D8" s="20">
        <f t="shared" si="3"/>
        <v>2.1751007177996495E-2</v>
      </c>
      <c r="E8" s="17">
        <f>IF(OR($A8="",$B8="",$C8=""),"",A8*'MPTO_working_3-way'!$I7)</f>
        <v>2.8813378402419501</v>
      </c>
      <c r="F8" s="21">
        <f>IF(OR($A8="",$B8="",$C8=""),"",B8*'MPTO_working_3-way'!$I7)</f>
        <v>3.1469931021082291</v>
      </c>
      <c r="G8" s="22">
        <f>IF(OR($A8="",$B8="",$C8=""),"",C8*'MPTO_working_3-way'!$I7)</f>
        <v>2.9835129409597498</v>
      </c>
      <c r="H8" s="17">
        <f>IF(OR($A8="",$B8="",$C8=""),"",'MPTO_working_3-way'!E7)</f>
        <v>2.878861039506678</v>
      </c>
      <c r="I8" s="21">
        <f>IF(OR($A8="",$B8="",$C8=""),"",'MPTO_working_3-way'!F7)</f>
        <v>3.1503505861652288</v>
      </c>
      <c r="J8" s="22">
        <f>IF(OR($A8="",$B8="",$C8=""),"",'MPTO_working_3-way'!G7)</f>
        <v>2.9831563442554669</v>
      </c>
      <c r="K8" s="17">
        <f>IF(OR($A8="",$B8="",$C8=""),"",'OddsRatio_working_3-way'!H7)</f>
        <v>2.8800740028194163</v>
      </c>
      <c r="L8" s="21">
        <f>IF(OR($A8="",$B8="",$C8=""),"",'OddsRatio_working_3-way'!I7)</f>
        <v>3.14865600322219</v>
      </c>
      <c r="M8" s="22">
        <f>IF(OR($A8="",$B8="",$C8=""),"",'OddsRatio_working_3-way'!J7)</f>
        <v>2.9833747722050989</v>
      </c>
      <c r="N8" s="23">
        <f t="shared" si="16"/>
        <v>34.706100271672014</v>
      </c>
      <c r="O8" s="24">
        <f t="shared" si="17"/>
        <v>31.776364534452949</v>
      </c>
      <c r="P8" s="24">
        <f t="shared" si="18"/>
        <v>33.517535193875027</v>
      </c>
      <c r="Q8" t="s">
        <v>152</v>
      </c>
      <c r="R8" t="s">
        <v>378</v>
      </c>
      <c r="S8" t="s">
        <v>481</v>
      </c>
      <c r="T8" s="35">
        <v>100</v>
      </c>
      <c r="U8" s="35">
        <f t="shared" si="19"/>
        <v>50.495049504950494</v>
      </c>
      <c r="V8" s="35">
        <f t="shared" si="20"/>
        <v>69.78851963746223</v>
      </c>
      <c r="W8" s="35">
        <f t="shared" si="21"/>
        <v>76.744186046511629</v>
      </c>
      <c r="X8" s="35">
        <f t="shared" si="22"/>
        <v>53.467294316026134</v>
      </c>
      <c r="Y8" s="35">
        <f t="shared" si="23"/>
        <v>72.76076444853787</v>
      </c>
      <c r="Z8" s="35">
        <f t="shared" si="24"/>
        <v>79.716430857587255</v>
      </c>
      <c r="AA8" s="35">
        <f t="shared" si="25"/>
        <v>-2.9722448110756403</v>
      </c>
      <c r="AB8" s="35">
        <f t="shared" si="26"/>
        <v>-2.9722448110756403</v>
      </c>
      <c r="AC8" s="35">
        <f t="shared" si="27"/>
        <v>-2.9722448110756261</v>
      </c>
      <c r="AF8">
        <v>2.82</v>
      </c>
      <c r="AG8">
        <v>1.48</v>
      </c>
      <c r="AJ8" t="s">
        <v>164</v>
      </c>
    </row>
    <row r="9" spans="1:36" ht="15" x14ac:dyDescent="0.25">
      <c r="A9">
        <v>2.02</v>
      </c>
      <c r="B9">
        <v>3.31</v>
      </c>
      <c r="C9">
        <v>4.3</v>
      </c>
      <c r="D9" s="20">
        <f t="shared" si="3"/>
        <v>2.9722448110756305E-2</v>
      </c>
      <c r="E9" s="17">
        <f>IF(OR($A9="",$B9="",$C9=""),"",A9*'MPTO_working_3-way'!$I8)</f>
        <v>2.0800393451837276</v>
      </c>
      <c r="F9" s="21">
        <f>IF(OR($A9="",$B9="",$C9=""),"",B9*'MPTO_working_3-way'!$I8)</f>
        <v>3.4083813032466033</v>
      </c>
      <c r="G9" s="22">
        <f>IF(OR($A9="",$B9="",$C9=""),"",C9*'MPTO_working_3-way'!$I8)</f>
        <v>4.4278065268762523</v>
      </c>
      <c r="H9" s="17">
        <f>IF(OR($A9="",$B9="",$C9=""),"",'MPTO_working_3-way'!E8)</f>
        <v>2.0612520749461218</v>
      </c>
      <c r="I9" s="21">
        <f>IF(OR($A9="",$B9="",$C9=""),"",'MPTO_working_3-way'!F8)</f>
        <v>3.422227741746569</v>
      </c>
      <c r="J9" s="22">
        <f>IF(OR($A9="",$B9="",$C9=""),"",'MPTO_working_3-way'!G8)</f>
        <v>4.4913408935402188</v>
      </c>
      <c r="K9" s="17">
        <f>IF(OR($A9="",$B9="",$C9=""),"",'OddsRatio_working_3-way'!H8)</f>
        <v>2.0688799514094081</v>
      </c>
      <c r="L9" s="21">
        <f>IF(OR($A9="",$B9="",$C9=""),"",'OddsRatio_working_3-way'!I8)</f>
        <v>3.4206987134860127</v>
      </c>
      <c r="M9" s="22">
        <f>IF(OR($A9="",$B9="",$C9=""),"",'OddsRatio_working_3-way'!J8)</f>
        <v>4.4581410192657334</v>
      </c>
      <c r="N9" s="23">
        <f t="shared" si="16"/>
        <v>48.076013673273621</v>
      </c>
      <c r="O9" s="24">
        <f t="shared" si="17"/>
        <v>29.339440368583901</v>
      </c>
      <c r="P9" s="24">
        <f t="shared" si="18"/>
        <v>22.584545958142492</v>
      </c>
      <c r="Q9" t="s">
        <v>278</v>
      </c>
      <c r="R9" t="s">
        <v>274</v>
      </c>
      <c r="S9" t="s">
        <v>481</v>
      </c>
      <c r="T9" s="35">
        <v>100</v>
      </c>
      <c r="U9" s="35">
        <f t="shared" si="19"/>
        <v>42.196531791907518</v>
      </c>
      <c r="V9" s="35">
        <f t="shared" si="20"/>
        <v>76.076555023923447</v>
      </c>
      <c r="W9" s="35">
        <f t="shared" si="21"/>
        <v>78.586723768736618</v>
      </c>
      <c r="X9" s="35">
        <f t="shared" si="22"/>
        <v>45.336721207339941</v>
      </c>
      <c r="Y9" s="35">
        <f t="shared" si="23"/>
        <v>79.216744439355864</v>
      </c>
      <c r="Z9" s="35">
        <f t="shared" si="24"/>
        <v>81.726913184169049</v>
      </c>
      <c r="AA9" s="35">
        <f t="shared" si="25"/>
        <v>-3.1401894154324239</v>
      </c>
      <c r="AB9" s="35">
        <f t="shared" si="26"/>
        <v>-3.1401894154324168</v>
      </c>
      <c r="AC9" s="35">
        <f t="shared" si="27"/>
        <v>-3.140189415432431</v>
      </c>
      <c r="AF9">
        <v>2.41</v>
      </c>
      <c r="AG9">
        <v>1.61</v>
      </c>
      <c r="AJ9" t="s">
        <v>436</v>
      </c>
    </row>
    <row r="10" spans="1:36" ht="15" x14ac:dyDescent="0.25">
      <c r="A10">
        <v>1.73</v>
      </c>
      <c r="B10">
        <v>4.18</v>
      </c>
      <c r="C10">
        <v>4.67</v>
      </c>
      <c r="D10" s="20">
        <f t="shared" si="3"/>
        <v>3.1401894154324372E-2</v>
      </c>
      <c r="E10" s="17">
        <f>IF(OR($A10="",$B10="",$C10=""),"",A10*'MPTO_working_3-way'!$I9)</f>
        <v>1.7843252768869811</v>
      </c>
      <c r="F10" s="21">
        <f>IF(OR($A10="",$B10="",$C10=""),"",B10*'MPTO_working_3-way'!$I9)</f>
        <v>4.3112599175650752</v>
      </c>
      <c r="G10" s="22">
        <f>IF(OR($A10="",$B10="",$C10=""),"",C10*'MPTO_working_3-way'!$I9)</f>
        <v>4.8166468457006948</v>
      </c>
      <c r="H10" s="17">
        <f>IF(OR($A10="",$B10="",$C10=""),"",'MPTO_working_3-way'!E9)</f>
        <v>1.7619053316637607</v>
      </c>
      <c r="I10" s="21">
        <f>IF(OR($A10="",$B10="",$C10=""),"",'MPTO_working_3-way'!F9)</f>
        <v>4.3712569419521339</v>
      </c>
      <c r="J10" s="22">
        <f>IF(OR($A10="",$B10="",$C10=""),"",'MPTO_working_3-way'!G9)</f>
        <v>4.9100126210771906</v>
      </c>
      <c r="K10" s="17">
        <f>IF(OR($A10="",$B10="",$C10=""),"",'OddsRatio_working_3-way'!H9)</f>
        <v>1.7699017221203233</v>
      </c>
      <c r="L10" s="21">
        <f>IF(OR($A10="",$B10="",$C10=""),"",'OddsRatio_working_3-way'!I9)</f>
        <v>4.3538184607433257</v>
      </c>
      <c r="M10" s="22">
        <f>IF(OR($A10="",$B10="",$C10=""),"",'OddsRatio_working_3-way'!J9)</f>
        <v>4.8706018084679279</v>
      </c>
      <c r="N10" s="23">
        <f t="shared" si="16"/>
        <v>56.043593225594371</v>
      </c>
      <c r="O10" s="24">
        <f t="shared" si="17"/>
        <v>23.19507566513834</v>
      </c>
      <c r="P10" s="24">
        <f t="shared" si="18"/>
        <v>20.761331109267289</v>
      </c>
      <c r="Q10" t="s">
        <v>295</v>
      </c>
      <c r="R10" t="s">
        <v>293</v>
      </c>
      <c r="S10" t="s">
        <v>481</v>
      </c>
      <c r="T10" s="35">
        <v>100</v>
      </c>
      <c r="U10" s="35">
        <f t="shared" si="19"/>
        <v>83.739837398373979</v>
      </c>
      <c r="V10" s="35">
        <f t="shared" si="20"/>
        <v>73.890339425587456</v>
      </c>
      <c r="W10" s="35">
        <f t="shared" si="21"/>
        <v>39.393939393939398</v>
      </c>
      <c r="X10" s="35">
        <f t="shared" si="22"/>
        <v>86.715721180473139</v>
      </c>
      <c r="Y10" s="35">
        <f t="shared" si="23"/>
        <v>76.86622320768663</v>
      </c>
      <c r="Z10" s="35">
        <f t="shared" si="24"/>
        <v>42.369823176038544</v>
      </c>
      <c r="AA10" s="35">
        <f t="shared" si="25"/>
        <v>-2.9758837820991602</v>
      </c>
      <c r="AB10" s="35">
        <f t="shared" si="26"/>
        <v>-2.9758837820991744</v>
      </c>
      <c r="AC10" s="35">
        <f t="shared" si="27"/>
        <v>-2.9758837820991459</v>
      </c>
      <c r="AF10">
        <v>1.58</v>
      </c>
      <c r="AG10">
        <v>2.4900000000000002</v>
      </c>
      <c r="AJ10" t="s">
        <v>437</v>
      </c>
    </row>
    <row r="11" spans="1:36" ht="15" x14ac:dyDescent="0.25">
      <c r="A11">
        <v>6.15</v>
      </c>
      <c r="B11">
        <v>3.83</v>
      </c>
      <c r="C11">
        <v>1.65</v>
      </c>
      <c r="D11" s="20">
        <f t="shared" si="3"/>
        <v>2.9758837820991424E-2</v>
      </c>
      <c r="E11" s="17">
        <f>IF(OR($A11="",$B11="",$C11=""),"",A11*'MPTO_working_3-way'!$I10)</f>
        <v>6.3330168525990977</v>
      </c>
      <c r="F11" s="21">
        <f>IF(OR($A11="",$B11="",$C11=""),"",B11*'MPTO_working_3-way'!$I10)</f>
        <v>3.9439763488543971</v>
      </c>
      <c r="G11" s="22">
        <f>IF(OR($A11="",$B11="",$C11=""),"",C11*'MPTO_working_3-way'!$I10)</f>
        <v>1.6991020824046357</v>
      </c>
      <c r="H11" s="17">
        <f>IF(OR($A11="",$B11="",$C11=""),"",'MPTO_working_3-way'!E10)</f>
        <v>6.5495599492751477</v>
      </c>
      <c r="I11" s="21">
        <f>IF(OR($A11="",$B11="",$C11=""),"",'MPTO_working_3-way'!F10)</f>
        <v>3.9812563543750104</v>
      </c>
      <c r="J11" s="22">
        <f>IF(OR($A11="",$B11="",$C11=""),"",'MPTO_working_3-way'!G10)</f>
        <v>1.6774555197197973</v>
      </c>
      <c r="K11" s="17">
        <f>IF(OR($A11="",$B11="",$C11=""),"",'OddsRatio_working_3-way'!H10)</f>
        <v>6.4288933341157826</v>
      </c>
      <c r="L11" s="21">
        <f>IF(OR($A11="",$B11="",$C11=""),"",'OddsRatio_working_3-way'!I10)</f>
        <v>3.9832559486500321</v>
      </c>
      <c r="M11" s="22">
        <f>IF(OR($A11="",$B11="",$C11=""),"",'OddsRatio_working_3-way'!J10)</f>
        <v>1.6852001295485939</v>
      </c>
      <c r="N11" s="23">
        <f t="shared" si="16"/>
        <v>15.790262733780594</v>
      </c>
      <c r="O11" s="24">
        <f t="shared" si="17"/>
        <v>25.355121622128106</v>
      </c>
      <c r="P11" s="24">
        <f t="shared" si="18"/>
        <v>58.854615644091311</v>
      </c>
      <c r="Q11" t="s">
        <v>159</v>
      </c>
      <c r="R11" t="s">
        <v>423</v>
      </c>
      <c r="S11" t="s">
        <v>481</v>
      </c>
      <c r="T11" s="35">
        <v>100</v>
      </c>
      <c r="U11" s="35">
        <f t="shared" si="19"/>
        <v>55.55555555555555</v>
      </c>
      <c r="V11" s="35">
        <f t="shared" si="20"/>
        <v>71.590909090909093</v>
      </c>
      <c r="W11" s="35">
        <f t="shared" si="21"/>
        <v>68.454258675078862</v>
      </c>
      <c r="X11" s="35">
        <f t="shared" si="22"/>
        <v>59.954832234012045</v>
      </c>
      <c r="Y11" s="35">
        <f t="shared" si="23"/>
        <v>75.990185769365581</v>
      </c>
      <c r="Z11" s="35">
        <f t="shared" si="24"/>
        <v>72.853535353535364</v>
      </c>
      <c r="AA11" s="35">
        <f t="shared" si="25"/>
        <v>-4.3992766784564949</v>
      </c>
      <c r="AB11" s="35">
        <f t="shared" si="26"/>
        <v>-4.3992766784564878</v>
      </c>
      <c r="AC11" s="35">
        <f t="shared" si="27"/>
        <v>-4.3992766784565021</v>
      </c>
      <c r="AF11">
        <v>2.0699999999999998</v>
      </c>
      <c r="AG11">
        <v>1.81</v>
      </c>
      <c r="AJ11" t="s">
        <v>80</v>
      </c>
    </row>
    <row r="12" spans="1:36" ht="15" x14ac:dyDescent="0.25">
      <c r="A12">
        <v>2.25</v>
      </c>
      <c r="B12">
        <v>3.52</v>
      </c>
      <c r="C12">
        <v>3.17</v>
      </c>
      <c r="D12" s="20">
        <f t="shared" si="3"/>
        <v>4.3992766784564985E-2</v>
      </c>
      <c r="E12" s="17">
        <f>IF(OR($A12="",$B12="",$C12=""),"",A12*'MPTO_working_3-way'!$I11)</f>
        <v>2.3489837252652714</v>
      </c>
      <c r="F12" s="21">
        <f>IF(OR($A12="",$B12="",$C12=""),"",B12*'MPTO_working_3-way'!$I11)</f>
        <v>3.6748545390816689</v>
      </c>
      <c r="G12" s="22">
        <f>IF(OR($A12="",$B12="",$C12=""),"",C12*'MPTO_working_3-way'!$I11)</f>
        <v>3.309457070707071</v>
      </c>
      <c r="H12" s="17">
        <f>IF(OR($A12="",$B12="",$C12=""),"",'MPTO_working_3-way'!E11)</f>
        <v>2.326770814347543</v>
      </c>
      <c r="I12" s="21">
        <f>IF(OR($A12="",$B12="",$C12=""),"",'MPTO_working_3-way'!F11)</f>
        <v>3.7115852757108372</v>
      </c>
      <c r="J12" s="22">
        <f>IF(OR($A12="",$B12="",$C12=""),"",'MPTO_working_3-way'!G11)</f>
        <v>3.3245437090331271</v>
      </c>
      <c r="K12" s="17">
        <f>IF(OR($A12="",$B12="",$C12=""),"",'OddsRatio_working_3-way'!H11)</f>
        <v>2.3362167397012685</v>
      </c>
      <c r="L12" s="21">
        <f>IF(OR($A12="",$B12="",$C12=""),"",'OddsRatio_working_3-way'!I11)</f>
        <v>3.693812947237757</v>
      </c>
      <c r="M12" s="22">
        <f>IF(OR($A12="",$B12="",$C12=""),"",'OddsRatio_working_3-way'!J11)</f>
        <v>3.3196722601214019</v>
      </c>
      <c r="N12" s="23">
        <f t="shared" si="16"/>
        <v>42.57160189081641</v>
      </c>
      <c r="O12" s="24">
        <f t="shared" si="17"/>
        <v>27.211961435891169</v>
      </c>
      <c r="P12" s="24">
        <f t="shared" si="18"/>
        <v>30.216436673292407</v>
      </c>
      <c r="Q12" t="s">
        <v>203</v>
      </c>
      <c r="R12" t="s">
        <v>312</v>
      </c>
      <c r="S12" t="s">
        <v>481</v>
      </c>
      <c r="T12" s="35">
        <v>100</v>
      </c>
      <c r="U12" s="35">
        <f t="shared" si="19"/>
        <v>52.38095238095238</v>
      </c>
      <c r="V12" s="35">
        <f t="shared" si="20"/>
        <v>70.326409495548958</v>
      </c>
      <c r="W12" s="35">
        <f t="shared" si="21"/>
        <v>75</v>
      </c>
      <c r="X12" s="35">
        <f t="shared" si="22"/>
        <v>54.673590504451042</v>
      </c>
      <c r="Y12" s="35">
        <f t="shared" si="23"/>
        <v>72.61904761904762</v>
      </c>
      <c r="Z12" s="35">
        <f t="shared" si="24"/>
        <v>77.292638123498648</v>
      </c>
      <c r="AA12" s="35">
        <f t="shared" si="25"/>
        <v>-2.2926381234986621</v>
      </c>
      <c r="AB12" s="35">
        <f t="shared" si="26"/>
        <v>-2.2926381234986621</v>
      </c>
      <c r="AC12" s="35">
        <f t="shared" si="27"/>
        <v>-2.2926381234986479</v>
      </c>
      <c r="AF12">
        <v>1.76</v>
      </c>
      <c r="AG12">
        <v>2.09</v>
      </c>
      <c r="AJ12" t="s">
        <v>438</v>
      </c>
    </row>
    <row r="13" spans="1:36" ht="15" x14ac:dyDescent="0.25">
      <c r="A13">
        <v>2.1</v>
      </c>
      <c r="B13">
        <v>3.37</v>
      </c>
      <c r="C13">
        <v>4</v>
      </c>
      <c r="D13" s="20">
        <f t="shared" si="3"/>
        <v>2.292638123498647E-2</v>
      </c>
      <c r="E13" s="17">
        <f>IF(OR($A13="",$B13="",$C13=""),"",A13*'MPTO_working_3-way'!$I12)</f>
        <v>2.1481454005934717</v>
      </c>
      <c r="F13" s="21">
        <f>IF(OR($A13="",$B13="",$C13=""),"",B13*'MPTO_working_3-way'!$I12)</f>
        <v>3.4472619047619046</v>
      </c>
      <c r="G13" s="22">
        <f>IF(OR($A13="",$B13="",$C13=""),"",C13*'MPTO_working_3-way'!$I12)</f>
        <v>4.0917055249399459</v>
      </c>
      <c r="H13" s="17">
        <f>IF(OR($A13="",$B13="",$C13=""),"",'MPTO_working_3-way'!E12)</f>
        <v>2.1342514638988717</v>
      </c>
      <c r="I13" s="21">
        <f>IF(OR($A13="",$B13="",$C13=""),"",'MPTO_working_3-way'!F12)</f>
        <v>3.459085169646857</v>
      </c>
      <c r="J13" s="22">
        <f>IF(OR($A13="",$B13="",$C13=""),"",'MPTO_working_3-way'!G12)</f>
        <v>4.1261296278301423</v>
      </c>
      <c r="K13" s="17">
        <f>IF(OR($A13="",$B13="",$C13=""),"",'OddsRatio_working_3-way'!H12)</f>
        <v>2.1399806901893066</v>
      </c>
      <c r="L13" s="21">
        <f>IF(OR($A13="",$B13="",$C13=""),"",'OddsRatio_working_3-way'!I12)</f>
        <v>3.4561402143169611</v>
      </c>
      <c r="M13" s="22">
        <f>IF(OR($A13="",$B13="",$C13=""),"",'OddsRatio_working_3-way'!J12)</f>
        <v>4.1090382459708366</v>
      </c>
      <c r="N13" s="23">
        <f t="shared" si="16"/>
        <v>46.551783679248544</v>
      </c>
      <c r="O13" s="24">
        <f t="shared" si="17"/>
        <v>29.008529889145979</v>
      </c>
      <c r="P13" s="24">
        <f t="shared" si="18"/>
        <v>24.439686431605487</v>
      </c>
      <c r="Q13" t="s">
        <v>160</v>
      </c>
      <c r="R13" t="s">
        <v>334</v>
      </c>
      <c r="S13" t="s">
        <v>481</v>
      </c>
      <c r="T13" s="35">
        <v>100</v>
      </c>
      <c r="U13" s="35">
        <f t="shared" si="19"/>
        <v>50.495049504950494</v>
      </c>
      <c r="V13" s="35">
        <f t="shared" si="20"/>
        <v>67.21311475409837</v>
      </c>
      <c r="W13" s="35">
        <f t="shared" si="21"/>
        <v>78.768577494692153</v>
      </c>
      <c r="X13" s="35">
        <f t="shared" si="22"/>
        <v>54.018307751209505</v>
      </c>
      <c r="Y13" s="35">
        <f t="shared" si="23"/>
        <v>70.736373000357361</v>
      </c>
      <c r="Z13" s="35">
        <f t="shared" si="24"/>
        <v>82.291835740951143</v>
      </c>
      <c r="AA13" s="35">
        <f t="shared" si="25"/>
        <v>-3.5232582462590116</v>
      </c>
      <c r="AB13" s="35">
        <f t="shared" si="26"/>
        <v>-3.5232582462589903</v>
      </c>
      <c r="AC13" s="35">
        <f t="shared" si="27"/>
        <v>-3.5232582462589903</v>
      </c>
      <c r="AF13">
        <v>2.42</v>
      </c>
      <c r="AG13">
        <v>1.63</v>
      </c>
      <c r="AJ13" t="s">
        <v>81</v>
      </c>
    </row>
    <row r="14" spans="1:36" ht="15" x14ac:dyDescent="0.25">
      <c r="A14">
        <v>2.02</v>
      </c>
      <c r="B14">
        <v>3.05</v>
      </c>
      <c r="C14">
        <v>4.71</v>
      </c>
      <c r="D14" s="20">
        <f t="shared" si="3"/>
        <v>3.523258246259009E-2</v>
      </c>
      <c r="E14" s="17">
        <f>IF(OR($A14="",$B14="",$C14=""),"",A14*'MPTO_working_3-way'!$I13)</f>
        <v>2.0911698165744319</v>
      </c>
      <c r="F14" s="21">
        <f>IF(OR($A14="",$B14="",$C14=""),"",B14*'MPTO_working_3-way'!$I13)</f>
        <v>3.1574593765108996</v>
      </c>
      <c r="G14" s="22">
        <f>IF(OR($A14="",$B14="",$C14=""),"",C14*'MPTO_working_3-way'!$I13)</f>
        <v>4.8759454633987991</v>
      </c>
      <c r="H14" s="17">
        <f>IF(OR($A14="",$B14="",$C14=""),"",'MPTO_working_3-way'!E13)</f>
        <v>2.0690854779815901</v>
      </c>
      <c r="I14" s="21">
        <f>IF(OR($A14="",$B14="",$C14=""),"",'MPTO_working_3-way'!F13)</f>
        <v>3.1633090735862841</v>
      </c>
      <c r="J14" s="22">
        <f>IF(OR($A14="",$B14="",$C14=""),"",'MPTO_working_3-way'!G13)</f>
        <v>4.985789728995722</v>
      </c>
      <c r="K14" s="17">
        <f>IF(OR($A14="",$B14="",$C14=""),"",'OddsRatio_working_3-way'!H13)</f>
        <v>2.0784184225972684</v>
      </c>
      <c r="L14" s="21">
        <f>IF(OR($A14="",$B14="",$C14=""),"",'OddsRatio_working_3-way'!I13)</f>
        <v>3.1674095748278424</v>
      </c>
      <c r="M14" s="22">
        <f>IF(OR($A14="",$B14="",$C14=""),"",'OddsRatio_working_3-way'!J13)</f>
        <v>4.9224826939567299</v>
      </c>
      <c r="N14" s="23">
        <f t="shared" si="16"/>
        <v>47.82012403173028</v>
      </c>
      <c r="O14" s="24">
        <f t="shared" si="17"/>
        <v>31.671032965277107</v>
      </c>
      <c r="P14" s="24">
        <f t="shared" si="18"/>
        <v>20.508843002992606</v>
      </c>
      <c r="Q14" t="s">
        <v>205</v>
      </c>
      <c r="R14" t="s">
        <v>409</v>
      </c>
      <c r="S14" t="s">
        <v>481</v>
      </c>
      <c r="T14" s="35">
        <v>100</v>
      </c>
      <c r="U14" s="35">
        <f t="shared" si="19"/>
        <v>81.818181818181827</v>
      </c>
      <c r="V14" s="35">
        <f t="shared" si="20"/>
        <v>77.064220183486242</v>
      </c>
      <c r="W14" s="35">
        <f t="shared" si="21"/>
        <v>37.5</v>
      </c>
      <c r="X14" s="35">
        <f t="shared" si="22"/>
        <v>85.435779816513758</v>
      </c>
      <c r="Y14" s="35">
        <f t="shared" si="23"/>
        <v>80.681818181818187</v>
      </c>
      <c r="Z14" s="35">
        <f t="shared" si="24"/>
        <v>41.117597998331945</v>
      </c>
      <c r="AA14" s="35">
        <f t="shared" si="25"/>
        <v>-3.6175979983319309</v>
      </c>
      <c r="AB14" s="35">
        <f t="shared" si="26"/>
        <v>-3.6175979983319451</v>
      </c>
      <c r="AC14" s="35">
        <f t="shared" si="27"/>
        <v>-3.6175979983319451</v>
      </c>
      <c r="AF14">
        <v>2.98</v>
      </c>
      <c r="AG14">
        <v>1.41</v>
      </c>
      <c r="AJ14" t="s">
        <v>165</v>
      </c>
    </row>
    <row r="15" spans="1:36" ht="15" x14ac:dyDescent="0.25">
      <c r="A15">
        <v>5.5</v>
      </c>
      <c r="B15">
        <v>4.3600000000000003</v>
      </c>
      <c r="C15">
        <v>1.6</v>
      </c>
      <c r="D15" s="20">
        <f t="shared" si="3"/>
        <v>3.6175979983319451E-2</v>
      </c>
      <c r="E15" s="17">
        <f>IF(OR($A15="",$B15="",$C15=""),"",A15*'MPTO_working_3-way'!$I14)</f>
        <v>5.698967889908257</v>
      </c>
      <c r="F15" s="21">
        <f>IF(OR($A15="",$B15="",$C15=""),"",B15*'MPTO_working_3-way'!$I14)</f>
        <v>4.5177272727272735</v>
      </c>
      <c r="G15" s="22">
        <f>IF(OR($A15="",$B15="",$C15=""),"",C15*'MPTO_working_3-way'!$I14)</f>
        <v>1.6578815679733112</v>
      </c>
      <c r="H15" s="17">
        <f>IF(OR($A15="",$B15="",$C15=""),"",'MPTO_working_3-way'!E14)</f>
        <v>5.8906857727737973</v>
      </c>
      <c r="I15" s="21">
        <f>IF(OR($A15="",$B15="",$C15=""),"",'MPTO_working_3-way'!F14)</f>
        <v>4.6019510634895253</v>
      </c>
      <c r="J15" s="22">
        <f>IF(OR($A15="",$B15="",$C15=""),"",'MPTO_working_3-way'!G14)</f>
        <v>1.6314774917791135</v>
      </c>
      <c r="K15" s="17">
        <f>IF(OR($A15="",$B15="",$C15=""),"",'OddsRatio_working_3-way'!H14)</f>
        <v>5.8027874581870984</v>
      </c>
      <c r="L15" s="21">
        <f>IF(OR($A15="",$B15="",$C15=""),"",'OddsRatio_working_3-way'!I14)</f>
        <v>4.5860813021130333</v>
      </c>
      <c r="M15" s="22">
        <f>IF(OR($A15="",$B15="",$C15=""),"",'OddsRatio_working_3-way'!J14)</f>
        <v>1.6403716610916133</v>
      </c>
      <c r="N15" s="23">
        <f t="shared" si="16"/>
        <v>17.54703692524399</v>
      </c>
      <c r="O15" s="24">
        <f t="shared" si="17"/>
        <v>22.135023644229797</v>
      </c>
      <c r="P15" s="24">
        <f t="shared" si="18"/>
        <v>60.317939430526202</v>
      </c>
      <c r="Q15" t="s">
        <v>207</v>
      </c>
      <c r="R15" t="s">
        <v>213</v>
      </c>
      <c r="S15" t="s">
        <v>482</v>
      </c>
      <c r="T15" s="35">
        <v>100</v>
      </c>
      <c r="U15" s="35">
        <f t="shared" si="19"/>
        <v>67.426710097719877</v>
      </c>
      <c r="V15" s="35">
        <f t="shared" si="20"/>
        <v>72.602739726027394</v>
      </c>
      <c r="W15" s="35">
        <f t="shared" si="21"/>
        <v>57.264957264957268</v>
      </c>
      <c r="X15" s="35">
        <f t="shared" si="22"/>
        <v>70.132303009015345</v>
      </c>
      <c r="Y15" s="35">
        <f t="shared" si="23"/>
        <v>75.308332637322877</v>
      </c>
      <c r="Z15" s="35">
        <f t="shared" si="24"/>
        <v>59.970550176252736</v>
      </c>
      <c r="AA15" s="35">
        <f t="shared" si="25"/>
        <v>-2.7055929112954686</v>
      </c>
      <c r="AB15" s="35">
        <f t="shared" si="26"/>
        <v>-2.7055929112954828</v>
      </c>
      <c r="AC15" s="35">
        <f t="shared" si="27"/>
        <v>-2.7055929112954686</v>
      </c>
      <c r="AF15">
        <v>1.63</v>
      </c>
      <c r="AG15">
        <v>2.37</v>
      </c>
      <c r="AJ15" t="s">
        <v>432</v>
      </c>
    </row>
    <row r="16" spans="1:36" ht="15" x14ac:dyDescent="0.25">
      <c r="A16">
        <v>3.07</v>
      </c>
      <c r="B16">
        <v>3.65</v>
      </c>
      <c r="C16">
        <v>2.34</v>
      </c>
      <c r="D16" s="20">
        <f t="shared" si="3"/>
        <v>2.7055929112954846E-2</v>
      </c>
      <c r="E16" s="17">
        <f>IF(OR($A16="",$B16="",$C16=""),"",A16*'MPTO_working_3-way'!$I15)</f>
        <v>3.1530617023767711</v>
      </c>
      <c r="F16" s="21">
        <f>IF(OR($A16="",$B16="",$C16=""),"",B16*'MPTO_working_3-way'!$I15)</f>
        <v>3.7487541412622849</v>
      </c>
      <c r="G16" s="22">
        <f>IF(OR($A16="",$B16="",$C16=""),"",C16*'MPTO_working_3-way'!$I15)</f>
        <v>2.4033108741243141</v>
      </c>
      <c r="H16" s="17">
        <f>IF(OR($A16="",$B16="",$C16=""),"",'MPTO_working_3-way'!E15)</f>
        <v>3.1574202332303241</v>
      </c>
      <c r="I16" s="21">
        <f>IF(OR($A16="",$B16="",$C16=""),"",'MPTO_working_3-way'!F15)</f>
        <v>3.7742406308040941</v>
      </c>
      <c r="J16" s="22">
        <f>IF(OR($A16="",$B16="",$C16=""),"",'MPTO_working_3-way'!G15)</f>
        <v>2.3904470984502724</v>
      </c>
      <c r="K16" s="17">
        <f>IF(OR($A16="",$B16="",$C16=""),"",'OddsRatio_working_3-way'!H15)</f>
        <v>3.1567471762832797</v>
      </c>
      <c r="L16" s="21">
        <f>IF(OR($A16="",$B16="",$C16=""),"",'OddsRatio_working_3-way'!I15)</f>
        <v>3.7610531483819765</v>
      </c>
      <c r="M16" s="22">
        <f>IF(OR($A16="",$B16="",$C16=""),"",'OddsRatio_working_3-way'!J15)</f>
        <v>2.396155176917679</v>
      </c>
      <c r="N16" s="23">
        <f t="shared" si="16"/>
        <v>31.715205549139814</v>
      </c>
      <c r="O16" s="24">
        <f t="shared" si="17"/>
        <v>26.675529050920339</v>
      </c>
      <c r="P16" s="24">
        <f t="shared" si="18"/>
        <v>41.609265399939844</v>
      </c>
      <c r="Q16" t="s">
        <v>224</v>
      </c>
      <c r="R16" t="s">
        <v>216</v>
      </c>
      <c r="S16" t="s">
        <v>482</v>
      </c>
      <c r="T16" s="35">
        <v>100</v>
      </c>
      <c r="U16" s="35">
        <f t="shared" si="19"/>
        <v>56.709956709956707</v>
      </c>
      <c r="V16" s="35">
        <f t="shared" si="20"/>
        <v>72.067039106145245</v>
      </c>
      <c r="W16" s="35">
        <f t="shared" si="21"/>
        <v>68.35443037974683</v>
      </c>
      <c r="X16" s="35">
        <f t="shared" si="22"/>
        <v>59.578530514107911</v>
      </c>
      <c r="Y16" s="35">
        <f t="shared" si="23"/>
        <v>74.935612910296442</v>
      </c>
      <c r="Z16" s="35">
        <f t="shared" si="24"/>
        <v>71.223004183898041</v>
      </c>
      <c r="AA16" s="35">
        <f t="shared" si="25"/>
        <v>-2.8685738041512039</v>
      </c>
      <c r="AB16" s="35">
        <f t="shared" si="26"/>
        <v>-2.8685738041511968</v>
      </c>
      <c r="AC16" s="35">
        <f t="shared" si="27"/>
        <v>-2.868573804151211</v>
      </c>
      <c r="AF16">
        <v>1.91</v>
      </c>
      <c r="AG16">
        <v>1.98</v>
      </c>
      <c r="AJ16" t="s">
        <v>433</v>
      </c>
    </row>
    <row r="17" spans="1:36" ht="15" x14ac:dyDescent="0.25">
      <c r="A17">
        <v>2.31</v>
      </c>
      <c r="B17">
        <v>3.58</v>
      </c>
      <c r="C17">
        <v>3.16</v>
      </c>
      <c r="D17" s="20">
        <f t="shared" si="3"/>
        <v>2.8685738041511977E-2</v>
      </c>
      <c r="E17" s="17">
        <f>IF(OR($A17="",$B17="",$C17=""),"",A17*'MPTO_working_3-way'!$I16)</f>
        <v>2.3762640548758927</v>
      </c>
      <c r="F17" s="21">
        <f>IF(OR($A17="",$B17="",$C17=""),"",B17*'MPTO_working_3-way'!$I16)</f>
        <v>3.682694942188613</v>
      </c>
      <c r="G17" s="22">
        <f>IF(OR($A17="",$B17="",$C17=""),"",C17*'MPTO_working_3-way'!$I16)</f>
        <v>3.2506469322111782</v>
      </c>
      <c r="H17" s="17">
        <f>IF(OR($A17="",$B17="",$C17=""),"",'MPTO_working_3-way'!E16)</f>
        <v>2.3621757818789777</v>
      </c>
      <c r="I17" s="21">
        <f>IF(OR($A17="",$B17="",$C17=""),"",'MPTO_working_3-way'!F16)</f>
        <v>3.706893056029438</v>
      </c>
      <c r="J17" s="22">
        <f>IF(OR($A17="",$B17="",$C17=""),"",'MPTO_working_3-way'!G16)</f>
        <v>3.2584563575176619</v>
      </c>
      <c r="K17" s="17">
        <f>IF(OR($A17="",$B17="",$C17=""),"",'OddsRatio_working_3-way'!H16)</f>
        <v>2.3683129786823294</v>
      </c>
      <c r="L17" s="21">
        <f>IF(OR($A17="",$B17="",$C17=""),"",'OddsRatio_working_3-way'!I16)</f>
        <v>3.6948454083972599</v>
      </c>
      <c r="M17" s="22">
        <f>IF(OR($A17="",$B17="",$C17=""),"",'OddsRatio_working_3-way'!J16)</f>
        <v>3.2561496442395663</v>
      </c>
      <c r="N17" s="23">
        <f t="shared" si="16"/>
        <v>42.08286524168409</v>
      </c>
      <c r="O17" s="24">
        <f t="shared" si="17"/>
        <v>27.154027572148117</v>
      </c>
      <c r="P17" s="24">
        <f t="shared" si="18"/>
        <v>30.763107186167797</v>
      </c>
      <c r="Q17" t="s">
        <v>217</v>
      </c>
      <c r="R17" t="s">
        <v>223</v>
      </c>
      <c r="S17" t="s">
        <v>482</v>
      </c>
      <c r="T17" s="35">
        <v>100</v>
      </c>
      <c r="U17" s="35">
        <f t="shared" si="19"/>
        <v>54.751131221719454</v>
      </c>
      <c r="V17" s="35">
        <f t="shared" si="20"/>
        <v>72.899728997289984</v>
      </c>
      <c r="W17" s="35">
        <f t="shared" si="21"/>
        <v>69.512195121951223</v>
      </c>
      <c r="X17" s="35">
        <f t="shared" si="22"/>
        <v>57.588075880758808</v>
      </c>
      <c r="Y17" s="35">
        <f t="shared" si="23"/>
        <v>75.736673656329316</v>
      </c>
      <c r="Z17" s="35">
        <f t="shared" si="24"/>
        <v>72.349139780990583</v>
      </c>
      <c r="AA17" s="35">
        <f t="shared" si="25"/>
        <v>-2.8369446590393537</v>
      </c>
      <c r="AB17" s="35">
        <f t="shared" si="26"/>
        <v>-2.8369446590393324</v>
      </c>
      <c r="AC17" s="35">
        <f t="shared" si="27"/>
        <v>-2.8369446590393608</v>
      </c>
      <c r="AF17">
        <v>1.96</v>
      </c>
      <c r="AG17">
        <v>1.92</v>
      </c>
      <c r="AJ17" t="s">
        <v>433</v>
      </c>
    </row>
    <row r="18" spans="1:36" ht="15" x14ac:dyDescent="0.25">
      <c r="A18">
        <v>2.21</v>
      </c>
      <c r="B18">
        <v>3.69</v>
      </c>
      <c r="C18">
        <v>3.28</v>
      </c>
      <c r="D18" s="20">
        <f t="shared" si="3"/>
        <v>2.8369446590393643E-2</v>
      </c>
      <c r="E18" s="17">
        <f>IF(OR($A18="",$B18="",$C18=""),"",A18*'MPTO_working_3-way'!$I17)</f>
        <v>2.2726964769647697</v>
      </c>
      <c r="F18" s="21">
        <f>IF(OR($A18="",$B18="",$C18=""),"",B18*'MPTO_working_3-way'!$I17)</f>
        <v>3.7946832579185523</v>
      </c>
      <c r="G18" s="22">
        <f>IF(OR($A18="",$B18="",$C18=""),"",C18*'MPTO_working_3-way'!$I17)</f>
        <v>3.3730517848164911</v>
      </c>
      <c r="H18" s="17">
        <f>IF(OR($A18="",$B18="",$C18=""),"",'MPTO_working_3-way'!E17)</f>
        <v>2.2571722493114916</v>
      </c>
      <c r="I18" s="21">
        <f>IF(OR($A18="",$B18="",$C18=""),"",'MPTO_working_3-way'!F17)</f>
        <v>3.8234158767865103</v>
      </c>
      <c r="J18" s="22">
        <f>IF(OR($A18="",$B18="",$C18=""),"",'MPTO_working_3-way'!G17)</f>
        <v>3.3849932202451787</v>
      </c>
      <c r="K18" s="17">
        <f>IF(OR($A18="",$B18="",$C18=""),"",'OddsRatio_working_3-way'!H17)</f>
        <v>2.2637360916541969</v>
      </c>
      <c r="L18" s="21">
        <f>IF(OR($A18="",$B18="",$C18=""),"",'OddsRatio_working_3-way'!I17)</f>
        <v>3.8094628814461071</v>
      </c>
      <c r="M18" s="22">
        <f>IF(OR($A18="",$B18="",$C18=""),"",'OddsRatio_working_3-way'!J17)</f>
        <v>3.381254784274025</v>
      </c>
      <c r="N18" s="23">
        <f t="shared" si="16"/>
        <v>44.00059621404084</v>
      </c>
      <c r="O18" s="24">
        <f t="shared" si="17"/>
        <v>26.352660605157251</v>
      </c>
      <c r="P18" s="24">
        <f t="shared" si="18"/>
        <v>29.646743180801906</v>
      </c>
      <c r="Q18" t="s">
        <v>219</v>
      </c>
      <c r="R18" t="s">
        <v>215</v>
      </c>
      <c r="S18" t="s">
        <v>482</v>
      </c>
      <c r="T18" s="35">
        <v>100</v>
      </c>
      <c r="U18" s="35">
        <f t="shared" si="19"/>
        <v>80.879541108986615</v>
      </c>
      <c r="V18" s="35">
        <f t="shared" si="20"/>
        <v>78.723404255319153</v>
      </c>
      <c r="W18" s="35">
        <f t="shared" si="21"/>
        <v>37.5</v>
      </c>
      <c r="X18" s="35">
        <f t="shared" si="22"/>
        <v>83.776595744680847</v>
      </c>
      <c r="Y18" s="35">
        <f t="shared" si="23"/>
        <v>81.620458891013385</v>
      </c>
      <c r="Z18" s="35">
        <f t="shared" si="24"/>
        <v>40.397054635694232</v>
      </c>
      <c r="AA18" s="35">
        <f t="shared" si="25"/>
        <v>-2.8970546356942322</v>
      </c>
      <c r="AB18" s="35">
        <f t="shared" si="26"/>
        <v>-2.8970546356942322</v>
      </c>
      <c r="AC18" s="35">
        <f t="shared" si="27"/>
        <v>-2.8970546356942322</v>
      </c>
      <c r="AF18">
        <v>1.85</v>
      </c>
      <c r="AG18">
        <v>2.04</v>
      </c>
      <c r="AJ18" t="s">
        <v>433</v>
      </c>
    </row>
    <row r="19" spans="1:36" ht="15" x14ac:dyDescent="0.25">
      <c r="A19">
        <v>5.23</v>
      </c>
      <c r="B19">
        <v>4.7</v>
      </c>
      <c r="C19">
        <v>1.6</v>
      </c>
      <c r="D19" s="20">
        <f t="shared" si="3"/>
        <v>2.8970546356942295E-2</v>
      </c>
      <c r="E19" s="17">
        <f>IF(OR($A19="",$B19="",$C19=""),"",A19*'MPTO_working_3-way'!$I18)</f>
        <v>5.3815159574468083</v>
      </c>
      <c r="F19" s="21">
        <f>IF(OR($A19="",$B19="",$C19=""),"",B19*'MPTO_working_3-way'!$I18)</f>
        <v>4.8361615678776291</v>
      </c>
      <c r="G19" s="22">
        <f>IF(OR($A19="",$B19="",$C19=""),"",C19*'MPTO_working_3-way'!$I18)</f>
        <v>1.6463528741711078</v>
      </c>
      <c r="H19" s="17">
        <f>IF(OR($A19="",$B19="",$C19=""),"",'MPTO_working_3-way'!E18)</f>
        <v>5.508193047813787</v>
      </c>
      <c r="I19" s="21">
        <f>IF(OR($A19="",$B19="",$C19=""),"",'MPTO_working_3-way'!F18)</f>
        <v>4.9234621066072455</v>
      </c>
      <c r="J19" s="22">
        <f>IF(OR($A19="",$B19="",$C19=""),"",'MPTO_working_3-way'!G18)</f>
        <v>1.6251094987025438</v>
      </c>
      <c r="K19" s="17">
        <f>IF(OR($A19="",$B19="",$C19=""),"",'OddsRatio_working_3-way'!H18)</f>
        <v>5.4575121442180627</v>
      </c>
      <c r="L19" s="21">
        <f>IF(OR($A19="",$B19="",$C19=""),"",'OddsRatio_working_3-way'!I18)</f>
        <v>4.899005894469699</v>
      </c>
      <c r="M19" s="22">
        <f>IF(OR($A19="",$B19="",$C19=""),"",'OddsRatio_working_3-way'!J18)</f>
        <v>1.6322712261302215</v>
      </c>
      <c r="N19" s="23">
        <f t="shared" si="16"/>
        <v>18.582124589191729</v>
      </c>
      <c r="O19" s="24">
        <f t="shared" si="17"/>
        <v>20.677555659887815</v>
      </c>
      <c r="P19" s="24">
        <f t="shared" si="18"/>
        <v>60.740319750920456</v>
      </c>
      <c r="Q19" t="s">
        <v>185</v>
      </c>
      <c r="R19" t="s">
        <v>355</v>
      </c>
      <c r="S19" t="s">
        <v>482</v>
      </c>
      <c r="T19" s="35">
        <v>100</v>
      </c>
      <c r="U19" s="35">
        <f t="shared" si="19"/>
        <v>38.271604938271601</v>
      </c>
      <c r="V19" s="35">
        <f t="shared" si="20"/>
        <v>78.586723768736618</v>
      </c>
      <c r="W19" s="35">
        <f t="shared" si="21"/>
        <v>80.119284294234589</v>
      </c>
      <c r="X19" s="35">
        <f t="shared" si="22"/>
        <v>41.293991937028792</v>
      </c>
      <c r="Y19" s="35">
        <f t="shared" si="23"/>
        <v>81.609110767493803</v>
      </c>
      <c r="Z19" s="35">
        <f t="shared" si="24"/>
        <v>83.141671292991774</v>
      </c>
      <c r="AA19" s="35">
        <f t="shared" si="25"/>
        <v>-3.0223869987571916</v>
      </c>
      <c r="AB19" s="35">
        <f t="shared" si="26"/>
        <v>-3.0223869987571845</v>
      </c>
      <c r="AC19" s="35">
        <f t="shared" si="27"/>
        <v>-3.0223869987571845</v>
      </c>
      <c r="AF19">
        <v>1.53</v>
      </c>
      <c r="AG19">
        <v>2.59</v>
      </c>
      <c r="AJ19" t="s">
        <v>433</v>
      </c>
    </row>
    <row r="20" spans="1:36" ht="15" x14ac:dyDescent="0.25">
      <c r="A20">
        <v>1.62</v>
      </c>
      <c r="B20">
        <v>4.67</v>
      </c>
      <c r="C20">
        <v>5.03</v>
      </c>
      <c r="D20" s="20">
        <f t="shared" si="3"/>
        <v>3.022386998757165E-2</v>
      </c>
      <c r="E20" s="17">
        <f>IF(OR($A20="",$B20="",$C20=""),"",A20*'MPTO_working_3-way'!$I19)</f>
        <v>1.6689626693798663</v>
      </c>
      <c r="F20" s="21">
        <f>IF(OR($A20="",$B20="",$C20=""),"",B20*'MPTO_working_3-way'!$I19)</f>
        <v>4.8111454728419591</v>
      </c>
      <c r="G20" s="22">
        <f>IF(OR($A20="",$B20="",$C20=""),"",C20*'MPTO_working_3-way'!$I19)</f>
        <v>5.1820260660374853</v>
      </c>
      <c r="H20" s="17">
        <f>IF(OR($A20="",$B20="",$C20=""),"",'MPTO_working_3-way'!E19)</f>
        <v>1.6468785228747733</v>
      </c>
      <c r="I20" s="21">
        <f>IF(OR($A20="",$B20="",$C20=""),"",'MPTO_working_3-way'!F19)</f>
        <v>4.9005641479516644</v>
      </c>
      <c r="J20" s="22">
        <f>IF(OR($A20="",$B20="",$C20=""),"",'MPTO_working_3-way'!G19)</f>
        <v>5.2985035502079203</v>
      </c>
      <c r="K20" s="17">
        <f>IF(OR($A20="",$B20="",$C20=""),"",'OddsRatio_working_3-way'!H19)</f>
        <v>1.6543770080201015</v>
      </c>
      <c r="L20" s="21">
        <f>IF(OR($A20="",$B20="",$C20=""),"",'OddsRatio_working_3-way'!I19)</f>
        <v>4.873489708764148</v>
      </c>
      <c r="M20" s="22">
        <f>IF(OR($A20="",$B20="",$C20=""),"",'OddsRatio_working_3-way'!J19)</f>
        <v>5.2534505521306594</v>
      </c>
      <c r="N20" s="23">
        <f t="shared" si="16"/>
        <v>59.91745761285172</v>
      </c>
      <c r="O20" s="24">
        <f t="shared" si="17"/>
        <v>20.785070949211949</v>
      </c>
      <c r="P20" s="24">
        <f t="shared" si="18"/>
        <v>19.297471437936341</v>
      </c>
      <c r="Q20" t="s">
        <v>220</v>
      </c>
      <c r="R20" t="s">
        <v>222</v>
      </c>
      <c r="S20" t="s">
        <v>482</v>
      </c>
      <c r="T20" s="35">
        <v>100</v>
      </c>
      <c r="U20" s="35">
        <f t="shared" si="19"/>
        <v>46.236559139784944</v>
      </c>
      <c r="V20" s="35">
        <f t="shared" si="20"/>
        <v>74.160206718346245</v>
      </c>
      <c r="W20" s="35">
        <f t="shared" si="21"/>
        <v>76.525821596244128</v>
      </c>
      <c r="X20" s="35">
        <f t="shared" si="22"/>
        <v>49.313971685409612</v>
      </c>
      <c r="Y20" s="35">
        <f t="shared" si="23"/>
        <v>77.237619263970927</v>
      </c>
      <c r="Z20" s="35">
        <f t="shared" si="24"/>
        <v>79.603234141868796</v>
      </c>
      <c r="AA20" s="35">
        <f t="shared" si="25"/>
        <v>-3.0774125456246679</v>
      </c>
      <c r="AB20" s="35">
        <f t="shared" si="26"/>
        <v>-3.0774125456246821</v>
      </c>
      <c r="AC20" s="35">
        <f t="shared" si="27"/>
        <v>-3.0774125456246679</v>
      </c>
      <c r="AF20">
        <v>1.53</v>
      </c>
      <c r="AG20">
        <v>2.61</v>
      </c>
      <c r="AJ20" t="s">
        <v>433</v>
      </c>
    </row>
    <row r="21" spans="1:36" ht="15" x14ac:dyDescent="0.25">
      <c r="A21">
        <v>1.86</v>
      </c>
      <c r="B21">
        <v>3.87</v>
      </c>
      <c r="C21">
        <v>4.26</v>
      </c>
      <c r="D21" s="20">
        <f t="shared" si="3"/>
        <v>3.0774125456246582E-2</v>
      </c>
      <c r="E21" s="17">
        <f>IF(OR($A21="",$B21="",$C21=""),"",A21*'MPTO_working_3-way'!$I20)</f>
        <v>1.9172398733486187</v>
      </c>
      <c r="F21" s="21">
        <f>IF(OR($A21="",$B21="",$C21=""),"",B21*'MPTO_working_3-way'!$I20)</f>
        <v>3.9890958655156745</v>
      </c>
      <c r="G21" s="22">
        <f>IF(OR($A21="",$B21="",$C21=""),"",C21*'MPTO_working_3-way'!$I20)</f>
        <v>4.3910977744436099</v>
      </c>
      <c r="H21" s="17">
        <f>IF(OR($A21="",$B21="",$C21=""),"",'MPTO_working_3-way'!E20)</f>
        <v>1.8961790155657643</v>
      </c>
      <c r="I21" s="21">
        <f>IF(OR($A21="",$B21="",$C21=""),"",'MPTO_working_3-way'!F20)</f>
        <v>4.0299848443510111</v>
      </c>
      <c r="J21" s="22">
        <f>IF(OR($A21="",$B21="",$C21=""),"",'MPTO_working_3-way'!G20)</f>
        <v>4.4546655811950755</v>
      </c>
      <c r="K21" s="17">
        <f>IF(OR($A21="",$B21="",$C21=""),"",'OddsRatio_working_3-way'!H20)</f>
        <v>1.9040879410830511</v>
      </c>
      <c r="L21" s="21">
        <f>IF(OR($A21="",$B21="",$C21=""),"",'OddsRatio_working_3-way'!I20)</f>
        <v>4.017130687102739</v>
      </c>
      <c r="M21" s="22">
        <f>IF(OR($A21="",$B21="",$C21=""),"",'OddsRatio_working_3-way'!J20)</f>
        <v>4.4271240557334259</v>
      </c>
      <c r="N21" s="23">
        <f t="shared" si="16"/>
        <v>52.158314350797276</v>
      </c>
      <c r="O21" s="24">
        <f t="shared" si="17"/>
        <v>25.068337129840547</v>
      </c>
      <c r="P21" s="24">
        <f t="shared" si="18"/>
        <v>22.773348519362191</v>
      </c>
      <c r="Q21" t="s">
        <v>357</v>
      </c>
      <c r="R21" t="s">
        <v>359</v>
      </c>
      <c r="S21" t="s">
        <v>482</v>
      </c>
      <c r="T21" s="35">
        <v>100</v>
      </c>
      <c r="U21" s="35">
        <f t="shared" si="19"/>
        <v>70.760233918128648</v>
      </c>
      <c r="V21" s="35">
        <f t="shared" si="20"/>
        <v>69.696969696969703</v>
      </c>
      <c r="W21" s="35">
        <f t="shared" si="21"/>
        <v>56.709956709956707</v>
      </c>
      <c r="X21" s="35">
        <f t="shared" si="22"/>
        <v>73.593073593073584</v>
      </c>
      <c r="Y21" s="35">
        <f t="shared" si="23"/>
        <v>72.529809371914638</v>
      </c>
      <c r="Z21" s="35">
        <f t="shared" si="24"/>
        <v>59.542796384901649</v>
      </c>
      <c r="AA21" s="35">
        <f t="shared" si="25"/>
        <v>-2.8328396749449354</v>
      </c>
      <c r="AB21" s="35">
        <f t="shared" si="26"/>
        <v>-2.8328396749449354</v>
      </c>
      <c r="AC21" s="35">
        <f t="shared" si="27"/>
        <v>-2.8328396749449425</v>
      </c>
      <c r="AF21">
        <v>1.68</v>
      </c>
      <c r="AG21">
        <v>2.27</v>
      </c>
      <c r="AJ21" t="s">
        <v>434</v>
      </c>
    </row>
    <row r="22" spans="1:36" ht="15" x14ac:dyDescent="0.25">
      <c r="A22">
        <v>3.42</v>
      </c>
      <c r="B22">
        <v>3.3</v>
      </c>
      <c r="C22">
        <v>2.31</v>
      </c>
      <c r="D22" s="20">
        <f t="shared" si="3"/>
        <v>2.8328396749449425E-2</v>
      </c>
      <c r="E22" s="17">
        <f>IF(OR($A22="",$B22="",$C22=""),"",A22*'MPTO_working_3-way'!$I21)</f>
        <v>3.5168831168831169</v>
      </c>
      <c r="F22" s="21">
        <f>IF(OR($A22="",$B22="",$C22=""),"",B22*'MPTO_working_3-way'!$I21)</f>
        <v>3.3934837092731831</v>
      </c>
      <c r="G22" s="22">
        <f>IF(OR($A22="",$B22="",$C22=""),"",C22*'MPTO_working_3-way'!$I21)</f>
        <v>2.3754385964912283</v>
      </c>
      <c r="H22" s="17">
        <f>IF(OR($A22="",$B22="",$C22=""),"",'MPTO_working_3-way'!E21)</f>
        <v>3.5341325937192449</v>
      </c>
      <c r="I22" s="21">
        <f>IF(OR($A22="",$B22="",$C22=""),"",'MPTO_working_3-way'!F21)</f>
        <v>3.4061395188410795</v>
      </c>
      <c r="J22" s="22">
        <f>IF(OR($A22="",$B22="",$C22=""),"",'MPTO_working_3-way'!G21)</f>
        <v>2.3615113289890597</v>
      </c>
      <c r="K22" s="17">
        <f>IF(OR($A22="",$B22="",$C22=""),"",'OddsRatio_working_3-way'!H21)</f>
        <v>3.5262649492392923</v>
      </c>
      <c r="L22" s="21">
        <f>IF(OR($A22="",$B22="",$C22=""),"",'OddsRatio_working_3-way'!I21)</f>
        <v>3.4009956129133769</v>
      </c>
      <c r="M22" s="22">
        <f>IF(OR($A22="",$B22="",$C22=""),"",'OddsRatio_working_3-way'!J21)</f>
        <v>2.367523588224576</v>
      </c>
      <c r="N22" s="23">
        <f t="shared" si="16"/>
        <v>28.434268833087152</v>
      </c>
      <c r="O22" s="24">
        <f t="shared" si="17"/>
        <v>29.468242245199406</v>
      </c>
      <c r="P22" s="24">
        <f t="shared" si="18"/>
        <v>42.097488921713442</v>
      </c>
      <c r="Q22" t="s">
        <v>362</v>
      </c>
      <c r="R22" t="s">
        <v>230</v>
      </c>
      <c r="S22" t="s">
        <v>482</v>
      </c>
      <c r="T22" s="35">
        <v>100</v>
      </c>
      <c r="U22" s="35">
        <f t="shared" si="19"/>
        <v>69.969969969969966</v>
      </c>
      <c r="V22" s="35">
        <f t="shared" si="20"/>
        <v>71.014492753623188</v>
      </c>
      <c r="W22" s="35">
        <f t="shared" si="21"/>
        <v>56.140350877192972</v>
      </c>
      <c r="X22" s="35">
        <f t="shared" si="22"/>
        <v>72.845156369183826</v>
      </c>
      <c r="Y22" s="35">
        <f t="shared" si="23"/>
        <v>73.889679152837047</v>
      </c>
      <c r="Z22" s="35">
        <f t="shared" si="24"/>
        <v>59.015537276406846</v>
      </c>
      <c r="AA22" s="35">
        <f t="shared" si="25"/>
        <v>-2.8751863992138595</v>
      </c>
      <c r="AB22" s="35">
        <f t="shared" si="26"/>
        <v>-2.8751863992138595</v>
      </c>
      <c r="AC22" s="35">
        <f t="shared" si="27"/>
        <v>-2.8751863992138738</v>
      </c>
      <c r="AF22">
        <v>2.14</v>
      </c>
      <c r="AG22">
        <v>1.76</v>
      </c>
      <c r="AJ22" t="s">
        <v>434</v>
      </c>
    </row>
    <row r="23" spans="1:36" ht="15" x14ac:dyDescent="0.25">
      <c r="A23">
        <v>3.33</v>
      </c>
      <c r="B23">
        <v>3.45</v>
      </c>
      <c r="C23">
        <v>2.2799999999999998</v>
      </c>
      <c r="D23" s="20">
        <f t="shared" si="3"/>
        <v>2.8751863992138693E-2</v>
      </c>
      <c r="E23" s="17">
        <f>IF(OR($A23="",$B23="",$C23=""),"",A23*'MPTO_working_3-way'!$I22)</f>
        <v>3.4257437070938219</v>
      </c>
      <c r="F23" s="21">
        <f>IF(OR($A23="",$B23="",$C23=""),"",B23*'MPTO_working_3-way'!$I22)</f>
        <v>3.5491939307728786</v>
      </c>
      <c r="G23" s="22">
        <f>IF(OR($A23="",$B23="",$C23=""),"",C23*'MPTO_working_3-way'!$I22)</f>
        <v>2.3455542499020758</v>
      </c>
      <c r="H23" s="17">
        <f>IF(OR($A23="",$B23="",$C23=""),"",'MPTO_working_3-way'!E22)</f>
        <v>3.439779066469161</v>
      </c>
      <c r="I23" s="21">
        <f>IF(OR($A23="",$B23="",$C23=""),"",'MPTO_working_3-way'!F22)</f>
        <v>3.5679737814246959</v>
      </c>
      <c r="J23" s="22">
        <f>IF(OR($A23="",$B23="",$C23=""),"",'MPTO_working_3-way'!G22)</f>
        <v>2.330934214671287</v>
      </c>
      <c r="K23" s="17">
        <f>IF(OR($A23="",$B23="",$C23=""),"",'OddsRatio_working_3-way'!H22)</f>
        <v>3.4341115273515248</v>
      </c>
      <c r="L23" s="21">
        <f>IF(OR($A23="",$B23="",$C23=""),"",'OddsRatio_working_3-way'!I22)</f>
        <v>3.5594734944254229</v>
      </c>
      <c r="M23" s="22">
        <f>IF(OR($A23="",$B23="",$C23=""),"",'OddsRatio_working_3-way'!J22)</f>
        <v>2.3371943154549149</v>
      </c>
      <c r="N23" s="23">
        <f t="shared" si="16"/>
        <v>29.190741792191304</v>
      </c>
      <c r="O23" s="24">
        <f t="shared" si="17"/>
        <v>28.175411642897696</v>
      </c>
      <c r="P23" s="24">
        <f t="shared" si="18"/>
        <v>42.633846564910996</v>
      </c>
      <c r="Q23" t="s">
        <v>231</v>
      </c>
      <c r="R23" t="s">
        <v>187</v>
      </c>
      <c r="S23" t="s">
        <v>482</v>
      </c>
      <c r="T23" s="35">
        <v>100</v>
      </c>
      <c r="U23" s="35">
        <f t="shared" si="19"/>
        <v>57.081545064377686</v>
      </c>
      <c r="V23" s="35">
        <f t="shared" si="20"/>
        <v>72.67759562841529</v>
      </c>
      <c r="W23" s="35">
        <f t="shared" si="21"/>
        <v>67.426710097719877</v>
      </c>
      <c r="X23" s="35">
        <f t="shared" si="22"/>
        <v>59.895694273864834</v>
      </c>
      <c r="Y23" s="35">
        <f t="shared" si="23"/>
        <v>75.491744837902459</v>
      </c>
      <c r="Z23" s="35">
        <f t="shared" si="24"/>
        <v>70.240859307207018</v>
      </c>
      <c r="AA23" s="35">
        <f t="shared" si="25"/>
        <v>-2.8141492094871481</v>
      </c>
      <c r="AB23" s="35">
        <f t="shared" si="26"/>
        <v>-2.8141492094871694</v>
      </c>
      <c r="AC23" s="35">
        <f t="shared" si="27"/>
        <v>-2.814149209487141</v>
      </c>
      <c r="AF23">
        <v>2.0299999999999998</v>
      </c>
      <c r="AG23">
        <v>1.87</v>
      </c>
      <c r="AJ23" t="s">
        <v>434</v>
      </c>
    </row>
    <row r="24" spans="1:36" ht="15" x14ac:dyDescent="0.25">
      <c r="A24">
        <v>2.33</v>
      </c>
      <c r="B24">
        <v>3.66</v>
      </c>
      <c r="C24">
        <v>3.07</v>
      </c>
      <c r="D24" s="20">
        <f t="shared" si="3"/>
        <v>2.814149209487149E-2</v>
      </c>
      <c r="E24" s="17">
        <f>IF(OR($A24="",$B24="",$C24=""),"",A24*'MPTO_working_3-way'!$I23)</f>
        <v>2.3955696765810508</v>
      </c>
      <c r="F24" s="21">
        <f>IF(OR($A24="",$B24="",$C24=""),"",B24*'MPTO_working_3-way'!$I23)</f>
        <v>3.7629978610672299</v>
      </c>
      <c r="G24" s="22">
        <f>IF(OR($A24="",$B24="",$C24=""),"",C24*'MPTO_working_3-way'!$I23)</f>
        <v>3.1563943807312551</v>
      </c>
      <c r="H24" s="17">
        <f>IF(OR($A24="",$B24="",$C24=""),"",'MPTO_working_3-way'!E23)</f>
        <v>2.3820637158137887</v>
      </c>
      <c r="I24" s="21">
        <f>IF(OR($A24="",$B24="",$C24=""),"",'MPTO_working_3-way'!F23)</f>
        <v>3.7901249199784623</v>
      </c>
      <c r="J24" s="22">
        <f>IF(OR($A24="",$B24="",$C24=""),"",'MPTO_working_3-way'!G23)</f>
        <v>3.1610317947943551</v>
      </c>
      <c r="K24" s="17">
        <f>IF(OR($A24="",$B24="",$C24=""),"",'OddsRatio_working_3-way'!H23)</f>
        <v>2.3880415080393487</v>
      </c>
      <c r="L24" s="21">
        <f>IF(OR($A24="",$B24="",$C24=""),"",'OddsRatio_working_3-way'!I23)</f>
        <v>3.7760830160786973</v>
      </c>
      <c r="M24" s="22">
        <f>IF(OR($A24="",$B24="",$C24=""),"",'OddsRatio_working_3-way'!J23)</f>
        <v>3.1603352794296633</v>
      </c>
      <c r="N24" s="23">
        <f t="shared" si="16"/>
        <v>41.743724249640557</v>
      </c>
      <c r="O24" s="24">
        <f t="shared" si="17"/>
        <v>26.574556694443309</v>
      </c>
      <c r="P24" s="24">
        <f t="shared" si="18"/>
        <v>31.68171905591613</v>
      </c>
      <c r="Q24" t="s">
        <v>188</v>
      </c>
      <c r="R24" t="s">
        <v>360</v>
      </c>
      <c r="S24" t="s">
        <v>482</v>
      </c>
      <c r="T24" s="35">
        <v>100</v>
      </c>
      <c r="U24" s="35">
        <f t="shared" si="19"/>
        <v>59.016393442622956</v>
      </c>
      <c r="V24" s="35">
        <f t="shared" si="20"/>
        <v>71.181556195965413</v>
      </c>
      <c r="W24" s="35">
        <f t="shared" si="21"/>
        <v>66.996699669967001</v>
      </c>
      <c r="X24" s="35">
        <f t="shared" si="22"/>
        <v>61.821744134067579</v>
      </c>
      <c r="Y24" s="35">
        <f t="shared" si="23"/>
        <v>73.986906887410058</v>
      </c>
      <c r="Z24" s="35">
        <f t="shared" si="24"/>
        <v>69.802050361411631</v>
      </c>
      <c r="AA24" s="35">
        <f t="shared" si="25"/>
        <v>-2.8053506914446231</v>
      </c>
      <c r="AB24" s="35">
        <f t="shared" si="26"/>
        <v>-2.8053506914446444</v>
      </c>
      <c r="AC24" s="35">
        <f t="shared" si="27"/>
        <v>-2.8053506914446302</v>
      </c>
      <c r="AF24">
        <v>1.74</v>
      </c>
      <c r="AG24">
        <v>2.1800000000000002</v>
      </c>
      <c r="AJ24" t="s">
        <v>434</v>
      </c>
    </row>
    <row r="25" spans="1:36" ht="15" x14ac:dyDescent="0.25">
      <c r="A25">
        <v>2.44</v>
      </c>
      <c r="B25">
        <v>3.47</v>
      </c>
      <c r="C25">
        <v>3.03</v>
      </c>
      <c r="D25" s="20">
        <f t="shared" si="3"/>
        <v>2.8053506914446302E-2</v>
      </c>
      <c r="E25" s="17">
        <f>IF(OR($A25="",$B25="",$C25=""),"",A25*'MPTO_working_3-way'!$I24)</f>
        <v>2.508450556871249</v>
      </c>
      <c r="F25" s="21">
        <f>IF(OR($A25="",$B25="",$C25=""),"",B25*'MPTO_working_3-way'!$I24)</f>
        <v>3.5673456689931289</v>
      </c>
      <c r="G25" s="22">
        <f>IF(OR($A25="",$B25="",$C25=""),"",C25*'MPTO_working_3-way'!$I24)</f>
        <v>3.1150021259507721</v>
      </c>
      <c r="H25" s="17">
        <f>IF(OR($A25="",$B25="",$C25=""),"",'MPTO_working_3-way'!E24)</f>
        <v>2.4969730656111988</v>
      </c>
      <c r="I25" s="21">
        <f>IF(OR($A25="",$B25="",$C25=""),"",'MPTO_working_3-way'!F24)</f>
        <v>3.5863726137824288</v>
      </c>
      <c r="J25" s="22">
        <f>IF(OR($A25="",$B25="",$C25=""),"",'MPTO_working_3-way'!G24)</f>
        <v>3.1183556190293436</v>
      </c>
      <c r="K25" s="17">
        <f>IF(OR($A25="",$B25="",$C25=""),"",'OddsRatio_working_3-way'!H24)</f>
        <v>2.5021709248665576</v>
      </c>
      <c r="L25" s="21">
        <f>IF(OR($A25="",$B25="",$C25=""),"",'OddsRatio_working_3-way'!I24)</f>
        <v>3.5766404058474981</v>
      </c>
      <c r="M25" s="22">
        <f>IF(OR($A25="",$B25="",$C25=""),"",'OddsRatio_working_3-way'!J24)</f>
        <v>3.1176437343604944</v>
      </c>
      <c r="N25" s="23">
        <f t="shared" si="16"/>
        <v>39.865246586613381</v>
      </c>
      <c r="O25" s="24">
        <f t="shared" si="17"/>
        <v>28.032046591163301</v>
      </c>
      <c r="P25" s="24">
        <f t="shared" si="18"/>
        <v>32.102706822223318</v>
      </c>
      <c r="Q25" t="s">
        <v>453</v>
      </c>
      <c r="R25" t="s">
        <v>236</v>
      </c>
      <c r="S25" t="s">
        <v>482</v>
      </c>
      <c r="T25" s="35">
        <v>100</v>
      </c>
      <c r="U25" s="35">
        <f t="shared" si="19"/>
        <v>60.784313725490193</v>
      </c>
      <c r="V25" s="35">
        <f t="shared" si="20"/>
        <v>71.509971509971507</v>
      </c>
      <c r="W25" s="35">
        <f t="shared" si="21"/>
        <v>64.912280701754383</v>
      </c>
      <c r="X25" s="35">
        <f t="shared" si="22"/>
        <v>63.577747788274095</v>
      </c>
      <c r="Y25" s="35">
        <f t="shared" si="23"/>
        <v>74.303405572755423</v>
      </c>
      <c r="Z25" s="35">
        <f t="shared" si="24"/>
        <v>67.7057147645383</v>
      </c>
      <c r="AA25" s="35">
        <f t="shared" si="25"/>
        <v>-2.793434062783902</v>
      </c>
      <c r="AB25" s="35">
        <f t="shared" si="26"/>
        <v>-2.7934340627839163</v>
      </c>
      <c r="AC25" s="35">
        <f t="shared" si="27"/>
        <v>-2.7934340627839163</v>
      </c>
      <c r="AF25">
        <v>1.9</v>
      </c>
      <c r="AG25">
        <v>1.99</v>
      </c>
      <c r="AJ25" t="s">
        <v>166</v>
      </c>
    </row>
    <row r="26" spans="1:36" ht="15" x14ac:dyDescent="0.25">
      <c r="A26">
        <v>2.5499999999999998</v>
      </c>
      <c r="B26">
        <v>3.51</v>
      </c>
      <c r="C26">
        <v>2.85</v>
      </c>
      <c r="D26" s="20">
        <f t="shared" si="3"/>
        <v>2.7934340627839171E-2</v>
      </c>
      <c r="E26" s="17">
        <f>IF(OR($A26="",$B26="",$C26=""),"",A26*'MPTO_working_3-way'!$I25)</f>
        <v>2.6212325686009899</v>
      </c>
      <c r="F26" s="21">
        <f>IF(OR($A26="",$B26="",$C26=""),"",B26*'MPTO_working_3-way'!$I25)</f>
        <v>3.6080495356037154</v>
      </c>
      <c r="G26" s="22">
        <f>IF(OR($A26="",$B26="",$C26=""),"",C26*'MPTO_working_3-way'!$I25)</f>
        <v>2.9296128707893416</v>
      </c>
      <c r="H26" s="17">
        <f>IF(OR($A26="",$B26="",$C26=""),"",'MPTO_working_3-way'!E25)</f>
        <v>2.6120203051922619</v>
      </c>
      <c r="I26" s="21">
        <f>IF(OR($A26="",$B26="",$C26=""),"",'MPTO_working_3-way'!F25)</f>
        <v>3.6285939850426217</v>
      </c>
      <c r="J26" s="22">
        <f>IF(OR($A26="",$B26="",$C26=""),"",'MPTO_working_3-way'!G25)</f>
        <v>2.927694042505574</v>
      </c>
      <c r="K26" s="17">
        <f>IF(OR($A26="",$B26="",$C26=""),"",'OddsRatio_working_3-way'!H25)</f>
        <v>2.6164507685350142</v>
      </c>
      <c r="L26" s="21">
        <f>IF(OR($A26="",$B26="",$C26=""),"",'OddsRatio_working_3-way'!I25)</f>
        <v>3.6176073735631515</v>
      </c>
      <c r="M26" s="22">
        <f>IF(OR($A26="",$B26="",$C26=""),"",'OddsRatio_working_3-way'!J25)</f>
        <v>2.9293122076063081</v>
      </c>
      <c r="N26" s="23">
        <f t="shared" si="16"/>
        <v>38.149991419255187</v>
      </c>
      <c r="O26" s="24">
        <f t="shared" si="17"/>
        <v>27.715805731937532</v>
      </c>
      <c r="P26" s="24">
        <f t="shared" si="18"/>
        <v>34.13420284880727</v>
      </c>
      <c r="Q26" t="s">
        <v>443</v>
      </c>
      <c r="R26" t="s">
        <v>235</v>
      </c>
      <c r="S26" t="s">
        <v>482</v>
      </c>
      <c r="T26" s="35">
        <v>100</v>
      </c>
      <c r="U26" s="35">
        <f t="shared" si="19"/>
        <v>53.488372093023258</v>
      </c>
      <c r="V26" s="35">
        <f t="shared" si="20"/>
        <v>69.512195121951223</v>
      </c>
      <c r="W26" s="35">
        <f t="shared" si="21"/>
        <v>74.160206718346245</v>
      </c>
      <c r="X26" s="35">
        <f t="shared" si="22"/>
        <v>56.327598159702518</v>
      </c>
      <c r="Y26" s="35">
        <f t="shared" si="23"/>
        <v>72.351421188630496</v>
      </c>
      <c r="Z26" s="35">
        <f t="shared" si="24"/>
        <v>76.999432785025519</v>
      </c>
      <c r="AA26" s="35">
        <f t="shared" si="25"/>
        <v>-2.8392260666792595</v>
      </c>
      <c r="AB26" s="35">
        <f t="shared" si="26"/>
        <v>-2.8392260666792737</v>
      </c>
      <c r="AC26" s="35">
        <f t="shared" si="27"/>
        <v>-2.8392260666792737</v>
      </c>
      <c r="AF26">
        <v>1.97</v>
      </c>
      <c r="AG26">
        <v>1.92</v>
      </c>
      <c r="AJ26" t="s">
        <v>166</v>
      </c>
    </row>
    <row r="27" spans="1:36" ht="15" x14ac:dyDescent="0.25">
      <c r="A27">
        <v>2.15</v>
      </c>
      <c r="B27">
        <v>3.28</v>
      </c>
      <c r="C27">
        <v>3.87</v>
      </c>
      <c r="D27" s="20">
        <f t="shared" si="3"/>
        <v>2.839226066679279E-2</v>
      </c>
      <c r="E27" s="17">
        <f>IF(OR($A27="",$B27="",$C27=""),"",A27*'MPTO_working_3-way'!$I26)</f>
        <v>2.2110433604336044</v>
      </c>
      <c r="F27" s="21">
        <f>IF(OR($A27="",$B27="",$C27=""),"",B27*'MPTO_working_3-way'!$I26)</f>
        <v>3.37312661498708</v>
      </c>
      <c r="G27" s="22">
        <f>IF(OR($A27="",$B27="",$C27=""),"",C27*'MPTO_working_3-way'!$I26)</f>
        <v>3.9798780487804883</v>
      </c>
      <c r="H27" s="17">
        <f>IF(OR($A27="",$B27="",$C27=""),"",'MPTO_working_3-way'!E26)</f>
        <v>2.1946564005624842</v>
      </c>
      <c r="I27" s="21">
        <f>IF(OR($A27="",$B27="",$C27=""),"",'MPTO_working_3-way'!F26)</f>
        <v>3.3850803584127438</v>
      </c>
      <c r="J27" s="22">
        <f>IF(OR($A27="",$B27="",$C27=""),"",'MPTO_working_3-way'!G26)</f>
        <v>4.017131524536901</v>
      </c>
      <c r="K27" s="17">
        <f>IF(OR($A27="",$B27="",$C27=""),"",'OddsRatio_working_3-way'!H26)</f>
        <v>2.2015033728198015</v>
      </c>
      <c r="L27" s="21">
        <f>IF(OR($A27="",$B27="",$C27=""),"",'OddsRatio_working_3-way'!I26)</f>
        <v>3.3821110348079548</v>
      </c>
      <c r="M27" s="22">
        <f>IF(OR($A27="",$B27="",$C27=""),"",'OddsRatio_working_3-way'!J26)</f>
        <v>3.9985345043415927</v>
      </c>
      <c r="N27" s="23">
        <f t="shared" si="16"/>
        <v>45.227516470047497</v>
      </c>
      <c r="O27" s="24">
        <f t="shared" si="17"/>
        <v>29.646085491037233</v>
      </c>
      <c r="P27" s="24">
        <f t="shared" si="18"/>
        <v>25.126398038915269</v>
      </c>
      <c r="Q27" t="s">
        <v>241</v>
      </c>
      <c r="R27" t="s">
        <v>151</v>
      </c>
      <c r="S27" t="s">
        <v>482</v>
      </c>
      <c r="T27" s="35">
        <v>100</v>
      </c>
      <c r="U27" s="35">
        <f t="shared" si="19"/>
        <v>59.349593495934961</v>
      </c>
      <c r="V27" s="35">
        <f t="shared" si="20"/>
        <v>69.78851963746223</v>
      </c>
      <c r="W27" s="35">
        <f t="shared" si="21"/>
        <v>68.152866242038215</v>
      </c>
      <c r="X27" s="35">
        <f t="shared" si="22"/>
        <v>62.058614120499541</v>
      </c>
      <c r="Y27" s="35">
        <f t="shared" si="23"/>
        <v>72.497540262026817</v>
      </c>
      <c r="Z27" s="35">
        <f t="shared" si="24"/>
        <v>70.861886866602802</v>
      </c>
      <c r="AA27" s="35">
        <f t="shared" si="25"/>
        <v>-2.7090206245645803</v>
      </c>
      <c r="AB27" s="35">
        <f t="shared" si="26"/>
        <v>-2.7090206245645874</v>
      </c>
      <c r="AC27" s="35">
        <f t="shared" si="27"/>
        <v>-2.7090206245645874</v>
      </c>
      <c r="AF27">
        <v>2.37</v>
      </c>
      <c r="AG27">
        <v>1.63</v>
      </c>
      <c r="AJ27" t="s">
        <v>166</v>
      </c>
    </row>
    <row r="28" spans="1:36" ht="15" x14ac:dyDescent="0.25">
      <c r="A28">
        <v>2.46</v>
      </c>
      <c r="B28">
        <v>3.31</v>
      </c>
      <c r="C28">
        <v>3.14</v>
      </c>
      <c r="D28" s="20">
        <f t="shared" si="3"/>
        <v>2.7090206245645732E-2</v>
      </c>
      <c r="E28" s="17">
        <f>IF(OR($A28="",$B28="",$C28=""),"",A28*'MPTO_working_3-way'!$I27)</f>
        <v>2.5266419073642883</v>
      </c>
      <c r="F28" s="21">
        <f>IF(OR($A28="",$B28="",$C28=""),"",B28*'MPTO_working_3-way'!$I27)</f>
        <v>3.3996685826730872</v>
      </c>
      <c r="G28" s="22">
        <f>IF(OR($A28="",$B28="",$C28=""),"",C28*'MPTO_working_3-way'!$I27)</f>
        <v>3.2250632476113279</v>
      </c>
      <c r="H28" s="17">
        <f>IF(OR($A28="",$B28="",$C28=""),"",'MPTO_working_3-way'!E27)</f>
        <v>2.5158878551267652</v>
      </c>
      <c r="I28" s="21">
        <f>IF(OR($A28="",$B28="",$C28=""),"",'MPTO_working_3-way'!F27)</f>
        <v>3.4119825463453668</v>
      </c>
      <c r="J28" s="22">
        <f>IF(OR($A28="",$B28="",$C28=""),"",'MPTO_working_3-way'!G27)</f>
        <v>3.2316310095856084</v>
      </c>
      <c r="K28" s="17">
        <f>IF(OR($A28="",$B28="",$C28=""),"",'OddsRatio_working_3-way'!H27)</f>
        <v>2.5207173264828713</v>
      </c>
      <c r="L28" s="21">
        <f>IF(OR($A28="",$B28="",$C28=""),"",'OddsRatio_working_3-way'!I27)</f>
        <v>3.4060664549146793</v>
      </c>
      <c r="M28" s="22">
        <f>IF(OR($A28="",$B28="",$C28=""),"",'OddsRatio_working_3-way'!J27)</f>
        <v>3.2289966292283174</v>
      </c>
      <c r="N28" s="23">
        <f t="shared" si="16"/>
        <v>39.578224246393816</v>
      </c>
      <c r="O28" s="24">
        <f t="shared" si="17"/>
        <v>29.414631917259452</v>
      </c>
      <c r="P28" s="24">
        <f t="shared" si="18"/>
        <v>31.007143836346746</v>
      </c>
      <c r="Q28" t="s">
        <v>238</v>
      </c>
      <c r="R28" t="s">
        <v>191</v>
      </c>
      <c r="S28" t="s">
        <v>482</v>
      </c>
      <c r="T28" s="35">
        <v>100</v>
      </c>
      <c r="U28" s="35">
        <f t="shared" si="19"/>
        <v>15.966386554621849</v>
      </c>
      <c r="V28" s="35">
        <f t="shared" si="20"/>
        <v>87.029831387808045</v>
      </c>
      <c r="W28" s="35">
        <f t="shared" si="21"/>
        <v>93.552546744036107</v>
      </c>
      <c r="X28" s="35">
        <f t="shared" si="22"/>
        <v>19.417621868155855</v>
      </c>
      <c r="Y28" s="35">
        <f t="shared" si="23"/>
        <v>90.481066701342044</v>
      </c>
      <c r="Z28" s="35">
        <f t="shared" si="24"/>
        <v>97.003782057570106</v>
      </c>
      <c r="AA28" s="35">
        <f t="shared" si="25"/>
        <v>-3.4512353135340064</v>
      </c>
      <c r="AB28" s="35">
        <f t="shared" si="26"/>
        <v>-3.4512353135339993</v>
      </c>
      <c r="AC28" s="35">
        <f t="shared" si="27"/>
        <v>-3.4512353135339993</v>
      </c>
      <c r="AF28">
        <v>2.15</v>
      </c>
      <c r="AG28">
        <v>1.76</v>
      </c>
      <c r="AJ28" t="s">
        <v>166</v>
      </c>
    </row>
    <row r="29" spans="1:36" ht="15" x14ac:dyDescent="0.25">
      <c r="A29">
        <v>1.19</v>
      </c>
      <c r="B29">
        <v>7.71</v>
      </c>
      <c r="C29">
        <v>15.51</v>
      </c>
      <c r="D29" s="20">
        <f t="shared" si="3"/>
        <v>3.4512353135339957E-2</v>
      </c>
      <c r="E29" s="17">
        <f>IF(OR($A29="",$B29="",$C29=""),"",A29*'MPTO_working_3-way'!$I28)</f>
        <v>1.2310697002310544</v>
      </c>
      <c r="F29" s="21">
        <f>IF(OR($A29="",$B29="",$C29=""),"",B29*'MPTO_working_3-way'!$I28)</f>
        <v>7.9760902426734708</v>
      </c>
      <c r="G29" s="22">
        <f>IF(OR($A29="",$B29="",$C29=""),"",C29*'MPTO_working_3-way'!$I28)</f>
        <v>16.045286597129124</v>
      </c>
      <c r="H29" s="17">
        <f>IF(OR($A29="",$B29="",$C29=""),"",'MPTO_working_3-way'!E28)</f>
        <v>1.206517098519952</v>
      </c>
      <c r="I29" s="21">
        <f>IF(OR($A29="",$B29="",$C29=""),"",'MPTO_working_3-way'!F28)</f>
        <v>8.4604109327363695</v>
      </c>
      <c r="J29" s="22">
        <f>IF(OR($A29="",$B29="",$C29=""),"",'MPTO_working_3-way'!G28)</f>
        <v>18.87846268284266</v>
      </c>
      <c r="K29" s="17">
        <f>IF(OR($A29="",$B29="",$C29=""),"",'OddsRatio_working_3-way'!H28)</f>
        <v>1.2127594672782231</v>
      </c>
      <c r="L29" s="21">
        <f>IF(OR($A29="",$B29="",$C29=""),"",'OddsRatio_working_3-way'!I28)</f>
        <v>8.5137685549309268</v>
      </c>
      <c r="M29" s="22">
        <f>IF(OR($A29="",$B29="",$C29=""),"",'OddsRatio_working_3-way'!J28)</f>
        <v>17.248104580036919</v>
      </c>
      <c r="N29" s="23">
        <f t="shared" si="16"/>
        <v>81.230169162015287</v>
      </c>
      <c r="O29" s="24">
        <f t="shared" si="17"/>
        <v>12.537470986095745</v>
      </c>
      <c r="P29" s="24">
        <f t="shared" si="18"/>
        <v>6.2323598518889867</v>
      </c>
      <c r="Q29" t="s">
        <v>463</v>
      </c>
      <c r="R29" t="s">
        <v>239</v>
      </c>
      <c r="S29" t="s">
        <v>482</v>
      </c>
      <c r="T29" s="35">
        <v>100</v>
      </c>
      <c r="U29" s="35">
        <f t="shared" si="19"/>
        <v>55.357142857142868</v>
      </c>
      <c r="V29" s="35">
        <f t="shared" si="20"/>
        <v>70.238095238095241</v>
      </c>
      <c r="W29" s="35">
        <f t="shared" si="21"/>
        <v>71.671388101982998</v>
      </c>
      <c r="X29" s="35">
        <f t="shared" si="22"/>
        <v>58.090516659921754</v>
      </c>
      <c r="Y29" s="35">
        <f t="shared" si="23"/>
        <v>72.97146904087414</v>
      </c>
      <c r="Z29" s="35">
        <f t="shared" si="24"/>
        <v>74.404761904761912</v>
      </c>
      <c r="AA29" s="35">
        <f t="shared" si="25"/>
        <v>-2.7333738027788854</v>
      </c>
      <c r="AB29" s="35">
        <f t="shared" si="26"/>
        <v>-2.7333738027788996</v>
      </c>
      <c r="AC29" s="35">
        <f t="shared" si="27"/>
        <v>-2.7333738027789138</v>
      </c>
      <c r="AF29">
        <v>1.45</v>
      </c>
      <c r="AG29">
        <v>2.83</v>
      </c>
      <c r="AJ29" t="s">
        <v>166</v>
      </c>
    </row>
    <row r="30" spans="1:36" s="35" customFormat="1" ht="15" x14ac:dyDescent="0.25">
      <c r="A30">
        <v>2.2400000000000002</v>
      </c>
      <c r="B30">
        <v>3.36</v>
      </c>
      <c r="C30">
        <v>3.53</v>
      </c>
      <c r="D30" s="20">
        <f t="shared" si="3"/>
        <v>2.7333738027789156E-2</v>
      </c>
      <c r="E30" s="17">
        <f>IF(OR($A30="",$B30="",$C30=""),"",A30*'MPTO_working_3-way'!$I29)</f>
        <v>2.3012275731822478</v>
      </c>
      <c r="F30" s="21">
        <f>IF(OR($A30="",$B30="",$C30=""),"",B30*'MPTO_working_3-way'!$I29)</f>
        <v>3.4518413597733715</v>
      </c>
      <c r="G30" s="22">
        <f>IF(OR($A30="",$B30="",$C30=""),"",C30*'MPTO_working_3-way'!$I29)</f>
        <v>3.6264880952380953</v>
      </c>
      <c r="H30" s="17">
        <f>IF(OR($A30="",$B30="",$C30=""),"",'MPTO_working_3-way'!E29)</f>
        <v>2.2866690658577968</v>
      </c>
      <c r="I30" s="21">
        <f>IF(OR($A30="",$B30="",$C30=""),"",'MPTO_working_3-way'!F29)</f>
        <v>3.4661107755849527</v>
      </c>
      <c r="J30" s="22">
        <f>IF(OR($A30="",$B30="",$C30=""),"",'MPTO_working_3-way'!G29)</f>
        <v>3.6473072428709079</v>
      </c>
      <c r="K30" s="17">
        <f>IF(OR($A30="",$B30="",$C30=""),"",'OddsRatio_working_3-way'!H29)</f>
        <v>2.2928419440947718</v>
      </c>
      <c r="L30" s="21">
        <f>IF(OR($A30="",$B30="",$C30=""),"",'OddsRatio_working_3-way'!I29)</f>
        <v>3.4605701516642431</v>
      </c>
      <c r="M30" s="22">
        <f>IF(OR($A30="",$B30="",$C30=""),"",'OddsRatio_working_3-way'!J29)</f>
        <v>3.6378146117417525</v>
      </c>
      <c r="N30" s="23">
        <f t="shared" si="16"/>
        <v>43.455067706196139</v>
      </c>
      <c r="O30" s="24">
        <f t="shared" si="17"/>
        <v>28.970045137464091</v>
      </c>
      <c r="P30" s="24">
        <f t="shared" si="18"/>
        <v>27.574887156339763</v>
      </c>
      <c r="Q30" t="s">
        <v>91</v>
      </c>
      <c r="R30" t="s">
        <v>93</v>
      </c>
      <c r="S30" t="s">
        <v>482</v>
      </c>
      <c r="T30" s="35">
        <v>100</v>
      </c>
      <c r="U30" s="35">
        <f t="shared" si="19"/>
        <v>51.690821256038639</v>
      </c>
      <c r="V30" s="35">
        <f t="shared" si="20"/>
        <v>72.375690607734811</v>
      </c>
      <c r="W30" s="35">
        <f t="shared" si="21"/>
        <v>72.972972972972968</v>
      </c>
      <c r="X30" s="35">
        <f t="shared" si="22"/>
        <v>54.651336419292221</v>
      </c>
      <c r="Y30" s="35">
        <f t="shared" si="23"/>
        <v>75.336205770988386</v>
      </c>
      <c r="Z30" s="35">
        <f t="shared" si="24"/>
        <v>75.933488136226558</v>
      </c>
      <c r="AA30" s="35">
        <f t="shared" si="25"/>
        <v>-2.9605151632535822</v>
      </c>
      <c r="AB30" s="35">
        <f t="shared" si="26"/>
        <v>-2.9605151632535751</v>
      </c>
      <c r="AC30" s="35">
        <f t="shared" si="27"/>
        <v>-2.9605151632535893</v>
      </c>
      <c r="AD30" s="36"/>
      <c r="AE30" s="36"/>
      <c r="AF30">
        <v>2.19</v>
      </c>
      <c r="AG30">
        <v>1.74</v>
      </c>
      <c r="AH30" s="36"/>
      <c r="AI30" s="36"/>
      <c r="AJ30" t="s">
        <v>78</v>
      </c>
    </row>
    <row r="31" spans="1:36" ht="15" x14ac:dyDescent="0.25">
      <c r="A31">
        <v>2.0699999999999998</v>
      </c>
      <c r="B31">
        <v>3.62</v>
      </c>
      <c r="C31">
        <v>3.7</v>
      </c>
      <c r="D31" s="20">
        <f t="shared" si="3"/>
        <v>2.9605151632535742E-2</v>
      </c>
      <c r="E31" s="17">
        <f>IF(OR($A31="",$B31="",$C31=""),"",A31*'MPTO_working_3-way'!$I30)</f>
        <v>2.1312826638793489</v>
      </c>
      <c r="F31" s="21">
        <f>IF(OR($A31="",$B31="",$C31=""),"",B31*'MPTO_working_3-way'!$I30)</f>
        <v>3.7271706489097793</v>
      </c>
      <c r="G31" s="22">
        <f>IF(OR($A31="",$B31="",$C31=""),"",C31*'MPTO_working_3-way'!$I30)</f>
        <v>3.8095390610403825</v>
      </c>
      <c r="H31" s="17">
        <f>IF(OR($A31="",$B31="",$C31=""),"",'MPTO_working_3-way'!E30)</f>
        <v>2.1131668308724483</v>
      </c>
      <c r="I31" s="21">
        <f>IF(OR($A31="",$B31="",$C31=""),"",'MPTO_working_3-way'!F30)</f>
        <v>3.7541101399248422</v>
      </c>
      <c r="J31" s="22">
        <f>IF(OR($A31="",$B31="",$C31=""),"",'MPTO_working_3-way'!G30)</f>
        <v>3.8402179563773302</v>
      </c>
      <c r="K31" s="17">
        <f>IF(OR($A31="",$B31="",$C31=""),"",'OddsRatio_working_3-way'!H30)</f>
        <v>2.1204604974658041</v>
      </c>
      <c r="L31" s="21">
        <f>IF(OR($A31="",$B31="",$C31=""),"",'OddsRatio_working_3-way'!I30)</f>
        <v>3.7435574797760811</v>
      </c>
      <c r="M31" s="22">
        <f>IF(OR($A31="",$B31="",$C31=""),"",'OddsRatio_working_3-way'!J30)</f>
        <v>3.8273302272501604</v>
      </c>
      <c r="N31" s="23">
        <f t="shared" si="16"/>
        <v>46.9201020093602</v>
      </c>
      <c r="O31" s="24">
        <f t="shared" si="17"/>
        <v>26.830003082700443</v>
      </c>
      <c r="P31" s="24">
        <f t="shared" si="18"/>
        <v>26.249894907939353</v>
      </c>
      <c r="Q31" t="s">
        <v>95</v>
      </c>
      <c r="R31" t="s">
        <v>94</v>
      </c>
      <c r="S31" t="s">
        <v>482</v>
      </c>
      <c r="T31" s="35">
        <v>100</v>
      </c>
      <c r="U31" s="35">
        <f t="shared" si="19"/>
        <v>27.007299270072991</v>
      </c>
      <c r="V31" s="35">
        <f t="shared" si="20"/>
        <v>80.916030534351137</v>
      </c>
      <c r="W31" s="35">
        <f t="shared" si="21"/>
        <v>88.91352549889136</v>
      </c>
      <c r="X31" s="35">
        <f t="shared" si="22"/>
        <v>30.1704439667575</v>
      </c>
      <c r="Y31" s="35">
        <f t="shared" si="23"/>
        <v>84.079175231035649</v>
      </c>
      <c r="Z31" s="35">
        <f t="shared" si="24"/>
        <v>92.076670195575858</v>
      </c>
      <c r="AA31" s="35">
        <f t="shared" si="25"/>
        <v>-3.1631446966845083</v>
      </c>
      <c r="AB31" s="35">
        <f t="shared" si="26"/>
        <v>-3.1631446966845118</v>
      </c>
      <c r="AC31" s="35">
        <f t="shared" si="27"/>
        <v>-3.1631446966844976</v>
      </c>
      <c r="AF31">
        <v>1.99</v>
      </c>
      <c r="AG31">
        <v>1.89</v>
      </c>
      <c r="AJ31" t="s">
        <v>78</v>
      </c>
    </row>
    <row r="32" spans="1:36" ht="15" x14ac:dyDescent="0.25">
      <c r="A32">
        <v>1.37</v>
      </c>
      <c r="B32">
        <v>5.24</v>
      </c>
      <c r="C32">
        <v>9.02</v>
      </c>
      <c r="D32" s="20">
        <f t="shared" si="3"/>
        <v>3.1631446966845056E-2</v>
      </c>
      <c r="E32" s="17">
        <f>IF(OR($A32="",$B32="",$C32=""),"",A32*'MPTO_working_3-way'!$I31)</f>
        <v>1.4133350823445778</v>
      </c>
      <c r="F32" s="21">
        <f>IF(OR($A32="",$B32="",$C32=""),"",B32*'MPTO_working_3-way'!$I31)</f>
        <v>5.4057487821062686</v>
      </c>
      <c r="G32" s="22">
        <f>IF(OR($A32="",$B32="",$C32=""),"",C32*'MPTO_working_3-way'!$I31)</f>
        <v>9.3053156516409423</v>
      </c>
      <c r="H32" s="17">
        <f>IF(OR($A32="",$B32="",$C32=""),"",'MPTO_working_3-way'!E31)</f>
        <v>1.3900797399994689</v>
      </c>
      <c r="I32" s="21">
        <f>IF(OR($A32="",$B32="",$C32=""),"",'MPTO_working_3-way'!F31)</f>
        <v>5.546438474032759</v>
      </c>
      <c r="J32" s="22">
        <f>IF(OR($A32="",$B32="",$C32=""),"",'MPTO_working_3-way'!G31)</f>
        <v>9.9680097306181938</v>
      </c>
      <c r="K32" s="17">
        <f>IF(OR($A32="",$B32="",$C32=""),"",'OddsRatio_working_3-way'!H31)</f>
        <v>1.397115169480911</v>
      </c>
      <c r="L32" s="21">
        <f>IF(OR($A32="",$B32="",$C32=""),"",'OddsRatio_working_3-way'!I31)</f>
        <v>5.5507251854028716</v>
      </c>
      <c r="M32" s="22">
        <f>IF(OR($A32="",$B32="",$C32=""),"",'OddsRatio_working_3-way'!J31)</f>
        <v>9.6077396195592062</v>
      </c>
      <c r="N32" s="23">
        <f t="shared" si="16"/>
        <v>70.754629421715237</v>
      </c>
      <c r="O32" s="24">
        <f t="shared" si="17"/>
        <v>18.498824867891198</v>
      </c>
      <c r="P32" s="24">
        <f t="shared" si="18"/>
        <v>10.746545710393557</v>
      </c>
      <c r="Q32" t="s">
        <v>454</v>
      </c>
      <c r="R32" t="s">
        <v>100</v>
      </c>
      <c r="S32" t="s">
        <v>482</v>
      </c>
      <c r="T32" s="35">
        <v>100</v>
      </c>
      <c r="U32" s="35">
        <f t="shared" si="19"/>
        <v>60.15936254980079</v>
      </c>
      <c r="V32" s="35">
        <f t="shared" si="20"/>
        <v>70.930232558139537</v>
      </c>
      <c r="W32" s="35">
        <f t="shared" si="21"/>
        <v>66.21621621621621</v>
      </c>
      <c r="X32" s="35">
        <f t="shared" si="22"/>
        <v>62.853551225644246</v>
      </c>
      <c r="Y32" s="35">
        <f t="shared" si="23"/>
        <v>73.624421233982986</v>
      </c>
      <c r="Z32" s="35">
        <f t="shared" si="24"/>
        <v>68.910404892059674</v>
      </c>
      <c r="AA32" s="35">
        <f t="shared" si="25"/>
        <v>-2.6941886758434563</v>
      </c>
      <c r="AB32" s="35">
        <f t="shared" si="26"/>
        <v>-2.6941886758434492</v>
      </c>
      <c r="AC32" s="35">
        <f t="shared" si="27"/>
        <v>-2.6941886758434634</v>
      </c>
      <c r="AF32">
        <v>1.83</v>
      </c>
      <c r="AG32">
        <v>2.06</v>
      </c>
      <c r="AJ32" t="s">
        <v>78</v>
      </c>
    </row>
    <row r="33" spans="1:36" ht="15" x14ac:dyDescent="0.25">
      <c r="A33">
        <v>2.5099999999999998</v>
      </c>
      <c r="B33">
        <v>3.44</v>
      </c>
      <c r="C33">
        <v>2.96</v>
      </c>
      <c r="D33" s="20">
        <f t="shared" si="3"/>
        <v>2.6941886758434563E-2</v>
      </c>
      <c r="E33" s="17">
        <f>IF(OR($A33="",$B33="",$C33=""),"",A33*'MPTO_working_3-way'!$I32)</f>
        <v>2.5776241357636707</v>
      </c>
      <c r="F33" s="21">
        <f>IF(OR($A33="",$B33="",$C33=""),"",B33*'MPTO_working_3-way'!$I32)</f>
        <v>3.532680090449015</v>
      </c>
      <c r="G33" s="22">
        <f>IF(OR($A33="",$B33="",$C33=""),"",C33*'MPTO_working_3-way'!$I32)</f>
        <v>3.0397479848049662</v>
      </c>
      <c r="H33" s="17">
        <f>IF(OR($A33="",$B33="",$C33=""),"",'MPTO_working_3-way'!E32)</f>
        <v>2.5678836372365987</v>
      </c>
      <c r="I33" s="21">
        <f>IF(OR($A33="",$B33="",$C33=""),"",'MPTO_working_3-way'!F32)</f>
        <v>3.5496609664788665</v>
      </c>
      <c r="J33" s="22">
        <f>IF(OR($A33="",$B33="",$C33=""),"",'MPTO_working_3-way'!G32)</f>
        <v>3.0408334464951765</v>
      </c>
      <c r="K33" s="17">
        <f>IF(OR($A33="",$B33="",$C33=""),"",'OddsRatio_working_3-way'!H32)</f>
        <v>2.5724027931519746</v>
      </c>
      <c r="L33" s="21">
        <f>IF(OR($A33="",$B33="",$C33=""),"",'OddsRatio_working_3-way'!I32)</f>
        <v>3.5408363015170989</v>
      </c>
      <c r="M33" s="22">
        <f>IF(OR($A33="",$B33="",$C33=""),"",'OddsRatio_working_3-way'!J32)</f>
        <v>3.0409996520383245</v>
      </c>
      <c r="N33" s="23">
        <f t="shared" si="16"/>
        <v>38.795415752255543</v>
      </c>
      <c r="O33" s="24">
        <f t="shared" si="17"/>
        <v>28.307120214581811</v>
      </c>
      <c r="P33" s="24">
        <f t="shared" si="18"/>
        <v>32.897464033162642</v>
      </c>
      <c r="Q33" t="s">
        <v>87</v>
      </c>
      <c r="R33" t="s">
        <v>103</v>
      </c>
      <c r="S33" t="s">
        <v>482</v>
      </c>
      <c r="T33" s="35">
        <v>100</v>
      </c>
      <c r="U33" s="35">
        <f t="shared" si="19"/>
        <v>35.897435897435898</v>
      </c>
      <c r="V33" s="35">
        <f t="shared" si="20"/>
        <v>75.369458128078819</v>
      </c>
      <c r="W33" s="35">
        <f t="shared" si="21"/>
        <v>85.673352435530077</v>
      </c>
      <c r="X33" s="35">
        <f t="shared" si="22"/>
        <v>38.957189436391097</v>
      </c>
      <c r="Y33" s="35">
        <f t="shared" si="23"/>
        <v>78.429211667034011</v>
      </c>
      <c r="Z33" s="35">
        <f t="shared" si="24"/>
        <v>88.733105974485284</v>
      </c>
      <c r="AA33" s="35">
        <f t="shared" si="25"/>
        <v>-3.0597535389551993</v>
      </c>
      <c r="AB33" s="35">
        <f t="shared" si="26"/>
        <v>-3.0597535389551922</v>
      </c>
      <c r="AC33" s="35">
        <f t="shared" si="27"/>
        <v>-3.0597535389552064</v>
      </c>
      <c r="AF33">
        <v>2.15</v>
      </c>
      <c r="AG33">
        <v>1.76</v>
      </c>
      <c r="AJ33" t="s">
        <v>78</v>
      </c>
    </row>
    <row r="34" spans="1:36" ht="15" x14ac:dyDescent="0.25">
      <c r="A34">
        <v>1.56</v>
      </c>
      <c r="B34">
        <v>4.0599999999999996</v>
      </c>
      <c r="C34">
        <v>6.98</v>
      </c>
      <c r="D34" s="20">
        <f t="shared" si="3"/>
        <v>3.0597535389552011E-2</v>
      </c>
      <c r="E34" s="17">
        <f>IF(OR($A34="",$B34="",$C34=""),"",A34*'MPTO_working_3-way'!$I33)</f>
        <v>1.6077321552077013</v>
      </c>
      <c r="F34" s="21">
        <f>IF(OR($A34="",$B34="",$C34=""),"",B34*'MPTO_working_3-way'!$I33)</f>
        <v>4.1842259936815811</v>
      </c>
      <c r="G34" s="22">
        <f>IF(OR($A34="",$B34="",$C34=""),"",C34*'MPTO_working_3-way'!$I33)</f>
        <v>7.1935707970190732</v>
      </c>
      <c r="H34" s="17">
        <f>IF(OR($A34="",$B34="",$C34=""),"",'MPTO_working_3-way'!E33)</f>
        <v>1.5852220211846166</v>
      </c>
      <c r="I34" s="21">
        <f>IF(OR($A34="",$B34="",$C34=""),"",'MPTO_working_3-way'!F33)</f>
        <v>4.2353814914659793</v>
      </c>
      <c r="J34" s="22">
        <f>IF(OR($A34="",$B34="",$C34=""),"",'MPTO_working_3-way'!G33)</f>
        <v>7.5149944515361646</v>
      </c>
      <c r="K34" s="17">
        <f>IF(OR($A34="",$B34="",$C34=""),"",'OddsRatio_working_3-way'!H33)</f>
        <v>1.5929539340478267</v>
      </c>
      <c r="L34" s="21">
        <f>IF(OR($A34="",$B34="",$C34=""),"",'OddsRatio_working_3-way'!I33)</f>
        <v>4.2400697110470533</v>
      </c>
      <c r="M34" s="22">
        <f>IF(OR($A34="",$B34="",$C34=""),"",'OddsRatio_working_3-way'!J33)</f>
        <v>7.3319009385821508</v>
      </c>
      <c r="N34" s="23">
        <f t="shared" si="16"/>
        <v>62.199415291958935</v>
      </c>
      <c r="O34" s="24">
        <f t="shared" si="17"/>
        <v>23.899282723018707</v>
      </c>
      <c r="P34" s="24">
        <f t="shared" si="18"/>
        <v>13.901301985022343</v>
      </c>
      <c r="Q34" t="s">
        <v>99</v>
      </c>
      <c r="R34" t="s">
        <v>106</v>
      </c>
      <c r="S34" t="s">
        <v>482</v>
      </c>
      <c r="T34" s="35">
        <v>100</v>
      </c>
      <c r="U34" s="35">
        <f t="shared" si="19"/>
        <v>61.977186311787079</v>
      </c>
      <c r="V34" s="35">
        <f t="shared" si="20"/>
        <v>70.588235294117652</v>
      </c>
      <c r="W34" s="35">
        <f t="shared" si="21"/>
        <v>64.664310954063609</v>
      </c>
      <c r="X34" s="35">
        <f t="shared" si="22"/>
        <v>64.747453751818753</v>
      </c>
      <c r="Y34" s="35">
        <f t="shared" si="23"/>
        <v>73.358502734149326</v>
      </c>
      <c r="Z34" s="35">
        <f t="shared" si="24"/>
        <v>67.434578394095283</v>
      </c>
      <c r="AA34" s="35">
        <f t="shared" si="25"/>
        <v>-2.7702674400316738</v>
      </c>
      <c r="AB34" s="35">
        <f t="shared" si="26"/>
        <v>-2.7702674400316738</v>
      </c>
      <c r="AC34" s="35">
        <f t="shared" si="27"/>
        <v>-2.7702674400316738</v>
      </c>
      <c r="AF34">
        <v>2.09</v>
      </c>
      <c r="AG34">
        <v>1.8</v>
      </c>
      <c r="AJ34" t="s">
        <v>78</v>
      </c>
    </row>
    <row r="35" spans="1:36" s="35" customFormat="1" ht="15" x14ac:dyDescent="0.25">
      <c r="A35">
        <v>2.63</v>
      </c>
      <c r="B35">
        <v>3.4</v>
      </c>
      <c r="C35">
        <v>2.83</v>
      </c>
      <c r="D35" s="20">
        <f t="shared" si="3"/>
        <v>2.7702674400316818E-2</v>
      </c>
      <c r="E35" s="17">
        <f>IF(OR($A35="",$B35="",$C35=""),"",A35*'MPTO_working_3-way'!$I34)</f>
        <v>2.7028580336728329</v>
      </c>
      <c r="F35" s="21">
        <f>IF(OR($A35="",$B35="",$C35=""),"",B35*'MPTO_working_3-way'!$I34)</f>
        <v>3.494189092961077</v>
      </c>
      <c r="G35" s="22">
        <f>IF(OR($A35="",$B35="",$C35=""),"",C35*'MPTO_working_3-way'!$I34)</f>
        <v>2.9083985685528968</v>
      </c>
      <c r="H35" s="17">
        <f>IF(OR($A35="",$B35="",$C35=""),"",'MPTO_working_3-way'!E34)</f>
        <v>2.695462020894047</v>
      </c>
      <c r="I35" s="21">
        <f>IF(OR($A35="",$B35="",$C35=""),"",'MPTO_working_3-way'!F34)</f>
        <v>3.5102077617273437</v>
      </c>
      <c r="J35" s="22">
        <f>IF(OR($A35="",$B35="",$C35=""),"",'MPTO_working_3-way'!G34)</f>
        <v>2.9059405258419537</v>
      </c>
      <c r="K35" s="17">
        <f>IF(OR($A35="",$B35="",$C35=""),"",'OddsRatio_working_3-way'!H34)</f>
        <v>2.6990866607794795</v>
      </c>
      <c r="L35" s="21">
        <f>IF(OR($A35="",$B35="",$C35=""),"",'OddsRatio_working_3-way'!I34)</f>
        <v>3.5017226907182524</v>
      </c>
      <c r="M35" s="22">
        <f>IF(OR($A35="",$B35="",$C35=""),"",'OddsRatio_working_3-way'!J34)</f>
        <v>2.9075635516726672</v>
      </c>
      <c r="N35" s="23">
        <f t="shared" si="16"/>
        <v>36.997873641225986</v>
      </c>
      <c r="O35" s="24">
        <f t="shared" si="17"/>
        <v>28.61894343424245</v>
      </c>
      <c r="P35" s="24">
        <f t="shared" si="18"/>
        <v>34.38318292453156</v>
      </c>
      <c r="Q35" t="s">
        <v>104</v>
      </c>
      <c r="R35" t="s">
        <v>107</v>
      </c>
      <c r="S35" t="s">
        <v>482</v>
      </c>
      <c r="T35" s="35">
        <v>100</v>
      </c>
      <c r="U35" s="35">
        <f t="shared" si="19"/>
        <v>51.92307692307692</v>
      </c>
      <c r="V35" s="35">
        <f t="shared" si="20"/>
        <v>72.826086956521735</v>
      </c>
      <c r="W35" s="35">
        <f t="shared" si="21"/>
        <v>72.451790633608823</v>
      </c>
      <c r="X35" s="35">
        <f t="shared" si="22"/>
        <v>54.722122409869442</v>
      </c>
      <c r="Y35" s="35">
        <f t="shared" si="23"/>
        <v>75.625132443314257</v>
      </c>
      <c r="Z35" s="35">
        <f t="shared" si="24"/>
        <v>75.250836120401331</v>
      </c>
      <c r="AA35" s="35">
        <f t="shared" si="25"/>
        <v>-2.7990454867925223</v>
      </c>
      <c r="AB35" s="35">
        <f t="shared" si="26"/>
        <v>-2.7990454867925223</v>
      </c>
      <c r="AC35" s="35">
        <f t="shared" si="27"/>
        <v>-2.7990454867925081</v>
      </c>
      <c r="AD35" s="36"/>
      <c r="AE35" s="36"/>
      <c r="AF35">
        <v>2.0699999999999998</v>
      </c>
      <c r="AG35">
        <v>1.83</v>
      </c>
      <c r="AH35" s="36"/>
      <c r="AI35" s="36"/>
      <c r="AJ35" t="s">
        <v>78</v>
      </c>
    </row>
    <row r="36" spans="1:36" ht="15" x14ac:dyDescent="0.25">
      <c r="A36">
        <v>2.08</v>
      </c>
      <c r="B36">
        <v>3.68</v>
      </c>
      <c r="C36">
        <v>3.63</v>
      </c>
      <c r="D36" s="20">
        <f t="shared" si="3"/>
        <v>2.7990454867925063E-2</v>
      </c>
      <c r="E36" s="17">
        <f>IF(OR($A36="",$B36="",$C36=""),"",A36*'MPTO_working_3-way'!$I35)</f>
        <v>2.1382201461252843</v>
      </c>
      <c r="F36" s="21">
        <f>IF(OR($A36="",$B36="",$C36=""),"",B36*'MPTO_working_3-way'!$I35)</f>
        <v>3.7830048739139643</v>
      </c>
      <c r="G36" s="22">
        <f>IF(OR($A36="",$B36="",$C36=""),"",C36*'MPTO_working_3-way'!$I35)</f>
        <v>3.7316053511705678</v>
      </c>
      <c r="H36" s="17">
        <f>IF(OR($A36="",$B36="",$C36=""),"",'MPTO_working_3-way'!E35)</f>
        <v>2.1211648423593252</v>
      </c>
      <c r="I36" s="21">
        <f>IF(OR($A36="",$B36="",$C36=""),"",'MPTO_working_3-way'!F35)</f>
        <v>3.8108452101248482</v>
      </c>
      <c r="J36" s="22">
        <f>IF(OR($A36="",$B36="",$C36=""),"",'MPTO_working_3-way'!G35)</f>
        <v>3.7572523135861156</v>
      </c>
      <c r="K36" s="17">
        <f>IF(OR($A36="",$B36="",$C36=""),"",'OddsRatio_working_3-way'!H35)</f>
        <v>2.1280571596264468</v>
      </c>
      <c r="L36" s="21">
        <f>IF(OR($A36="",$B36="",$C36=""),"",'OddsRatio_working_3-way'!I35)</f>
        <v>3.7992529516656259</v>
      </c>
      <c r="M36" s="22">
        <f>IF(OR($A36="",$B36="",$C36=""),"",'OddsRatio_working_3-way'!J35)</f>
        <v>3.7470280831644018</v>
      </c>
      <c r="N36" s="23">
        <f t="shared" si="16"/>
        <v>46.76786914631414</v>
      </c>
      <c r="O36" s="24">
        <f t="shared" si="17"/>
        <v>26.43401299574278</v>
      </c>
      <c r="P36" s="24">
        <f t="shared" si="18"/>
        <v>26.798117857943094</v>
      </c>
      <c r="Q36" t="s">
        <v>96</v>
      </c>
      <c r="R36" t="s">
        <v>102</v>
      </c>
      <c r="S36" t="s">
        <v>482</v>
      </c>
      <c r="T36" s="35">
        <v>100</v>
      </c>
      <c r="U36" s="35">
        <f t="shared" si="19"/>
        <v>75.186104218362274</v>
      </c>
      <c r="V36" s="35">
        <f t="shared" si="20"/>
        <v>70.326409495548958</v>
      </c>
      <c r="W36" s="35">
        <f t="shared" si="21"/>
        <v>51.690821256038639</v>
      </c>
      <c r="X36" s="35">
        <f t="shared" si="22"/>
        <v>77.982769248412382</v>
      </c>
      <c r="Y36" s="35">
        <f t="shared" si="23"/>
        <v>73.12307452559908</v>
      </c>
      <c r="Z36" s="35">
        <f t="shared" si="24"/>
        <v>54.487486286088746</v>
      </c>
      <c r="AA36" s="35">
        <f t="shared" si="25"/>
        <v>-2.7966650300501072</v>
      </c>
      <c r="AB36" s="35">
        <f t="shared" si="26"/>
        <v>-2.7966650300501215</v>
      </c>
      <c r="AC36" s="35">
        <f t="shared" si="27"/>
        <v>-2.7966650300501072</v>
      </c>
      <c r="AF36">
        <v>1.89</v>
      </c>
      <c r="AG36">
        <v>2</v>
      </c>
      <c r="AJ36" t="s">
        <v>78</v>
      </c>
    </row>
    <row r="37" spans="1:36" ht="15" x14ac:dyDescent="0.25">
      <c r="A37">
        <v>4.03</v>
      </c>
      <c r="B37">
        <v>3.37</v>
      </c>
      <c r="C37">
        <v>2.0699999999999998</v>
      </c>
      <c r="D37" s="20">
        <f t="shared" si="3"/>
        <v>2.7966650300501161E-2</v>
      </c>
      <c r="E37" s="17">
        <f>IF(OR($A37="",$B37="",$C37=""),"",A37*'MPTO_working_3-way'!$I36)</f>
        <v>4.1427056007110199</v>
      </c>
      <c r="F37" s="21">
        <f>IF(OR($A37="",$B37="",$C37=""),"",B37*'MPTO_working_3-way'!$I36)</f>
        <v>3.4642476115126892</v>
      </c>
      <c r="G37" s="22">
        <f>IF(OR($A37="",$B37="",$C37=""),"",C37*'MPTO_working_3-way'!$I36)</f>
        <v>2.1278909661220373</v>
      </c>
      <c r="H37" s="17">
        <f>IF(OR($A37="",$B37="",$C37=""),"",'MPTO_working_3-way'!E36)</f>
        <v>4.1873111390986875</v>
      </c>
      <c r="I37" s="21">
        <f>IF(OR($A37="",$B37="",$C37=""),"",'MPTO_working_3-way'!F36)</f>
        <v>3.4793054081470123</v>
      </c>
      <c r="J37" s="22">
        <f>IF(OR($A37="",$B37="",$C37=""),"",'MPTO_working_3-way'!G36)</f>
        <v>2.1107307473967625</v>
      </c>
      <c r="K37" s="17">
        <f>IF(OR($A37="",$B37="",$C37=""),"",'OddsRatio_working_3-way'!H36)</f>
        <v>4.1651641382837443</v>
      </c>
      <c r="L37" s="21">
        <f>IF(OR($A37="",$B37="",$C37=""),"",'OddsRatio_working_3-way'!I36)</f>
        <v>3.475722444796197</v>
      </c>
      <c r="M37" s="22">
        <f>IF(OR($A37="",$B37="",$C37=""),"",'OddsRatio_working_3-way'!J36)</f>
        <v>2.117731230351025</v>
      </c>
      <c r="N37" s="23">
        <f t="shared" si="16"/>
        <v>24.138814011509005</v>
      </c>
      <c r="O37" s="24">
        <f t="shared" si="17"/>
        <v>28.86629687429712</v>
      </c>
      <c r="P37" s="24">
        <f t="shared" si="18"/>
        <v>46.994889114193867</v>
      </c>
      <c r="Q37" t="s">
        <v>108</v>
      </c>
      <c r="R37" t="s">
        <v>101</v>
      </c>
      <c r="S37" t="s">
        <v>482</v>
      </c>
      <c r="T37" s="35">
        <v>100</v>
      </c>
      <c r="U37" s="35">
        <f t="shared" si="19"/>
        <v>62.406015037593981</v>
      </c>
      <c r="V37" s="35">
        <f t="shared" si="20"/>
        <v>67.637540453074436</v>
      </c>
      <c r="W37" s="35">
        <f t="shared" si="21"/>
        <v>67.21311475409837</v>
      </c>
      <c r="X37" s="35">
        <f t="shared" si="22"/>
        <v>65.149344792827208</v>
      </c>
      <c r="Y37" s="35">
        <f t="shared" si="23"/>
        <v>70.380870208307655</v>
      </c>
      <c r="Z37" s="35">
        <f t="shared" si="24"/>
        <v>69.95644450933159</v>
      </c>
      <c r="AA37" s="35">
        <f t="shared" si="25"/>
        <v>-2.7433297552332263</v>
      </c>
      <c r="AB37" s="35">
        <f t="shared" si="26"/>
        <v>-2.7433297552332192</v>
      </c>
      <c r="AC37" s="35">
        <f t="shared" si="27"/>
        <v>-2.7433297552332192</v>
      </c>
      <c r="AF37">
        <v>2.4900000000000002</v>
      </c>
      <c r="AG37">
        <v>1.58</v>
      </c>
      <c r="AJ37" t="s">
        <v>78</v>
      </c>
    </row>
    <row r="38" spans="1:36" ht="15" x14ac:dyDescent="0.25">
      <c r="A38">
        <v>2.66</v>
      </c>
      <c r="B38">
        <v>3.09</v>
      </c>
      <c r="C38">
        <v>3.05</v>
      </c>
      <c r="D38" s="20">
        <f t="shared" si="3"/>
        <v>2.743329755233237E-2</v>
      </c>
      <c r="E38" s="17">
        <f>IF(OR($A38="",$B38="",$C38=""),"",A38*'MPTO_working_3-way'!$I37)</f>
        <v>2.7329725714892041</v>
      </c>
      <c r="F38" s="21">
        <f>IF(OR($A38="",$B38="",$C38=""),"",B38*'MPTO_working_3-way'!$I37)</f>
        <v>3.1747688894367068</v>
      </c>
      <c r="G38" s="22">
        <f>IF(OR($A38="",$B38="",$C38=""),"",C38*'MPTO_working_3-way'!$I37)</f>
        <v>3.1336715575346137</v>
      </c>
      <c r="H38" s="17">
        <f>IF(OR($A38="",$B38="",$C38=""),"",'MPTO_working_3-way'!E37)</f>
        <v>2.7263154155203937</v>
      </c>
      <c r="I38" s="21">
        <f>IF(OR($A38="",$B38="",$C38=""),"",'MPTO_working_3-way'!F37)</f>
        <v>3.1798508071659581</v>
      </c>
      <c r="J38" s="22">
        <f>IF(OR($A38="",$B38="",$C38=""),"",'MPTO_working_3-way'!G37)</f>
        <v>3.1375066905237987</v>
      </c>
      <c r="K38" s="17">
        <f>IF(OR($A38="",$B38="",$C38=""),"",'OddsRatio_working_3-way'!H37)</f>
        <v>2.7294349901615225</v>
      </c>
      <c r="L38" s="21">
        <f>IF(OR($A38="",$B38="",$C38=""),"",'OddsRatio_working_3-way'!I37)</f>
        <v>3.1774211623117954</v>
      </c>
      <c r="M38" s="22">
        <f>IF(OR($A38="",$B38="",$C38=""),"",'OddsRatio_working_3-way'!J37)</f>
        <v>3.1357480300187461</v>
      </c>
      <c r="N38" s="23">
        <f t="shared" si="16"/>
        <v>36.59019524865181</v>
      </c>
      <c r="O38" s="24">
        <f t="shared" si="17"/>
        <v>31.498355780392824</v>
      </c>
      <c r="P38" s="24">
        <f t="shared" si="18"/>
        <v>31.911448970955352</v>
      </c>
      <c r="Q38" t="s">
        <v>97</v>
      </c>
      <c r="R38" t="s">
        <v>456</v>
      </c>
      <c r="S38" t="s">
        <v>482</v>
      </c>
      <c r="T38" s="35">
        <v>100</v>
      </c>
      <c r="U38" s="35">
        <f t="shared" si="19"/>
        <v>39.759036144578317</v>
      </c>
      <c r="V38" s="35">
        <f t="shared" si="20"/>
        <v>74.874371859296474</v>
      </c>
      <c r="W38" s="35">
        <f t="shared" si="21"/>
        <v>81.651376146788976</v>
      </c>
      <c r="X38" s="35">
        <f t="shared" si="22"/>
        <v>43.474251993914528</v>
      </c>
      <c r="Y38" s="35">
        <f t="shared" si="23"/>
        <v>78.589587708632706</v>
      </c>
      <c r="Z38" s="35">
        <f t="shared" si="24"/>
        <v>85.366591996125209</v>
      </c>
      <c r="AA38" s="35">
        <f t="shared" si="25"/>
        <v>-3.7152158493362109</v>
      </c>
      <c r="AB38" s="35">
        <f t="shared" si="26"/>
        <v>-3.7152158493362322</v>
      </c>
      <c r="AC38" s="35">
        <f t="shared" si="27"/>
        <v>-3.7152158493362322</v>
      </c>
      <c r="AF38">
        <v>2.31</v>
      </c>
      <c r="AG38">
        <v>1.66</v>
      </c>
      <c r="AJ38" t="s">
        <v>78</v>
      </c>
    </row>
    <row r="39" spans="1:36" ht="15" x14ac:dyDescent="0.25">
      <c r="A39">
        <v>1.66</v>
      </c>
      <c r="B39">
        <v>3.98</v>
      </c>
      <c r="C39">
        <v>5.45</v>
      </c>
      <c r="D39" s="20">
        <f t="shared" si="3"/>
        <v>3.7152158493362064E-2</v>
      </c>
      <c r="E39" s="17">
        <f>IF(OR($A39="",$B39="",$C39=""),"",A39*'MPTO_working_3-way'!$I38)</f>
        <v>1.721672583098981</v>
      </c>
      <c r="F39" s="21">
        <f>IF(OR($A39="",$B39="",$C39=""),"",B39*'MPTO_working_3-way'!$I38)</f>
        <v>4.1278655908035811</v>
      </c>
      <c r="G39" s="22">
        <f>IF(OR($A39="",$B39="",$C39=""),"",C39*'MPTO_working_3-way'!$I38)</f>
        <v>5.6524792637888233</v>
      </c>
      <c r="H39" s="17">
        <f>IF(OR($A39="",$B39="",$C39=""),"",'MPTO_working_3-way'!E38)</f>
        <v>1.6948417563527627</v>
      </c>
      <c r="I39" s="21">
        <f>IF(OR($A39="",$B39="",$C39=""),"",'MPTO_working_3-way'!F38)</f>
        <v>4.1863384704103277</v>
      </c>
      <c r="J39" s="22">
        <f>IF(OR($A39="",$B39="",$C39=""),"",'MPTO_working_3-way'!G38)</f>
        <v>5.8444606999208979</v>
      </c>
      <c r="K39" s="17">
        <f>IF(OR($A39="",$B39="",$C39=""),"",'OddsRatio_working_3-way'!H38)</f>
        <v>1.7042220190246848</v>
      </c>
      <c r="L39" s="21">
        <f>IF(OR($A39="",$B39="",$C39=""),"",'OddsRatio_working_3-way'!I38)</f>
        <v>4.1796691162023656</v>
      </c>
      <c r="M39" s="22">
        <f>IF(OR($A39="",$B39="",$C39=""),"",'OddsRatio_working_3-way'!J38)</f>
        <v>5.7481636131209823</v>
      </c>
      <c r="N39" s="23">
        <f t="shared" si="16"/>
        <v>58.083053062273734</v>
      </c>
      <c r="O39" s="24">
        <f t="shared" si="17"/>
        <v>24.225594995822714</v>
      </c>
      <c r="P39" s="24">
        <f t="shared" si="18"/>
        <v>17.691351941903559</v>
      </c>
      <c r="Q39" t="s">
        <v>85</v>
      </c>
      <c r="R39" t="s">
        <v>71</v>
      </c>
      <c r="S39" t="s">
        <v>482</v>
      </c>
      <c r="T39" s="35">
        <v>100</v>
      </c>
      <c r="U39" s="35">
        <f t="shared" si="19"/>
        <v>36.30573248407643</v>
      </c>
      <c r="V39" s="35">
        <f t="shared" si="20"/>
        <v>75.186104218362274</v>
      </c>
      <c r="W39" s="35">
        <f t="shared" si="21"/>
        <v>84.686064318529858</v>
      </c>
      <c r="X39" s="35">
        <f t="shared" si="22"/>
        <v>40.127831463107853</v>
      </c>
      <c r="Y39" s="35">
        <f t="shared" si="23"/>
        <v>79.008203197393698</v>
      </c>
      <c r="Z39" s="35">
        <f t="shared" si="24"/>
        <v>88.508163297561282</v>
      </c>
      <c r="AA39" s="35">
        <f t="shared" si="25"/>
        <v>-3.8220989790314235</v>
      </c>
      <c r="AB39" s="35">
        <f t="shared" si="26"/>
        <v>-3.8220989790314235</v>
      </c>
      <c r="AC39" s="35">
        <f t="shared" si="27"/>
        <v>-3.8220989790314235</v>
      </c>
      <c r="AF39">
        <v>1.95</v>
      </c>
      <c r="AG39">
        <v>1.92</v>
      </c>
      <c r="AJ39" t="s">
        <v>82</v>
      </c>
    </row>
    <row r="40" spans="1:36" ht="15" x14ac:dyDescent="0.25">
      <c r="A40">
        <v>1.57</v>
      </c>
      <c r="B40">
        <v>4.03</v>
      </c>
      <c r="C40">
        <v>6.53</v>
      </c>
      <c r="D40" s="20">
        <f t="shared" si="3"/>
        <v>3.8220989790314075E-2</v>
      </c>
      <c r="E40" s="17">
        <f>IF(OR($A40="",$B40="",$C40=""),"",A40*'MPTO_working_3-way'!$I39)</f>
        <v>1.6300069539707931</v>
      </c>
      <c r="F40" s="21">
        <f>IF(OR($A40="",$B40="",$C40=""),"",B40*'MPTO_working_3-way'!$I39)</f>
        <v>4.1840305888549656</v>
      </c>
      <c r="G40" s="22">
        <f>IF(OR($A40="",$B40="",$C40=""),"",C40*'MPTO_working_3-way'!$I39)</f>
        <v>6.779583063330751</v>
      </c>
      <c r="H40" s="17">
        <f>IF(OR($A40="",$B40="",$C40=""),"",'MPTO_working_3-way'!E39)</f>
        <v>1.6020446056365294</v>
      </c>
      <c r="I40" s="21">
        <f>IF(OR($A40="",$B40="",$C40=""),"",'MPTO_working_3-way'!F39)</f>
        <v>4.2481131218960515</v>
      </c>
      <c r="J40" s="22">
        <f>IF(OR($A40="",$B40="",$C40=""),"",'MPTO_working_3-way'!G39)</f>
        <v>7.1225564890985078</v>
      </c>
      <c r="K40" s="17">
        <f>IF(OR($A40="",$B40="",$C40=""),"",'OddsRatio_working_3-way'!H39)</f>
        <v>1.6115522462021137</v>
      </c>
      <c r="L40" s="21">
        <f>IF(OR($A40="",$B40="",$C40=""),"",'OddsRatio_working_3-way'!I39)</f>
        <v>4.250882992969129</v>
      </c>
      <c r="M40" s="22">
        <f>IF(OR($A40="",$B40="",$C40=""),"",'OddsRatio_working_3-way'!J39)</f>
        <v>6.9331296868380505</v>
      </c>
      <c r="N40" s="23">
        <f t="shared" si="16"/>
        <v>61.349431520150333</v>
      </c>
      <c r="O40" s="24">
        <f t="shared" si="17"/>
        <v>23.900398880058564</v>
      </c>
      <c r="P40" s="24">
        <f t="shared" si="18"/>
        <v>14.750169599791121</v>
      </c>
      <c r="Q40" t="s">
        <v>124</v>
      </c>
      <c r="R40" t="s">
        <v>127</v>
      </c>
      <c r="S40" t="s">
        <v>482</v>
      </c>
      <c r="T40" s="35">
        <v>100</v>
      </c>
      <c r="U40" s="35">
        <f t="shared" si="19"/>
        <v>42.528735632183903</v>
      </c>
      <c r="V40" s="35">
        <f t="shared" si="20"/>
        <v>75.062344139650875</v>
      </c>
      <c r="W40" s="35">
        <f t="shared" si="21"/>
        <v>78.991596638655466</v>
      </c>
      <c r="X40" s="35">
        <f t="shared" si="22"/>
        <v>45.946059221693666</v>
      </c>
      <c r="Y40" s="35">
        <f t="shared" si="23"/>
        <v>78.479667729160624</v>
      </c>
      <c r="Z40" s="35">
        <f t="shared" si="24"/>
        <v>82.408920228165215</v>
      </c>
      <c r="AA40" s="35">
        <f t="shared" si="25"/>
        <v>-3.4173235895097633</v>
      </c>
      <c r="AB40" s="35">
        <f t="shared" si="26"/>
        <v>-3.4173235895097491</v>
      </c>
      <c r="AC40" s="35">
        <f t="shared" si="27"/>
        <v>-3.4173235895097491</v>
      </c>
      <c r="AF40">
        <v>2.13</v>
      </c>
      <c r="AG40">
        <v>1.76</v>
      </c>
      <c r="AJ40" t="s">
        <v>82</v>
      </c>
    </row>
    <row r="41" spans="1:36" s="35" customFormat="1" ht="15" x14ac:dyDescent="0.25">
      <c r="A41">
        <v>1.74</v>
      </c>
      <c r="B41">
        <v>4.01</v>
      </c>
      <c r="C41">
        <v>4.76</v>
      </c>
      <c r="D41" s="20">
        <f t="shared" si="3"/>
        <v>3.4173235895097465E-2</v>
      </c>
      <c r="E41" s="17">
        <f>IF(OR($A41="",$B41="",$C41=""),"",A41*'MPTO_working_3-way'!$I40)</f>
        <v>1.7994614304574696</v>
      </c>
      <c r="F41" s="21">
        <f>IF(OR($A41="",$B41="",$C41=""),"",B41*'MPTO_working_3-way'!$I40)</f>
        <v>4.1470346759393406</v>
      </c>
      <c r="G41" s="22">
        <f>IF(OR($A41="",$B41="",$C41=""),"",C41*'MPTO_working_3-way'!$I40)</f>
        <v>4.9226646028606638</v>
      </c>
      <c r="H41" s="17">
        <f>IF(OR($A41="",$B41="",$C41=""),"",'MPTO_working_3-way'!E40)</f>
        <v>1.7751850134079665</v>
      </c>
      <c r="I41" s="21">
        <f>IF(OR($A41="",$B41="",$C41=""),"",'MPTO_working_3-way'!F40)</f>
        <v>4.2019370262359184</v>
      </c>
      <c r="J41" s="22">
        <f>IF(OR($A41="",$B41="",$C41=""),"",'MPTO_working_3-way'!G40)</f>
        <v>5.0328910760417713</v>
      </c>
      <c r="K41" s="17">
        <f>IF(OR($A41="",$B41="",$C41=""),"",'OddsRatio_working_3-way'!H40)</f>
        <v>1.7838928669278424</v>
      </c>
      <c r="L41" s="21">
        <f>IF(OR($A41="",$B41="",$C41=""),"",'OddsRatio_working_3-way'!I40)</f>
        <v>4.1885372019632507</v>
      </c>
      <c r="M41" s="22">
        <f>IF(OR($A41="",$B41="",$C41=""),"",'OddsRatio_working_3-way'!J40)</f>
        <v>4.9830232157414702</v>
      </c>
      <c r="N41" s="23">
        <f t="shared" si="16"/>
        <v>55.572183047334015</v>
      </c>
      <c r="O41" s="24">
        <f t="shared" si="17"/>
        <v>24.113615586623737</v>
      </c>
      <c r="P41" s="24">
        <f t="shared" si="18"/>
        <v>20.314201366042266</v>
      </c>
      <c r="Q41" t="s">
        <v>112</v>
      </c>
      <c r="R41" t="s">
        <v>121</v>
      </c>
      <c r="S41" t="s">
        <v>482</v>
      </c>
      <c r="T41" s="35">
        <v>100</v>
      </c>
      <c r="U41" s="35">
        <f t="shared" si="19"/>
        <v>43.820224719101127</v>
      </c>
      <c r="V41" s="35">
        <f t="shared" si="20"/>
        <v>72.375690607734811</v>
      </c>
      <c r="W41" s="35">
        <f t="shared" si="21"/>
        <v>80.353634577603145</v>
      </c>
      <c r="X41" s="35">
        <f t="shared" si="22"/>
        <v>47.270674814662051</v>
      </c>
      <c r="Y41" s="35">
        <f t="shared" si="23"/>
        <v>75.826140703295735</v>
      </c>
      <c r="Z41" s="35">
        <f t="shared" si="24"/>
        <v>83.80408467316407</v>
      </c>
      <c r="AA41" s="35">
        <f t="shared" si="25"/>
        <v>-3.4504500955609245</v>
      </c>
      <c r="AB41" s="35">
        <f t="shared" si="26"/>
        <v>-3.4504500955609245</v>
      </c>
      <c r="AC41" s="35">
        <f t="shared" si="27"/>
        <v>-3.4504500955609245</v>
      </c>
      <c r="AD41" s="36"/>
      <c r="AE41" s="36"/>
      <c r="AF41">
        <v>1.86</v>
      </c>
      <c r="AG41">
        <v>2.0099999999999998</v>
      </c>
      <c r="AH41" s="36"/>
      <c r="AI41" s="36"/>
      <c r="AJ41" t="s">
        <v>82</v>
      </c>
    </row>
    <row r="42" spans="1:36" ht="15" x14ac:dyDescent="0.25">
      <c r="A42">
        <v>1.78</v>
      </c>
      <c r="B42">
        <v>3.62</v>
      </c>
      <c r="C42">
        <v>5.09</v>
      </c>
      <c r="D42" s="20">
        <f t="shared" si="3"/>
        <v>3.4504500955609307E-2</v>
      </c>
      <c r="E42" s="17">
        <f>IF(OR($A42="",$B42="",$C42=""),"",A42*'MPTO_working_3-way'!$I41)</f>
        <v>1.8414180117009846</v>
      </c>
      <c r="F42" s="21">
        <f>IF(OR($A42="",$B42="",$C42=""),"",B42*'MPTO_working_3-way'!$I41)</f>
        <v>3.7449062934593056</v>
      </c>
      <c r="G42" s="22">
        <f>IF(OR($A42="",$B42="",$C42=""),"",C42*'MPTO_working_3-way'!$I41)</f>
        <v>5.265627909864051</v>
      </c>
      <c r="H42" s="17">
        <f>IF(OR($A42="",$B42="",$C42=""),"",'MPTO_working_3-way'!E41)</f>
        <v>1.817202998338336</v>
      </c>
      <c r="I42" s="21">
        <f>IF(OR($A42="",$B42="",$C42=""),"",'MPTO_working_3-way'!F41)</f>
        <v>3.7772681896572768</v>
      </c>
      <c r="J42" s="22">
        <f>IF(OR($A42="",$B42="",$C42=""),"",'MPTO_working_3-way'!G41)</f>
        <v>5.4065114342866174</v>
      </c>
      <c r="K42" s="17">
        <f>IF(OR($A42="",$B42="",$C42=""),"",'OddsRatio_working_3-way'!H41)</f>
        <v>1.8262150232096883</v>
      </c>
      <c r="L42" s="21">
        <f>IF(OR($A42="",$B42="",$C42=""),"",'OddsRatio_working_3-way'!I41)</f>
        <v>3.7752350779607471</v>
      </c>
      <c r="M42" s="22">
        <f>IF(OR($A42="",$B42="",$C42=""),"",'OddsRatio_working_3-way'!J41)</f>
        <v>5.3323326217020828</v>
      </c>
      <c r="N42" s="23">
        <f t="shared" si="16"/>
        <v>54.305974724134678</v>
      </c>
      <c r="O42" s="24">
        <f t="shared" si="17"/>
        <v>26.70293784777893</v>
      </c>
      <c r="P42" s="24">
        <f t="shared" si="18"/>
        <v>18.991087428086391</v>
      </c>
      <c r="Q42" t="s">
        <v>114</v>
      </c>
      <c r="R42" t="s">
        <v>122</v>
      </c>
      <c r="S42" t="s">
        <v>482</v>
      </c>
      <c r="T42" s="35">
        <v>100</v>
      </c>
      <c r="U42" s="35">
        <f t="shared" si="19"/>
        <v>31.506849315068493</v>
      </c>
      <c r="V42" s="35">
        <f t="shared" si="20"/>
        <v>78.40172786177105</v>
      </c>
      <c r="W42" s="35">
        <f t="shared" si="21"/>
        <v>86.149584487534639</v>
      </c>
      <c r="X42" s="35">
        <f t="shared" si="22"/>
        <v>35.448687650694318</v>
      </c>
      <c r="Y42" s="35">
        <f t="shared" si="23"/>
        <v>82.343566197396882</v>
      </c>
      <c r="Z42" s="35">
        <f t="shared" si="24"/>
        <v>90.091422823160457</v>
      </c>
      <c r="AA42" s="35">
        <f t="shared" si="25"/>
        <v>-3.9418383356258246</v>
      </c>
      <c r="AB42" s="35">
        <f t="shared" si="26"/>
        <v>-3.9418383356258317</v>
      </c>
      <c r="AC42" s="35">
        <f t="shared" si="27"/>
        <v>-3.9418383356258175</v>
      </c>
      <c r="AF42">
        <v>2.2599999999999998</v>
      </c>
      <c r="AG42">
        <v>1.68</v>
      </c>
      <c r="AJ42" t="s">
        <v>82</v>
      </c>
    </row>
    <row r="43" spans="1:36" ht="15" x14ac:dyDescent="0.25">
      <c r="A43">
        <v>1.46</v>
      </c>
      <c r="B43">
        <v>4.63</v>
      </c>
      <c r="C43">
        <v>7.22</v>
      </c>
      <c r="D43" s="20">
        <f t="shared" si="3"/>
        <v>3.9418383356258246E-2</v>
      </c>
      <c r="E43" s="17">
        <f>IF(OR($A43="",$B43="",$C43=""),"",A43*'MPTO_working_3-way'!$I42)</f>
        <v>1.5175508397001369</v>
      </c>
      <c r="F43" s="21">
        <f>IF(OR($A43="",$B43="",$C43=""),"",B43*'MPTO_working_3-way'!$I42)</f>
        <v>4.8125071149394758</v>
      </c>
      <c r="G43" s="22">
        <f>IF(OR($A43="",$B43="",$C43=""),"",C43*'MPTO_working_3-way'!$I42)</f>
        <v>7.5046007278321847</v>
      </c>
      <c r="H43" s="17">
        <f>IF(OR($A43="",$B43="",$C43=""),"",'MPTO_working_3-way'!E42)</f>
        <v>1.4885558802836332</v>
      </c>
      <c r="I43" s="21">
        <f>IF(OR($A43="",$B43="",$C43=""),"",'MPTO_working_3-way'!F42)</f>
        <v>4.9299148450916572</v>
      </c>
      <c r="J43" s="22">
        <f>IF(OR($A43="",$B43="",$C43=""),"",'MPTO_working_3-way'!G42)</f>
        <v>7.9767274824036933</v>
      </c>
      <c r="K43" s="17">
        <f>IF(OR($A43="",$B43="",$C43=""),"",'OddsRatio_working_3-way'!H42)</f>
        <v>1.4977030091783305</v>
      </c>
      <c r="L43" s="21">
        <f>IF(OR($A43="",$B43="",$C43=""),"",'OddsRatio_working_3-way'!I42)</f>
        <v>4.9275259202550821</v>
      </c>
      <c r="M43" s="22">
        <f>IF(OR($A43="",$B43="",$C43=""),"",'OddsRatio_working_3-way'!J42)</f>
        <v>7.7298102545417668</v>
      </c>
      <c r="N43" s="23">
        <f t="shared" si="16"/>
        <v>65.895650665489185</v>
      </c>
      <c r="O43" s="24">
        <f t="shared" si="17"/>
        <v>20.779190058663975</v>
      </c>
      <c r="P43" s="24">
        <f t="shared" si="18"/>
        <v>13.325159275846843</v>
      </c>
      <c r="Q43" t="s">
        <v>130</v>
      </c>
      <c r="R43" t="s">
        <v>110</v>
      </c>
      <c r="S43" t="s">
        <v>482</v>
      </c>
      <c r="T43" s="35">
        <v>100</v>
      </c>
      <c r="U43" s="35">
        <f t="shared" si="19"/>
        <v>61.685823754789276</v>
      </c>
      <c r="V43" s="35">
        <f t="shared" si="20"/>
        <v>70.149253731343279</v>
      </c>
      <c r="W43" s="35">
        <f t="shared" si="21"/>
        <v>64.912280701754383</v>
      </c>
      <c r="X43" s="35">
        <f t="shared" si="22"/>
        <v>64.938465566902323</v>
      </c>
      <c r="Y43" s="35">
        <f t="shared" si="23"/>
        <v>73.401895543456348</v>
      </c>
      <c r="Z43" s="35">
        <f t="shared" si="24"/>
        <v>68.164922513867438</v>
      </c>
      <c r="AA43" s="35">
        <f t="shared" si="25"/>
        <v>-3.2526418121130476</v>
      </c>
      <c r="AB43" s="35">
        <f t="shared" si="26"/>
        <v>-3.2526418121130689</v>
      </c>
      <c r="AC43" s="35">
        <f t="shared" si="27"/>
        <v>-3.2526418121130547</v>
      </c>
      <c r="AF43">
        <v>1.72</v>
      </c>
      <c r="AG43">
        <v>2.1800000000000002</v>
      </c>
      <c r="AJ43" t="s">
        <v>82</v>
      </c>
    </row>
    <row r="44" spans="1:36" ht="15" x14ac:dyDescent="0.25">
      <c r="A44">
        <v>2.61</v>
      </c>
      <c r="B44">
        <v>3.35</v>
      </c>
      <c r="C44">
        <v>2.85</v>
      </c>
      <c r="D44" s="20">
        <f t="shared" si="3"/>
        <v>3.252641812113044E-2</v>
      </c>
      <c r="E44" s="17">
        <f>IF(OR($A44="",$B44="",$C44=""),"",A44*'MPTO_working_3-way'!$I43)</f>
        <v>2.6948939512961503</v>
      </c>
      <c r="F44" s="21">
        <f>IF(OR($A44="",$B44="",$C44=""),"",B44*'MPTO_working_3-way'!$I43)</f>
        <v>3.4589635007057873</v>
      </c>
      <c r="G44" s="22">
        <f>IF(OR($A44="",$B44="",$C44=""),"",C44*'MPTO_working_3-way'!$I43)</f>
        <v>2.9427002916452221</v>
      </c>
      <c r="H44" s="17">
        <f>IF(OR($A44="",$B44="",$C44=""),"",'MPTO_working_3-way'!E43)</f>
        <v>2.686008628564807</v>
      </c>
      <c r="I44" s="21">
        <f>IF(OR($A44="",$B44="",$C44=""),"",'MPTO_working_3-way'!F43)</f>
        <v>3.4762618882374894</v>
      </c>
      <c r="J44" s="22">
        <f>IF(OR($A44="",$B44="",$C44=""),"",'MPTO_working_3-way'!G43)</f>
        <v>2.9408732699383058</v>
      </c>
      <c r="K44" s="17">
        <f>IF(OR($A44="",$B44="",$C44=""),"",'OddsRatio_working_3-way'!H43)</f>
        <v>2.6902894628770699</v>
      </c>
      <c r="L44" s="21">
        <f>IF(OR($A44="",$B44="",$C44=""),"",'OddsRatio_working_3-way'!I43)</f>
        <v>3.4671926942615623</v>
      </c>
      <c r="M44" s="22">
        <f>IF(OR($A44="",$B44="",$C44=""),"",'OddsRatio_working_3-way'!J43)</f>
        <v>2.9422580784612293</v>
      </c>
      <c r="N44" s="23">
        <f t="shared" si="16"/>
        <v>37.107211566489831</v>
      </c>
      <c r="O44" s="24">
        <f t="shared" si="17"/>
        <v>28.910394683145807</v>
      </c>
      <c r="P44" s="24">
        <f t="shared" si="18"/>
        <v>33.982393750364373</v>
      </c>
      <c r="Q44" t="s">
        <v>113</v>
      </c>
      <c r="R44" t="s">
        <v>120</v>
      </c>
      <c r="S44" t="s">
        <v>482</v>
      </c>
      <c r="T44" s="35">
        <v>100</v>
      </c>
      <c r="U44" s="35">
        <f t="shared" si="19"/>
        <v>75.186104218362274</v>
      </c>
      <c r="V44" s="35">
        <f t="shared" si="20"/>
        <v>71.83098591549296</v>
      </c>
      <c r="W44" s="35">
        <f t="shared" si="21"/>
        <v>49.494949494949495</v>
      </c>
      <c r="X44" s="35">
        <f t="shared" si="22"/>
        <v>78.674064589557545</v>
      </c>
      <c r="Y44" s="35">
        <f t="shared" si="23"/>
        <v>75.318946286688231</v>
      </c>
      <c r="Z44" s="35">
        <f t="shared" si="24"/>
        <v>52.982909866144759</v>
      </c>
      <c r="AA44" s="35">
        <f t="shared" si="25"/>
        <v>-3.4879603711952711</v>
      </c>
      <c r="AB44" s="35">
        <f t="shared" si="26"/>
        <v>-3.4879603711952711</v>
      </c>
      <c r="AC44" s="35">
        <f t="shared" si="27"/>
        <v>-3.487960371195264</v>
      </c>
      <c r="AF44">
        <v>2.13</v>
      </c>
      <c r="AG44">
        <v>1.76</v>
      </c>
      <c r="AJ44" t="s">
        <v>82</v>
      </c>
    </row>
    <row r="45" spans="1:36" ht="15" x14ac:dyDescent="0.25">
      <c r="A45">
        <v>4.03</v>
      </c>
      <c r="B45">
        <v>3.55</v>
      </c>
      <c r="C45">
        <v>1.98</v>
      </c>
      <c r="D45" s="20">
        <f t="shared" si="3"/>
        <v>3.4879603711952534E-2</v>
      </c>
      <c r="E45" s="17">
        <f>IF(OR($A45="",$B45="",$C45=""),"",A45*'MPTO_working_3-way'!$I44)</f>
        <v>4.1705648029591691</v>
      </c>
      <c r="F45" s="21">
        <f>IF(OR($A45="",$B45="",$C45=""),"",B45*'MPTO_working_3-way'!$I44)</f>
        <v>3.6738225931774311</v>
      </c>
      <c r="G45" s="22">
        <f>IF(OR($A45="",$B45="",$C45=""),"",C45*'MPTO_working_3-way'!$I44)</f>
        <v>2.0490616153496659</v>
      </c>
      <c r="H45" s="17">
        <f>IF(OR($A45="",$B45="",$C45=""),"",'MPTO_working_3-way'!E44)</f>
        <v>4.2281077090020034</v>
      </c>
      <c r="I45" s="21">
        <f>IF(OR($A45="",$B45="",$C45=""),"",'MPTO_working_3-way'!F44)</f>
        <v>3.7028313951487055</v>
      </c>
      <c r="J45" s="22">
        <f>IF(OR($A45="",$B45="",$C45=""),"",'MPTO_working_3-way'!G44)</f>
        <v>2.026654682032373</v>
      </c>
      <c r="K45" s="17">
        <f>IF(OR($A45="",$B45="",$C45=""),"",'OddsRatio_working_3-way'!H44)</f>
        <v>4.2014110867396672</v>
      </c>
      <c r="L45" s="21">
        <f>IF(OR($A45="",$B45="",$C45=""),"",'OddsRatio_working_3-way'!I44)</f>
        <v>3.6942568551769477</v>
      </c>
      <c r="M45" s="22">
        <f>IF(OR($A45="",$B45="",$C45=""),"",'OddsRatio_working_3-way'!J44)</f>
        <v>2.0354398894405521</v>
      </c>
      <c r="N45" s="23">
        <f t="shared" si="16"/>
        <v>23.977567721534101</v>
      </c>
      <c r="O45" s="24">
        <f t="shared" si="17"/>
        <v>27.219605047262661</v>
      </c>
      <c r="P45" s="24">
        <f t="shared" si="18"/>
        <v>48.802827231203253</v>
      </c>
      <c r="Q45" t="s">
        <v>123</v>
      </c>
      <c r="R45" t="s">
        <v>116</v>
      </c>
      <c r="S45" t="s">
        <v>482</v>
      </c>
      <c r="T45" s="35">
        <v>100</v>
      </c>
      <c r="U45" s="35">
        <f t="shared" si="19"/>
        <v>40.828402366863905</v>
      </c>
      <c r="V45" s="35">
        <f t="shared" si="20"/>
        <v>74.554707379134854</v>
      </c>
      <c r="W45" s="35">
        <f t="shared" si="21"/>
        <v>80.879541108986615</v>
      </c>
      <c r="X45" s="35">
        <f t="shared" si="22"/>
        <v>44.565751511878524</v>
      </c>
      <c r="Y45" s="35">
        <f t="shared" si="23"/>
        <v>78.292056524149473</v>
      </c>
      <c r="Z45" s="35">
        <f t="shared" si="24"/>
        <v>84.616890254001234</v>
      </c>
      <c r="AA45" s="35">
        <f t="shared" si="25"/>
        <v>-3.737349145014619</v>
      </c>
      <c r="AB45" s="35">
        <f t="shared" si="26"/>
        <v>-3.737349145014619</v>
      </c>
      <c r="AC45" s="35">
        <f t="shared" si="27"/>
        <v>-3.737349145014619</v>
      </c>
      <c r="AF45">
        <v>2.0699999999999998</v>
      </c>
      <c r="AG45">
        <v>1.82</v>
      </c>
      <c r="AJ45" t="s">
        <v>82</v>
      </c>
    </row>
    <row r="46" spans="1:36" s="35" customFormat="1" ht="15" x14ac:dyDescent="0.25">
      <c r="A46">
        <v>1.69</v>
      </c>
      <c r="B46">
        <v>3.93</v>
      </c>
      <c r="C46">
        <v>5.23</v>
      </c>
      <c r="D46" s="20">
        <f t="shared" si="3"/>
        <v>3.7373491450146235E-2</v>
      </c>
      <c r="E46" s="17">
        <f>IF(OR($A46="",$B46="",$C46=""),"",A46*'MPTO_working_3-way'!$I45)</f>
        <v>1.7531612005507471</v>
      </c>
      <c r="F46" s="21">
        <f>IF(OR($A46="",$B46="",$C46=""),"",B46*'MPTO_working_3-way'!$I45)</f>
        <v>4.0768778213990746</v>
      </c>
      <c r="G46" s="22">
        <f>IF(OR($A46="",$B46="",$C46=""),"",C46*'MPTO_working_3-way'!$I45)</f>
        <v>5.4254633602842652</v>
      </c>
      <c r="H46" s="17">
        <f>IF(OR($A46="",$B46="",$C46=""),"",'MPTO_working_3-way'!E45)</f>
        <v>1.7263460292579833</v>
      </c>
      <c r="I46" s="21">
        <f>IF(OR($A46="",$B46="",$C46=""),"",'MPTO_working_3-way'!F45)</f>
        <v>4.1323151487965442</v>
      </c>
      <c r="J46" s="22">
        <f>IF(OR($A46="",$B46="",$C46=""),"",'MPTO_working_3-way'!G45)</f>
        <v>5.5945070489755926</v>
      </c>
      <c r="K46" s="17">
        <f>IF(OR($A46="",$B46="",$C46=""),"",'OddsRatio_working_3-way'!H45)</f>
        <v>1.7358261963622645</v>
      </c>
      <c r="L46" s="21">
        <f>IF(OR($A46="",$B46="",$C46=""),"",'OddsRatio_working_3-way'!I45)</f>
        <v>4.1245952975962821</v>
      </c>
      <c r="M46" s="22">
        <f>IF(OR($A46="",$B46="",$C46=""),"",'OddsRatio_working_3-way'!J45)</f>
        <v>5.5109345081338823</v>
      </c>
      <c r="N46" s="23">
        <f t="shared" si="16"/>
        <v>57.039820393347455</v>
      </c>
      <c r="O46" s="24">
        <f t="shared" si="17"/>
        <v>24.528574164060355</v>
      </c>
      <c r="P46" s="24">
        <f t="shared" si="18"/>
        <v>18.431605442592193</v>
      </c>
      <c r="Q46" t="s">
        <v>125</v>
      </c>
      <c r="R46" t="s">
        <v>109</v>
      </c>
      <c r="S46" t="s">
        <v>482</v>
      </c>
      <c r="T46" s="35">
        <v>100</v>
      </c>
      <c r="U46" s="35">
        <f t="shared" si="19"/>
        <v>54.954954954954964</v>
      </c>
      <c r="V46" s="35">
        <f t="shared" si="20"/>
        <v>71.014492753623188</v>
      </c>
      <c r="W46" s="35">
        <f t="shared" si="21"/>
        <v>70.674486803519059</v>
      </c>
      <c r="X46" s="35">
        <f t="shared" si="22"/>
        <v>58.311020442857739</v>
      </c>
      <c r="Y46" s="35">
        <f t="shared" si="23"/>
        <v>74.37055824152597</v>
      </c>
      <c r="Z46" s="35">
        <f t="shared" si="24"/>
        <v>74.030552291421856</v>
      </c>
      <c r="AA46" s="35">
        <f t="shared" si="25"/>
        <v>-3.3560654879027751</v>
      </c>
      <c r="AB46" s="35">
        <f t="shared" si="26"/>
        <v>-3.3560654879027823</v>
      </c>
      <c r="AC46" s="35">
        <f t="shared" si="27"/>
        <v>-3.3560654879027965</v>
      </c>
      <c r="AD46" s="36"/>
      <c r="AE46" s="36"/>
      <c r="AF46">
        <v>1.9</v>
      </c>
      <c r="AG46">
        <v>1.97</v>
      </c>
      <c r="AH46" s="36"/>
      <c r="AI46" s="36"/>
      <c r="AJ46" t="s">
        <v>82</v>
      </c>
    </row>
    <row r="47" spans="1:36" ht="15" x14ac:dyDescent="0.25">
      <c r="A47">
        <v>2.2200000000000002</v>
      </c>
      <c r="B47">
        <v>3.45</v>
      </c>
      <c r="C47">
        <v>3.41</v>
      </c>
      <c r="D47" s="20">
        <f t="shared" si="3"/>
        <v>3.3560654879027929E-2</v>
      </c>
      <c r="E47" s="17">
        <f>IF(OR($A47="",$B47="",$C47=""),"",A47*'MPTO_working_3-way'!$I46)</f>
        <v>2.2945046538314422</v>
      </c>
      <c r="F47" s="21">
        <f>IF(OR($A47="",$B47="",$C47=""),"",B47*'MPTO_working_3-way'!$I46)</f>
        <v>3.5657842593326468</v>
      </c>
      <c r="G47" s="22">
        <f>IF(OR($A47="",$B47="",$C47=""),"",C47*'MPTO_working_3-way'!$I46)</f>
        <v>3.5244418331374856</v>
      </c>
      <c r="H47" s="17">
        <f>IF(OR($A47="",$B47="",$C47=""),"",'MPTO_working_3-way'!E46)</f>
        <v>2.2765375472985871</v>
      </c>
      <c r="I47" s="21">
        <f>IF(OR($A47="",$B47="",$C47=""),"",'MPTO_working_3-way'!F46)</f>
        <v>3.5884971620067523</v>
      </c>
      <c r="J47" s="22">
        <f>IF(OR($A47="",$B47="",$C47=""),"",'MPTO_working_3-way'!G46)</f>
        <v>3.5452413046045588</v>
      </c>
      <c r="K47" s="17">
        <f>IF(OR($A47="",$B47="",$C47=""),"",'OddsRatio_working_3-way'!H46)</f>
        <v>2.284087850366622</v>
      </c>
      <c r="L47" s="21">
        <f>IF(OR($A47="",$B47="",$C47=""),"",'OddsRatio_working_3-way'!I46)</f>
        <v>3.57870101098215</v>
      </c>
      <c r="M47" s="22">
        <f>IF(OR($A47="",$B47="",$C47=""),"",'OddsRatio_working_3-way'!J46)</f>
        <v>3.5365997699865241</v>
      </c>
      <c r="N47" s="23">
        <f t="shared" si="16"/>
        <v>43.582391446893162</v>
      </c>
      <c r="O47" s="24">
        <f t="shared" si="17"/>
        <v>28.044321452783429</v>
      </c>
      <c r="P47" s="24">
        <f t="shared" si="18"/>
        <v>28.37328710032341</v>
      </c>
      <c r="Q47" t="s">
        <v>128</v>
      </c>
      <c r="R47" t="s">
        <v>119</v>
      </c>
      <c r="S47" t="s">
        <v>482</v>
      </c>
      <c r="T47" s="35">
        <v>100</v>
      </c>
      <c r="U47" s="35">
        <f t="shared" si="19"/>
        <v>40.119760479041922</v>
      </c>
      <c r="V47" s="35">
        <f t="shared" si="20"/>
        <v>74.489795918367349</v>
      </c>
      <c r="W47" s="35">
        <f t="shared" si="21"/>
        <v>81.851179673321241</v>
      </c>
      <c r="X47" s="35">
        <f t="shared" si="22"/>
        <v>43.659024408311417</v>
      </c>
      <c r="Y47" s="35">
        <f t="shared" si="23"/>
        <v>78.029059847636859</v>
      </c>
      <c r="Z47" s="35">
        <f t="shared" si="24"/>
        <v>85.390443602590736</v>
      </c>
      <c r="AA47" s="35">
        <f t="shared" si="25"/>
        <v>-3.5392639292694952</v>
      </c>
      <c r="AB47" s="35">
        <f t="shared" si="26"/>
        <v>-3.5392639292695094</v>
      </c>
      <c r="AC47" s="35">
        <f t="shared" si="27"/>
        <v>-3.5392639292694952</v>
      </c>
      <c r="AF47">
        <v>2.04</v>
      </c>
      <c r="AG47">
        <v>1.84</v>
      </c>
      <c r="AJ47" t="s">
        <v>82</v>
      </c>
    </row>
    <row r="48" spans="1:36" ht="15" x14ac:dyDescent="0.25">
      <c r="A48">
        <v>1.67</v>
      </c>
      <c r="B48">
        <v>3.92</v>
      </c>
      <c r="C48">
        <v>5.51</v>
      </c>
      <c r="D48" s="20">
        <f t="shared" si="3"/>
        <v>3.5392639292695094E-2</v>
      </c>
      <c r="E48" s="17">
        <f>IF(OR($A48="",$B48="",$C48=""),"",A48*'MPTO_working_3-way'!$I47)</f>
        <v>1.7291057076188008</v>
      </c>
      <c r="F48" s="21">
        <f>IF(OR($A48="",$B48="",$C48=""),"",B48*'MPTO_working_3-way'!$I47)</f>
        <v>4.0587391460273645</v>
      </c>
      <c r="G48" s="22">
        <f>IF(OR($A48="",$B48="",$C48=""),"",C48*'MPTO_working_3-way'!$I47)</f>
        <v>5.7050134425027501</v>
      </c>
      <c r="H48" s="17">
        <f>IF(OR($A48="",$B48="",$C48=""),"",'MPTO_working_3-way'!E47)</f>
        <v>1.7035634408822888</v>
      </c>
      <c r="I48" s="21">
        <f>IF(OR($A48="",$B48="",$C48=""),"",'MPTO_working_3-way'!F47)</f>
        <v>4.110076151802855</v>
      </c>
      <c r="J48" s="22">
        <f>IF(OR($A48="",$B48="",$C48=""),"",'MPTO_working_3-way'!G47)</f>
        <v>5.8930763699448514</v>
      </c>
      <c r="K48" s="17">
        <f>IF(OR($A48="",$B48="",$C48=""),"",'OddsRatio_working_3-way'!H47)</f>
        <v>1.7125800316110871</v>
      </c>
      <c r="L48" s="21">
        <f>IF(OR($A48="",$B48="",$C48=""),"",'OddsRatio_working_3-way'!I47)</f>
        <v>4.1055726750811568</v>
      </c>
      <c r="M48" s="22">
        <f>IF(OR($A48="",$B48="",$C48=""),"",'OddsRatio_working_3-way'!J47)</f>
        <v>5.7966208098000056</v>
      </c>
      <c r="N48" s="23">
        <f t="shared" si="16"/>
        <v>57.833364125385231</v>
      </c>
      <c r="O48" s="24">
        <f t="shared" si="17"/>
        <v>24.638193390151365</v>
      </c>
      <c r="P48" s="24">
        <f t="shared" si="18"/>
        <v>17.528442484463401</v>
      </c>
      <c r="Q48" t="s">
        <v>126</v>
      </c>
      <c r="R48" t="s">
        <v>115</v>
      </c>
      <c r="S48" t="s">
        <v>482</v>
      </c>
      <c r="T48" s="35">
        <v>100</v>
      </c>
      <c r="U48" s="35">
        <f t="shared" si="19"/>
        <v>26.470588235294116</v>
      </c>
      <c r="V48" s="35">
        <f t="shared" si="20"/>
        <v>79.879275653923543</v>
      </c>
      <c r="W48" s="35">
        <f t="shared" si="21"/>
        <v>89.701338825952632</v>
      </c>
      <c r="X48" s="35">
        <f t="shared" si="22"/>
        <v>30.419385520123832</v>
      </c>
      <c r="Y48" s="35">
        <f t="shared" si="23"/>
        <v>83.828072938753252</v>
      </c>
      <c r="Z48" s="35">
        <f t="shared" si="24"/>
        <v>93.650136110782327</v>
      </c>
      <c r="AA48" s="35">
        <f t="shared" si="25"/>
        <v>-3.9487972848297161</v>
      </c>
      <c r="AB48" s="35">
        <f t="shared" si="26"/>
        <v>-3.948797284829709</v>
      </c>
      <c r="AC48" s="35">
        <f t="shared" si="27"/>
        <v>-3.9487972848296948</v>
      </c>
      <c r="AF48">
        <v>1.93</v>
      </c>
      <c r="AG48">
        <v>1.93</v>
      </c>
      <c r="AJ48" t="s">
        <v>82</v>
      </c>
    </row>
    <row r="49" spans="1:36" ht="15" x14ac:dyDescent="0.25">
      <c r="A49">
        <v>1.36</v>
      </c>
      <c r="B49">
        <v>4.97</v>
      </c>
      <c r="C49">
        <v>9.7100000000000009</v>
      </c>
      <c r="D49" s="20">
        <f t="shared" si="3"/>
        <v>3.9487972848297082E-2</v>
      </c>
      <c r="E49" s="17">
        <f>IF(OR($A49="",$B49="",$C49=""),"",A49*'MPTO_working_3-way'!$I48)</f>
        <v>1.4137036430736842</v>
      </c>
      <c r="F49" s="21">
        <f>IF(OR($A49="",$B49="",$C49=""),"",B49*'MPTO_working_3-way'!$I48)</f>
        <v>5.1662552250560365</v>
      </c>
      <c r="G49" s="22">
        <f>IF(OR($A49="",$B49="",$C49=""),"",C49*'MPTO_working_3-way'!$I48)</f>
        <v>10.093428216356966</v>
      </c>
      <c r="H49" s="17">
        <f>IF(OR($A49="",$B49="",$C49=""),"",'MPTO_working_3-way'!E48)</f>
        <v>1.3847894121066644</v>
      </c>
      <c r="I49" s="21">
        <f>IF(OR($A49="",$B49="",$C49=""),"",'MPTO_working_3-way'!F48)</f>
        <v>5.3178877525676338</v>
      </c>
      <c r="J49" s="22">
        <f>IF(OR($A49="",$B49="",$C49=""),"",'MPTO_working_3-way'!G48)</f>
        <v>11.132887766389691</v>
      </c>
      <c r="K49" s="17">
        <f>IF(OR($A49="",$B49="",$C49=""),"",'OddsRatio_working_3-way'!H48)</f>
        <v>1.3934605427164974</v>
      </c>
      <c r="L49" s="21">
        <f>IF(OR($A49="",$B49="",$C49=""),"",'OddsRatio_working_3-way'!I48)</f>
        <v>5.3389954294013702</v>
      </c>
      <c r="M49" s="22">
        <f>IF(OR($A49="",$B49="",$C49=""),"",'OddsRatio_working_3-way'!J48)</f>
        <v>10.519559241835251</v>
      </c>
      <c r="N49" s="23">
        <f t="shared" si="16"/>
        <v>70.736183279954844</v>
      </c>
      <c r="O49" s="24">
        <f t="shared" si="17"/>
        <v>19.356380132945393</v>
      </c>
      <c r="P49" s="24">
        <f t="shared" si="18"/>
        <v>9.9074365870997525</v>
      </c>
      <c r="Q49" t="s">
        <v>117</v>
      </c>
      <c r="R49" t="s">
        <v>111</v>
      </c>
      <c r="S49" t="s">
        <v>482</v>
      </c>
      <c r="T49" s="35">
        <v>100</v>
      </c>
      <c r="U49" s="35">
        <f t="shared" si="19"/>
        <v>41.860465116279073</v>
      </c>
      <c r="V49" s="35">
        <f t="shared" si="20"/>
        <v>73.821989528795811</v>
      </c>
      <c r="W49" s="35">
        <f t="shared" si="21"/>
        <v>80.54474708171206</v>
      </c>
      <c r="X49" s="35">
        <f t="shared" si="22"/>
        <v>45.633263389492129</v>
      </c>
      <c r="Y49" s="35">
        <f t="shared" si="23"/>
        <v>77.594787802008867</v>
      </c>
      <c r="Z49" s="35">
        <f t="shared" si="24"/>
        <v>84.31754535492513</v>
      </c>
      <c r="AA49" s="35">
        <f t="shared" si="25"/>
        <v>-3.7727982732130556</v>
      </c>
      <c r="AB49" s="35">
        <f t="shared" si="26"/>
        <v>-3.7727982732130556</v>
      </c>
      <c r="AC49" s="35">
        <f t="shared" si="27"/>
        <v>-3.7727982732130698</v>
      </c>
      <c r="AF49">
        <v>1.88</v>
      </c>
      <c r="AG49">
        <v>1.99</v>
      </c>
      <c r="AJ49" t="s">
        <v>82</v>
      </c>
    </row>
    <row r="50" spans="1:36" ht="15" x14ac:dyDescent="0.25">
      <c r="A50">
        <v>1.72</v>
      </c>
      <c r="B50">
        <v>3.82</v>
      </c>
      <c r="C50">
        <v>5.14</v>
      </c>
      <c r="D50" s="20">
        <f t="shared" si="3"/>
        <v>3.7727982732130627E-2</v>
      </c>
      <c r="E50" s="17">
        <f>IF(OR($A50="",$B50="",$C50=""),"",A50*'MPTO_working_3-way'!$I49)</f>
        <v>1.7848921302992646</v>
      </c>
      <c r="F50" s="21">
        <f>IF(OR($A50="",$B50="",$C50=""),"",B50*'MPTO_working_3-way'!$I49)</f>
        <v>3.9641208940367387</v>
      </c>
      <c r="G50" s="22">
        <f>IF(OR($A50="",$B50="",$C50=""),"",C50*'MPTO_working_3-way'!$I49)</f>
        <v>5.3339218312431509</v>
      </c>
      <c r="H50" s="17">
        <f>IF(OR($A50="",$B50="",$C50=""),"",'MPTO_working_3-way'!E49)</f>
        <v>1.7580273806175701</v>
      </c>
      <c r="I50" s="21">
        <f>IF(OR($A50="",$B50="",$C50=""),"",'MPTO_working_3-way'!F49)</f>
        <v>4.0127749021556181</v>
      </c>
      <c r="J50" s="22">
        <f>IF(OR($A50="",$B50="",$C50=""),"",'MPTO_working_3-way'!G49)</f>
        <v>5.4952139864412191</v>
      </c>
      <c r="K50" s="17">
        <f>IF(OR($A50="",$B50="",$C50=""),"",'OddsRatio_working_3-way'!H49)</f>
        <v>1.7676709928572838</v>
      </c>
      <c r="L50" s="21">
        <f>IF(OR($A50="",$B50="",$C50=""),"",'OddsRatio_working_3-way'!I49)</f>
        <v>4.0067113886910271</v>
      </c>
      <c r="M50" s="22">
        <f>IF(OR($A50="",$B50="",$C50=""),"",'OddsRatio_working_3-way'!J49)</f>
        <v>5.4141082089293793</v>
      </c>
      <c r="N50" s="23">
        <f t="shared" si="16"/>
        <v>56.025794669862464</v>
      </c>
      <c r="O50" s="24">
        <f t="shared" si="17"/>
        <v>25.226274039833363</v>
      </c>
      <c r="P50" s="24">
        <f t="shared" si="18"/>
        <v>18.747931290304173</v>
      </c>
      <c r="Q50" t="s">
        <v>129</v>
      </c>
      <c r="R50" t="s">
        <v>118</v>
      </c>
      <c r="S50" t="s">
        <v>482</v>
      </c>
      <c r="T50" s="35">
        <v>100</v>
      </c>
      <c r="U50" s="35">
        <f t="shared" si="19"/>
        <v>60.317460317460316</v>
      </c>
      <c r="V50" s="35">
        <f t="shared" si="20"/>
        <v>68.75</v>
      </c>
      <c r="W50" s="35">
        <f t="shared" si="21"/>
        <v>67.637540453074436</v>
      </c>
      <c r="X50" s="35">
        <f t="shared" si="22"/>
        <v>63.612459546925571</v>
      </c>
      <c r="Y50" s="35">
        <f t="shared" si="23"/>
        <v>72.044999229465262</v>
      </c>
      <c r="Z50" s="35">
        <f t="shared" si="24"/>
        <v>70.932539682539669</v>
      </c>
      <c r="AA50" s="35">
        <f t="shared" si="25"/>
        <v>-3.2949992294652546</v>
      </c>
      <c r="AB50" s="35">
        <f t="shared" si="26"/>
        <v>-3.2949992294652617</v>
      </c>
      <c r="AC50" s="35">
        <f t="shared" si="27"/>
        <v>-3.2949992294652333</v>
      </c>
      <c r="AF50">
        <v>2.04</v>
      </c>
      <c r="AG50">
        <v>1.83</v>
      </c>
      <c r="AJ50" t="s">
        <v>82</v>
      </c>
    </row>
    <row r="51" spans="1:36" ht="15" x14ac:dyDescent="0.25">
      <c r="A51">
        <v>2.52</v>
      </c>
      <c r="B51">
        <v>3.2</v>
      </c>
      <c r="C51">
        <v>3.09</v>
      </c>
      <c r="D51" s="20">
        <f t="shared" si="3"/>
        <v>3.2949992294652564E-2</v>
      </c>
      <c r="E51" s="17">
        <f>IF(OR($A51="",$B51="",$C51=""),"",A51*'MPTO_working_3-way'!$I50)</f>
        <v>2.6030339805825244</v>
      </c>
      <c r="F51" s="21">
        <f>IF(OR($A51="",$B51="",$C51=""),"",B51*'MPTO_working_3-way'!$I50)</f>
        <v>3.3054399753428885</v>
      </c>
      <c r="G51" s="22">
        <f>IF(OR($A51="",$B51="",$C51=""),"",C51*'MPTO_working_3-way'!$I50)</f>
        <v>3.1918154761904765</v>
      </c>
      <c r="H51" s="17">
        <f>IF(OR($A51="",$B51="",$C51=""),"",'MPTO_working_3-way'!E50)</f>
        <v>2.5917339967881245</v>
      </c>
      <c r="I51" s="21">
        <f>IF(OR($A51="",$B51="",$C51=""),"",'MPTO_working_3-way'!F50)</f>
        <v>3.3165662201588697</v>
      </c>
      <c r="J51" s="22">
        <f>IF(OR($A51="",$B51="",$C51=""),"",'MPTO_working_3-way'!G50)</f>
        <v>3.198554103040697</v>
      </c>
      <c r="K51" s="17">
        <f>IF(OR($A51="",$B51="",$C51=""),"",'OddsRatio_working_3-way'!H50)</f>
        <v>2.5968693480982989</v>
      </c>
      <c r="L51" s="21">
        <f>IF(OR($A51="",$B51="",$C51=""),"",'OddsRatio_working_3-way'!I50)</f>
        <v>3.31125826698438</v>
      </c>
      <c r="M51" s="22">
        <f>IF(OR($A51="",$B51="",$C51=""),"",'OddsRatio_working_3-way'!J50)</f>
        <v>3.1956953536351604</v>
      </c>
      <c r="N51" s="23">
        <f t="shared" si="16"/>
        <v>38.416709403701802</v>
      </c>
      <c r="O51" s="24">
        <f t="shared" si="17"/>
        <v>30.25315865541517</v>
      </c>
      <c r="P51" s="24">
        <f t="shared" si="18"/>
        <v>31.330131940883021</v>
      </c>
      <c r="Q51" t="s">
        <v>131</v>
      </c>
      <c r="R51" t="s">
        <v>143</v>
      </c>
      <c r="S51" t="s">
        <v>482</v>
      </c>
      <c r="T51" s="35">
        <v>100</v>
      </c>
      <c r="U51" s="35">
        <f t="shared" si="19"/>
        <v>66.21621621621621</v>
      </c>
      <c r="V51" s="35">
        <f t="shared" si="20"/>
        <v>67.532467532467535</v>
      </c>
      <c r="W51" s="35">
        <f t="shared" si="21"/>
        <v>62.962962962962962</v>
      </c>
      <c r="X51" s="35">
        <f t="shared" si="22"/>
        <v>69.504569504569503</v>
      </c>
      <c r="Y51" s="35">
        <f t="shared" si="23"/>
        <v>70.820820820820813</v>
      </c>
      <c r="Z51" s="35">
        <f t="shared" si="24"/>
        <v>66.251316251316254</v>
      </c>
      <c r="AA51" s="35">
        <f t="shared" si="25"/>
        <v>-3.2883532883532922</v>
      </c>
      <c r="AB51" s="35">
        <f t="shared" si="26"/>
        <v>-3.288353288353278</v>
      </c>
      <c r="AC51" s="35">
        <f t="shared" si="27"/>
        <v>-3.2883532883532922</v>
      </c>
      <c r="AF51">
        <v>2.21</v>
      </c>
      <c r="AG51">
        <v>1.7</v>
      </c>
      <c r="AJ51" t="s">
        <v>83</v>
      </c>
    </row>
    <row r="52" spans="1:36" ht="15" x14ac:dyDescent="0.25">
      <c r="A52">
        <v>2.96</v>
      </c>
      <c r="B52">
        <v>3.08</v>
      </c>
      <c r="C52">
        <v>2.7</v>
      </c>
      <c r="D52" s="20">
        <f t="shared" si="3"/>
        <v>3.2883532883532851E-2</v>
      </c>
      <c r="E52" s="17">
        <f>IF(OR($A52="",$B52="",$C52=""),"",A52*'MPTO_working_3-way'!$I51)</f>
        <v>3.0573352573352572</v>
      </c>
      <c r="F52" s="21">
        <f>IF(OR($A52="",$B52="",$C52=""),"",B52*'MPTO_working_3-way'!$I51)</f>
        <v>3.1812812812812812</v>
      </c>
      <c r="G52" s="22">
        <f>IF(OR($A52="",$B52="",$C52=""),"",C52*'MPTO_working_3-way'!$I51)</f>
        <v>2.7887855387855387</v>
      </c>
      <c r="H52" s="17">
        <f>IF(OR($A52="",$B52="",$C52=""),"",'MPTO_working_3-way'!E51)</f>
        <v>3.0592578844802669</v>
      </c>
      <c r="I52" s="21">
        <f>IF(OR($A52="",$B52="",$C52=""),"",'MPTO_working_3-way'!F51)</f>
        <v>3.1876152523292194</v>
      </c>
      <c r="J52" s="22">
        <f>IF(OR($A52="",$B52="",$C52=""),"",'MPTO_working_3-way'!G51)</f>
        <v>2.7823439694720915</v>
      </c>
      <c r="K52" s="17">
        <f>IF(OR($A52="",$B52="",$C52=""),"",'OddsRatio_working_3-way'!H51)</f>
        <v>3.0584573293404049</v>
      </c>
      <c r="L52" s="21">
        <f>IF(OR($A52="",$B52="",$C52=""),"",'OddsRatio_working_3-way'!I51)</f>
        <v>3.1844853290959407</v>
      </c>
      <c r="M52" s="22">
        <f>IF(OR($A52="",$B52="",$C52=""),"",'OddsRatio_working_3-way'!J51)</f>
        <v>2.7853966632034122</v>
      </c>
      <c r="N52" s="23">
        <f t="shared" si="16"/>
        <v>32.708221893584216</v>
      </c>
      <c r="O52" s="24">
        <f t="shared" si="17"/>
        <v>31.433875586041975</v>
      </c>
      <c r="P52" s="24">
        <f t="shared" si="18"/>
        <v>35.857902520373806</v>
      </c>
      <c r="Q52" t="s">
        <v>72</v>
      </c>
      <c r="R52" t="s">
        <v>74</v>
      </c>
      <c r="S52" t="s">
        <v>482</v>
      </c>
      <c r="T52" s="35">
        <v>100</v>
      </c>
      <c r="U52" s="35">
        <f t="shared" si="19"/>
        <v>42.857142857142854</v>
      </c>
      <c r="V52" s="35">
        <f t="shared" si="20"/>
        <v>70.238095238095241</v>
      </c>
      <c r="W52" s="35">
        <f t="shared" si="21"/>
        <v>83.471074380165291</v>
      </c>
      <c r="X52" s="35">
        <f t="shared" si="22"/>
        <v>46.290830381739475</v>
      </c>
      <c r="Y52" s="35">
        <f t="shared" si="23"/>
        <v>73.671782762691848</v>
      </c>
      <c r="Z52" s="35">
        <f t="shared" si="24"/>
        <v>86.904761904761912</v>
      </c>
      <c r="AA52" s="35">
        <f t="shared" si="25"/>
        <v>-3.4336875245966212</v>
      </c>
      <c r="AB52" s="35">
        <f t="shared" si="26"/>
        <v>-3.433687524596607</v>
      </c>
      <c r="AC52" s="35">
        <f t="shared" si="27"/>
        <v>-3.4336875245966212</v>
      </c>
      <c r="AF52">
        <v>2.72</v>
      </c>
      <c r="AG52">
        <v>1.49</v>
      </c>
      <c r="AJ52" t="s">
        <v>83</v>
      </c>
    </row>
    <row r="53" spans="1:36" s="35" customFormat="1" ht="15" x14ac:dyDescent="0.25">
      <c r="A53">
        <v>1.75</v>
      </c>
      <c r="B53">
        <v>3.36</v>
      </c>
      <c r="C53">
        <v>6.05</v>
      </c>
      <c r="D53" s="20">
        <f t="shared" si="3"/>
        <v>3.433687524596607E-2</v>
      </c>
      <c r="E53" s="17">
        <f>IF(OR($A53="",$B53="",$C53=""),"",A53*'MPTO_working_3-way'!$I52)</f>
        <v>1.8100895316804406</v>
      </c>
      <c r="F53" s="21">
        <f>IF(OR($A53="",$B53="",$C53=""),"",B53*'MPTO_working_3-way'!$I52)</f>
        <v>3.4753719008264459</v>
      </c>
      <c r="G53" s="22">
        <f>IF(OR($A53="",$B53="",$C53=""),"",C53*'MPTO_working_3-way'!$I52)</f>
        <v>6.2577380952380945</v>
      </c>
      <c r="H53" s="17">
        <f>IF(OR($A53="",$B53="",$C53=""),"",'MPTO_working_3-way'!E52)</f>
        <v>1.7857686676427524</v>
      </c>
      <c r="I53" s="21">
        <f>IF(OR($A53="",$B53="",$C53=""),"",'MPTO_working_3-way'!F52)</f>
        <v>3.4943845977538386</v>
      </c>
      <c r="J53" s="22">
        <f>IF(OR($A53="",$B53="",$C53=""),"",'MPTO_working_3-way'!G52)</f>
        <v>6.5001065870816443</v>
      </c>
      <c r="K53" s="17">
        <f>IF(OR($A53="",$B53="",$C53=""),"",'OddsRatio_working_3-way'!H52)</f>
        <v>1.7951264005743608</v>
      </c>
      <c r="L53" s="21">
        <f>IF(OR($A53="",$B53="",$C53=""),"",'OddsRatio_working_3-way'!I52)</f>
        <v>3.5019977404739886</v>
      </c>
      <c r="M53" s="22">
        <f>IF(OR($A53="",$B53="",$C53=""),"",'OddsRatio_working_3-way'!J52)</f>
        <v>6.3538510972006934</v>
      </c>
      <c r="N53" s="23">
        <f t="shared" si="16"/>
        <v>55.245886045848003</v>
      </c>
      <c r="O53" s="24">
        <f t="shared" si="17"/>
        <v>28.773898982212504</v>
      </c>
      <c r="P53" s="24">
        <f t="shared" si="18"/>
        <v>15.980214971939505</v>
      </c>
      <c r="Q53" t="s">
        <v>142</v>
      </c>
      <c r="R53" t="s">
        <v>138</v>
      </c>
      <c r="S53" t="s">
        <v>482</v>
      </c>
      <c r="T53" s="35">
        <v>100</v>
      </c>
      <c r="U53" s="35">
        <f t="shared" si="19"/>
        <v>54.545454545454554</v>
      </c>
      <c r="V53" s="35">
        <f t="shared" si="20"/>
        <v>69.325153374233125</v>
      </c>
      <c r="W53" s="35">
        <f t="shared" si="21"/>
        <v>72.67759562841529</v>
      </c>
      <c r="X53" s="35">
        <f t="shared" si="22"/>
        <v>57.997250997351571</v>
      </c>
      <c r="Y53" s="35">
        <f t="shared" si="23"/>
        <v>72.776949826130149</v>
      </c>
      <c r="Z53" s="35">
        <f t="shared" si="24"/>
        <v>76.129392080312329</v>
      </c>
      <c r="AA53" s="35">
        <f t="shared" si="25"/>
        <v>-3.4517964518970174</v>
      </c>
      <c r="AB53" s="35">
        <f t="shared" si="26"/>
        <v>-3.4517964518970246</v>
      </c>
      <c r="AC53" s="35">
        <f t="shared" si="27"/>
        <v>-3.4517964518970388</v>
      </c>
      <c r="AD53" s="36"/>
      <c r="AE53" s="36"/>
      <c r="AF53">
        <v>2.5099999999999998</v>
      </c>
      <c r="AG53">
        <v>1.56</v>
      </c>
      <c r="AH53" s="36"/>
      <c r="AI53" s="36"/>
      <c r="AJ53" t="s">
        <v>83</v>
      </c>
    </row>
    <row r="54" spans="1:36" ht="15" x14ac:dyDescent="0.25">
      <c r="A54">
        <v>2.2000000000000002</v>
      </c>
      <c r="B54">
        <v>3.26</v>
      </c>
      <c r="C54">
        <v>3.66</v>
      </c>
      <c r="D54" s="20">
        <f t="shared" si="3"/>
        <v>3.4517964518970157E-2</v>
      </c>
      <c r="E54" s="17">
        <f>IF(OR($A54="",$B54="",$C54=""),"",A54*'MPTO_working_3-way'!$I53)</f>
        <v>2.2759395219417344</v>
      </c>
      <c r="F54" s="21">
        <f>IF(OR($A54="",$B54="",$C54=""),"",B54*'MPTO_working_3-way'!$I53)</f>
        <v>3.3725285643318426</v>
      </c>
      <c r="G54" s="22">
        <f>IF(OR($A54="",$B54="",$C54=""),"",C54*'MPTO_working_3-way'!$I53)</f>
        <v>3.7863357501394308</v>
      </c>
      <c r="H54" s="17">
        <f>IF(OR($A54="",$B54="",$C54=""),"",'MPTO_working_3-way'!E53)</f>
        <v>2.2571352574700363</v>
      </c>
      <c r="I54" s="21">
        <f>IF(OR($A54="",$B54="",$C54=""),"",'MPTO_working_3-way'!F53)</f>
        <v>3.3870464930632016</v>
      </c>
      <c r="J54" s="22">
        <f>IF(OR($A54="",$B54="",$C54=""),"",'MPTO_working_3-way'!G53)</f>
        <v>3.8209056609632639</v>
      </c>
      <c r="K54" s="17">
        <f>IF(OR($A54="",$B54="",$C54=""),"",'OddsRatio_working_3-way'!H53)</f>
        <v>2.2650451066070598</v>
      </c>
      <c r="L54" s="21">
        <f>IF(OR($A54="",$B54="",$C54=""),"",'OddsRatio_working_3-way'!I53)</f>
        <v>3.382501617443296</v>
      </c>
      <c r="M54" s="22">
        <f>IF(OR($A54="",$B54="",$C54=""),"",'OddsRatio_working_3-way'!J53)</f>
        <v>3.8041833196456487</v>
      </c>
      <c r="N54" s="23">
        <f t="shared" si="16"/>
        <v>43.937898628643815</v>
      </c>
      <c r="O54" s="24">
        <f t="shared" si="17"/>
        <v>29.65134263282712</v>
      </c>
      <c r="P54" s="24">
        <f t="shared" si="18"/>
        <v>26.410758738529072</v>
      </c>
      <c r="Q54" t="s">
        <v>134</v>
      </c>
      <c r="R54" t="s">
        <v>458</v>
      </c>
      <c r="S54" t="s">
        <v>482</v>
      </c>
      <c r="T54" s="35">
        <v>100</v>
      </c>
      <c r="U54" s="35">
        <f t="shared" si="19"/>
        <v>71.264367816091948</v>
      </c>
      <c r="V54" s="35">
        <f t="shared" si="20"/>
        <v>69.418960244648318</v>
      </c>
      <c r="W54" s="35">
        <f t="shared" si="21"/>
        <v>56.140350877192972</v>
      </c>
      <c r="X54" s="35">
        <f t="shared" si="22"/>
        <v>74.440688878158696</v>
      </c>
      <c r="Y54" s="35">
        <f t="shared" si="23"/>
        <v>72.595281306715066</v>
      </c>
      <c r="Z54" s="35">
        <f t="shared" si="24"/>
        <v>59.316671939259727</v>
      </c>
      <c r="AA54" s="35">
        <f t="shared" si="25"/>
        <v>-3.1763210620667479</v>
      </c>
      <c r="AB54" s="35">
        <f t="shared" si="26"/>
        <v>-3.1763210620667479</v>
      </c>
      <c r="AC54" s="35">
        <f t="shared" si="27"/>
        <v>-3.176321062066755</v>
      </c>
      <c r="AF54">
        <v>2.35</v>
      </c>
      <c r="AG54">
        <v>1.63</v>
      </c>
      <c r="AJ54" t="s">
        <v>83</v>
      </c>
    </row>
    <row r="55" spans="1:36" ht="15" x14ac:dyDescent="0.25">
      <c r="A55">
        <v>3.48</v>
      </c>
      <c r="B55">
        <v>3.27</v>
      </c>
      <c r="C55">
        <v>2.2799999999999998</v>
      </c>
      <c r="D55" s="20">
        <f t="shared" si="3"/>
        <v>3.1763210620667337E-2</v>
      </c>
      <c r="E55" s="17">
        <f>IF(OR($A55="",$B55="",$C55=""),"",A55*'MPTO_working_3-way'!$I54)</f>
        <v>3.5905359729599224</v>
      </c>
      <c r="F55" s="21">
        <f>IF(OR($A55="",$B55="",$C55=""),"",B55*'MPTO_working_3-way'!$I54)</f>
        <v>3.3738656987295821</v>
      </c>
      <c r="G55" s="22">
        <f>IF(OR($A55="",$B55="",$C55=""),"",C55*'MPTO_working_3-way'!$I54)</f>
        <v>2.3524201202151214</v>
      </c>
      <c r="H55" s="17">
        <f>IF(OR($A55="",$B55="",$C55=""),"",'MPTO_working_3-way'!E54)</f>
        <v>3.6131268298552155</v>
      </c>
      <c r="I55" s="21">
        <f>IF(OR($A55="",$B55="",$C55=""),"",'MPTO_working_3-way'!F54)</f>
        <v>3.3872738552548296</v>
      </c>
      <c r="J55" s="22">
        <f>IF(OR($A55="",$B55="",$C55=""),"",'MPTO_working_3-way'!G54)</f>
        <v>2.3364008091566095</v>
      </c>
      <c r="K55" s="17">
        <f>IF(OR($A55="",$B55="",$C55=""),"",'OddsRatio_working_3-way'!H54)</f>
        <v>3.6025758691357899</v>
      </c>
      <c r="L55" s="21">
        <f>IF(OR($A55="",$B55="",$C55=""),"",'OddsRatio_working_3-way'!I54)</f>
        <v>3.3821964608621955</v>
      </c>
      <c r="M55" s="22">
        <f>IF(OR($A55="",$B55="",$C55=""),"",'OddsRatio_working_3-way'!J54)</f>
        <v>2.3432649647152464</v>
      </c>
      <c r="N55" s="23">
        <f t="shared" si="16"/>
        <v>27.850995158687468</v>
      </c>
      <c r="O55" s="24">
        <f t="shared" si="17"/>
        <v>29.639591178052722</v>
      </c>
      <c r="P55" s="24">
        <f t="shared" si="18"/>
        <v>42.509413663259828</v>
      </c>
      <c r="Q55" t="s">
        <v>144</v>
      </c>
      <c r="R55" t="s">
        <v>132</v>
      </c>
      <c r="S55" t="s">
        <v>482</v>
      </c>
      <c r="T55" s="35">
        <v>100</v>
      </c>
      <c r="U55" s="35">
        <f t="shared" si="19"/>
        <v>57.446808510638299</v>
      </c>
      <c r="V55" s="35">
        <f t="shared" si="20"/>
        <v>69.879518072289159</v>
      </c>
      <c r="W55" s="35">
        <f t="shared" si="21"/>
        <v>69.230769230769241</v>
      </c>
      <c r="X55" s="35">
        <f t="shared" si="22"/>
        <v>60.889712696941615</v>
      </c>
      <c r="Y55" s="35">
        <f t="shared" si="23"/>
        <v>73.322422258592468</v>
      </c>
      <c r="Z55" s="35">
        <f t="shared" si="24"/>
        <v>72.67367341707255</v>
      </c>
      <c r="AA55" s="35">
        <f t="shared" si="25"/>
        <v>-3.4429041863033163</v>
      </c>
      <c r="AB55" s="35">
        <f t="shared" si="26"/>
        <v>-3.4429041863033092</v>
      </c>
      <c r="AC55" s="35">
        <f t="shared" si="27"/>
        <v>-3.4429041863033092</v>
      </c>
      <c r="AF55">
        <v>2.37</v>
      </c>
      <c r="AG55">
        <v>1.63</v>
      </c>
      <c r="AJ55" t="s">
        <v>83</v>
      </c>
    </row>
    <row r="56" spans="1:36" ht="15" x14ac:dyDescent="0.25">
      <c r="A56">
        <v>2.35</v>
      </c>
      <c r="B56">
        <v>3.32</v>
      </c>
      <c r="C56">
        <v>3.25</v>
      </c>
      <c r="D56" s="20">
        <f t="shared" si="3"/>
        <v>3.4429041863033305E-2</v>
      </c>
      <c r="E56" s="17">
        <f>IF(OR($A56="",$B56="",$C56=""),"",A56*'MPTO_working_3-way'!$I55)</f>
        <v>2.4309082483781284</v>
      </c>
      <c r="F56" s="21">
        <f>IF(OR($A56="",$B56="",$C56=""),"",B56*'MPTO_working_3-way'!$I55)</f>
        <v>3.4343044189852705</v>
      </c>
      <c r="G56" s="22">
        <f>IF(OR($A56="",$B56="",$C56=""),"",C56*'MPTO_working_3-way'!$I55)</f>
        <v>3.3618943860548582</v>
      </c>
      <c r="H56" s="17">
        <f>IF(OR($A56="",$B56="",$C56=""),"",'MPTO_working_3-way'!E55)</f>
        <v>2.4151347747404519</v>
      </c>
      <c r="I56" s="21">
        <f>IF(OR($A56="",$B56="",$C56=""),"",'MPTO_working_3-way'!F55)</f>
        <v>3.4515075205880357</v>
      </c>
      <c r="J56" s="22">
        <f>IF(OR($A56="",$B56="",$C56=""),"",'MPTO_working_3-way'!G55)</f>
        <v>3.3759153241911868</v>
      </c>
      <c r="K56" s="17">
        <f>IF(OR($A56="",$B56="",$C56=""),"",'OddsRatio_working_3-way'!H55)</f>
        <v>2.4220007603933542</v>
      </c>
      <c r="L56" s="21">
        <f>IF(OR($A56="",$B56="",$C56=""),"",'OddsRatio_working_3-way'!I55)</f>
        <v>3.4437346400833939</v>
      </c>
      <c r="M56" s="22">
        <f>IF(OR($A56="",$B56="",$C56=""),"",'OddsRatio_working_3-way'!J55)</f>
        <v>3.370001267322257</v>
      </c>
      <c r="N56" s="23">
        <f t="shared" si="16"/>
        <v>41.13688785527745</v>
      </c>
      <c r="O56" s="24">
        <f t="shared" si="17"/>
        <v>29.117977849368078</v>
      </c>
      <c r="P56" s="24">
        <f t="shared" si="18"/>
        <v>29.745134295354465</v>
      </c>
      <c r="Q56" t="s">
        <v>136</v>
      </c>
      <c r="R56" t="s">
        <v>133</v>
      </c>
      <c r="S56" t="s">
        <v>482</v>
      </c>
      <c r="T56" s="35">
        <v>100</v>
      </c>
      <c r="U56" s="35">
        <f t="shared" si="19"/>
        <v>30.555555555555554</v>
      </c>
      <c r="V56" s="35">
        <f t="shared" si="20"/>
        <v>77.973568281938327</v>
      </c>
      <c r="W56" s="35">
        <f t="shared" si="21"/>
        <v>87.804878048780481</v>
      </c>
      <c r="X56" s="35">
        <f t="shared" si="22"/>
        <v>34.221553669281185</v>
      </c>
      <c r="Y56" s="35">
        <f t="shared" si="23"/>
        <v>81.639566395663948</v>
      </c>
      <c r="Z56" s="35">
        <f t="shared" si="24"/>
        <v>91.470876162506116</v>
      </c>
      <c r="AA56" s="35">
        <f t="shared" si="25"/>
        <v>-3.6659981137256317</v>
      </c>
      <c r="AB56" s="35">
        <f t="shared" si="26"/>
        <v>-3.665998113725621</v>
      </c>
      <c r="AC56" s="35">
        <f t="shared" si="27"/>
        <v>-3.6659981137256352</v>
      </c>
      <c r="AF56">
        <v>1.96</v>
      </c>
      <c r="AG56">
        <v>1.91</v>
      </c>
      <c r="AJ56" t="s">
        <v>83</v>
      </c>
    </row>
    <row r="57" spans="1:36" ht="15" x14ac:dyDescent="0.25">
      <c r="A57">
        <v>1.44</v>
      </c>
      <c r="B57">
        <v>4.54</v>
      </c>
      <c r="C57">
        <v>8.1999999999999993</v>
      </c>
      <c r="D57" s="20">
        <f t="shared" si="3"/>
        <v>3.6659981137256326E-2</v>
      </c>
      <c r="E57" s="17">
        <f>IF(OR($A57="",$B57="",$C57=""),"",A57*'MPTO_working_3-way'!$I56)</f>
        <v>1.492790372837649</v>
      </c>
      <c r="F57" s="21">
        <f>IF(OR($A57="",$B57="",$C57=""),"",B57*'MPTO_working_3-way'!$I56)</f>
        <v>4.7064363143631436</v>
      </c>
      <c r="G57" s="22">
        <f>IF(OR($A57="",$B57="",$C57=""),"",C57*'MPTO_working_3-way'!$I56)</f>
        <v>8.5006118453255013</v>
      </c>
      <c r="H57" s="17">
        <f>IF(OR($A57="",$B57="",$C57=""),"",'MPTO_working_3-way'!E56)</f>
        <v>1.4657932575225086</v>
      </c>
      <c r="I57" s="21">
        <f>IF(OR($A57="",$B57="",$C57=""),"",'MPTO_working_3-way'!F56)</f>
        <v>4.8066680375101019</v>
      </c>
      <c r="J57" s="22">
        <f>IF(OR($A57="",$B57="",$C57=""),"",'MPTO_working_3-way'!G56)</f>
        <v>9.1131762423275333</v>
      </c>
      <c r="K57" s="17">
        <f>IF(OR($A57="",$B57="",$C57=""),"",'OddsRatio_working_3-way'!H56)</f>
        <v>1.4743682603437076</v>
      </c>
      <c r="L57" s="21">
        <f>IF(OR($A57="",$B57="",$C57=""),"",'OddsRatio_working_3-way'!I56)</f>
        <v>4.8165082764016489</v>
      </c>
      <c r="M57" s="22">
        <f>IF(OR($A57="",$B57="",$C57=""),"",'OddsRatio_working_3-way'!J56)</f>
        <v>8.7623897147152157</v>
      </c>
      <c r="N57" s="23">
        <f t="shared" si="16"/>
        <v>66.988642089049478</v>
      </c>
      <c r="O57" s="24">
        <f t="shared" si="17"/>
        <v>21.247498812385736</v>
      </c>
      <c r="P57" s="24">
        <f t="shared" si="18"/>
        <v>11.763859098564787</v>
      </c>
      <c r="Q57" t="s">
        <v>146</v>
      </c>
      <c r="R57" t="s">
        <v>88</v>
      </c>
      <c r="S57" t="s">
        <v>482</v>
      </c>
      <c r="T57" s="35">
        <v>100</v>
      </c>
      <c r="U57" s="35">
        <f t="shared" si="19"/>
        <v>63.369963369963365</v>
      </c>
      <c r="V57" s="35">
        <f t="shared" si="20"/>
        <v>67.845659163987136</v>
      </c>
      <c r="W57" s="35">
        <f t="shared" si="21"/>
        <v>65.517241379310349</v>
      </c>
      <c r="X57" s="35">
        <f t="shared" si="22"/>
        <v>66.637099456702515</v>
      </c>
      <c r="Y57" s="35">
        <f t="shared" si="23"/>
        <v>71.112795250726293</v>
      </c>
      <c r="Z57" s="35">
        <f t="shared" si="24"/>
        <v>68.784377466049477</v>
      </c>
      <c r="AA57" s="35">
        <f t="shared" si="25"/>
        <v>-3.2671360867391499</v>
      </c>
      <c r="AB57" s="35">
        <f t="shared" si="26"/>
        <v>-3.267136086739157</v>
      </c>
      <c r="AC57" s="35">
        <f t="shared" si="27"/>
        <v>-3.2671360867391286</v>
      </c>
      <c r="AF57">
        <v>2.02</v>
      </c>
      <c r="AG57">
        <v>1.85</v>
      </c>
      <c r="AJ57" t="s">
        <v>83</v>
      </c>
    </row>
    <row r="58" spans="1:36" ht="15" x14ac:dyDescent="0.25">
      <c r="A58">
        <v>2.73</v>
      </c>
      <c r="B58">
        <v>3.11</v>
      </c>
      <c r="C58">
        <v>2.9</v>
      </c>
      <c r="D58" s="20">
        <f t="shared" si="3"/>
        <v>3.2671360867391419E-2</v>
      </c>
      <c r="E58" s="17">
        <f>IF(OR($A58="",$B58="",$C58=""),"",A58*'MPTO_working_3-way'!$I57)</f>
        <v>2.8191928151679786</v>
      </c>
      <c r="F58" s="21">
        <f>IF(OR($A58="",$B58="",$C58=""),"",B58*'MPTO_working_3-way'!$I57)</f>
        <v>3.211607932297587</v>
      </c>
      <c r="G58" s="22">
        <f>IF(OR($A58="",$B58="",$C58=""),"",C58*'MPTO_working_3-way'!$I57)</f>
        <v>2.994746946515435</v>
      </c>
      <c r="H58" s="17">
        <f>IF(OR($A58="",$B58="",$C58=""),"",'MPTO_working_3-way'!E57)</f>
        <v>2.8136525300189654</v>
      </c>
      <c r="I58" s="21">
        <f>IF(OR($A58="",$B58="",$C58=""),"",'MPTO_working_3-way'!F57)</f>
        <v>3.219026198686775</v>
      </c>
      <c r="J58" s="22">
        <f>IF(OR($A58="",$B58="",$C58=""),"",'MPTO_working_3-way'!G57)</f>
        <v>2.9945756324273392</v>
      </c>
      <c r="K58" s="17">
        <f>IF(OR($A58="",$B58="",$C58=""),"",'OddsRatio_working_3-way'!H57)</f>
        <v>2.8163200075424886</v>
      </c>
      <c r="L58" s="21">
        <f>IF(OR($A58="",$B58="",$C58=""),"",'OddsRatio_working_3-way'!I57)</f>
        <v>3.215280471626965</v>
      </c>
      <c r="M58" s="22">
        <f>IF(OR($A58="",$B58="",$C58=""),"",'OddsRatio_working_3-way'!J57)</f>
        <v>2.9948023204223855</v>
      </c>
      <c r="N58" s="23">
        <f t="shared" si="16"/>
        <v>35.471146018099368</v>
      </c>
      <c r="O58" s="24">
        <f t="shared" si="17"/>
        <v>31.137051006241574</v>
      </c>
      <c r="P58" s="24">
        <f t="shared" si="18"/>
        <v>33.391802975659061</v>
      </c>
      <c r="Q58" t="s">
        <v>137</v>
      </c>
      <c r="R58" t="s">
        <v>141</v>
      </c>
      <c r="S58" t="s">
        <v>482</v>
      </c>
      <c r="T58" s="35">
        <v>100</v>
      </c>
      <c r="U58" s="35">
        <f t="shared" si="19"/>
        <v>43.820224719101127</v>
      </c>
      <c r="V58" s="35">
        <f t="shared" si="20"/>
        <v>72.899728997289984</v>
      </c>
      <c r="W58" s="35">
        <f t="shared" si="21"/>
        <v>79.035639412997895</v>
      </c>
      <c r="X58" s="35">
        <f t="shared" si="22"/>
        <v>48.064631589712128</v>
      </c>
      <c r="Y58" s="35">
        <f t="shared" si="23"/>
        <v>77.144135867900971</v>
      </c>
      <c r="Z58" s="35">
        <f t="shared" si="24"/>
        <v>83.280046283608911</v>
      </c>
      <c r="AA58" s="35">
        <f t="shared" si="25"/>
        <v>-4.2444068706110016</v>
      </c>
      <c r="AB58" s="35">
        <f t="shared" si="26"/>
        <v>-4.2444068706109874</v>
      </c>
      <c r="AC58" s="35">
        <f t="shared" si="27"/>
        <v>-4.2444068706110158</v>
      </c>
      <c r="AF58">
        <v>2.33</v>
      </c>
      <c r="AG58">
        <v>1.64</v>
      </c>
      <c r="AJ58" t="s">
        <v>83</v>
      </c>
    </row>
    <row r="59" spans="1:36" ht="15" x14ac:dyDescent="0.25">
      <c r="A59">
        <v>1.78</v>
      </c>
      <c r="B59">
        <v>3.69</v>
      </c>
      <c r="C59">
        <v>4.7699999999999996</v>
      </c>
      <c r="D59" s="20">
        <f t="shared" si="3"/>
        <v>4.2444068706110061E-2</v>
      </c>
      <c r="E59" s="17">
        <f>IF(OR($A59="",$B59="",$C59=""),"",A59*'MPTO_working_3-way'!$I58)</f>
        <v>1.855550442296876</v>
      </c>
      <c r="F59" s="21">
        <f>IF(OR($A59="",$B59="",$C59=""),"",B59*'MPTO_working_3-way'!$I58)</f>
        <v>3.8466186135255462</v>
      </c>
      <c r="G59" s="22">
        <f>IF(OR($A59="",$B59="",$C59=""),"",C59*'MPTO_working_3-way'!$I58)</f>
        <v>4.9724582077281445</v>
      </c>
      <c r="H59" s="17">
        <f>IF(OR($A59="",$B59="",$C59=""),"",'MPTO_working_3-way'!E58)</f>
        <v>1.8259846492938179</v>
      </c>
      <c r="I59" s="21">
        <f>IF(OR($A59="",$B59="",$C59=""),"",'MPTO_working_3-way'!F58)</f>
        <v>3.8932519051641679</v>
      </c>
      <c r="J59" s="22">
        <f>IF(OR($A59="",$B59="",$C59=""),"",'MPTO_working_3-way'!G58)</f>
        <v>5.1152050845249368</v>
      </c>
      <c r="K59" s="17">
        <f>IF(OR($A59="",$B59="",$C59=""),"",'OddsRatio_working_3-way'!H58)</f>
        <v>1.8368013575780349</v>
      </c>
      <c r="L59" s="21">
        <f>IF(OR($A59="",$B59="",$C59=""),"",'OddsRatio_working_3-way'!I58)</f>
        <v>3.8858918613909155</v>
      </c>
      <c r="M59" s="22">
        <f>IF(OR($A59="",$B59="",$C59=""),"",'OddsRatio_working_3-way'!J58)</f>
        <v>5.0445398949605025</v>
      </c>
      <c r="N59" s="23">
        <f t="shared" si="16"/>
        <v>53.892364077268581</v>
      </c>
      <c r="O59" s="24">
        <f t="shared" si="17"/>
        <v>25.996858552178342</v>
      </c>
      <c r="P59" s="24">
        <f t="shared" si="18"/>
        <v>20.110777370553059</v>
      </c>
      <c r="Q59" t="s">
        <v>140</v>
      </c>
      <c r="R59" t="s">
        <v>135</v>
      </c>
      <c r="S59" t="s">
        <v>482</v>
      </c>
      <c r="T59" s="35">
        <v>100</v>
      </c>
      <c r="U59" s="35">
        <f t="shared" si="19"/>
        <v>25.373134328358205</v>
      </c>
      <c r="V59" s="35">
        <f t="shared" si="20"/>
        <v>80.353634577603145</v>
      </c>
      <c r="W59" s="35">
        <f t="shared" si="21"/>
        <v>90.530303030303031</v>
      </c>
      <c r="X59" s="35">
        <f t="shared" si="22"/>
        <v>29.116062392093827</v>
      </c>
      <c r="Y59" s="35">
        <f t="shared" si="23"/>
        <v>84.09656264133875</v>
      </c>
      <c r="Z59" s="35">
        <f t="shared" si="24"/>
        <v>94.27323109403865</v>
      </c>
      <c r="AA59" s="35">
        <f t="shared" si="25"/>
        <v>-3.7429280637356221</v>
      </c>
      <c r="AB59" s="35">
        <f t="shared" si="26"/>
        <v>-3.7429280637356044</v>
      </c>
      <c r="AC59" s="35">
        <f t="shared" si="27"/>
        <v>-3.7429280637356186</v>
      </c>
      <c r="AF59">
        <v>2.1</v>
      </c>
      <c r="AG59">
        <v>1.75</v>
      </c>
      <c r="AJ59" t="s">
        <v>83</v>
      </c>
    </row>
    <row r="60" spans="1:36" s="35" customFormat="1" ht="15" x14ac:dyDescent="0.25">
      <c r="A60">
        <v>1.34</v>
      </c>
      <c r="B60">
        <v>5.09</v>
      </c>
      <c r="C60">
        <v>10.56</v>
      </c>
      <c r="D60" s="20">
        <f t="shared" si="3"/>
        <v>3.7429280637356177E-2</v>
      </c>
      <c r="E60" s="17">
        <f>IF(OR($A60="",$B60="",$C60=""),"",A60*'MPTO_working_3-way'!$I59)</f>
        <v>1.3901552360540574</v>
      </c>
      <c r="F60" s="21">
        <f>IF(OR($A60="",$B60="",$C60=""),"",B60*'MPTO_working_3-way'!$I59)</f>
        <v>5.2805150384441424</v>
      </c>
      <c r="G60" s="22">
        <f>IF(OR($A60="",$B60="",$C60=""),"",C60*'MPTO_working_3-way'!$I59)</f>
        <v>10.955253203530482</v>
      </c>
      <c r="H60" s="17">
        <f>IF(OR($A60="",$B60="",$C60=""),"",'MPTO_working_3-way'!E59)</f>
        <v>1.3627835773373154</v>
      </c>
      <c r="I60" s="21">
        <f>IF(OR($A60="",$B60="",$C60=""),"",'MPTO_working_3-way'!F59)</f>
        <v>5.4351598990384584</v>
      </c>
      <c r="J60" s="22">
        <f>IF(OR($A60="",$B60="",$C60=""),"",'MPTO_working_3-way'!G59)</f>
        <v>12.162410581688462</v>
      </c>
      <c r="K60" s="17">
        <f>IF(OR($A60="",$B60="",$C60=""),"",'OddsRatio_working_3-way'!H59)</f>
        <v>1.3709336080866892</v>
      </c>
      <c r="L60" s="21">
        <f>IF(OR($A60="",$B60="",$C60=""),"",'OddsRatio_working_3-way'!I59)</f>
        <v>5.4621131090428179</v>
      </c>
      <c r="M60" s="22">
        <f>IF(OR($A60="",$B60="",$C60=""),"",'OddsRatio_working_3-way'!J59)</f>
        <v>11.429780274437494</v>
      </c>
      <c r="N60" s="23">
        <f t="shared" si="16"/>
        <v>71.934412363794024</v>
      </c>
      <c r="O60" s="24">
        <f t="shared" si="17"/>
        <v>18.937546673376033</v>
      </c>
      <c r="P60" s="24">
        <f t="shared" si="18"/>
        <v>9.1280409628299246</v>
      </c>
      <c r="Q60" t="s">
        <v>75</v>
      </c>
      <c r="R60" t="s">
        <v>139</v>
      </c>
      <c r="S60" t="s">
        <v>482</v>
      </c>
      <c r="T60" s="35">
        <v>100</v>
      </c>
      <c r="U60" s="35">
        <f t="shared" si="19"/>
        <v>65.635738831615114</v>
      </c>
      <c r="V60" s="35">
        <f t="shared" si="20"/>
        <v>69.040247678018574</v>
      </c>
      <c r="W60" s="35">
        <f t="shared" si="21"/>
        <v>61.977186311787079</v>
      </c>
      <c r="X60" s="35">
        <f t="shared" si="22"/>
        <v>68.982566010194361</v>
      </c>
      <c r="Y60" s="35">
        <f t="shared" si="23"/>
        <v>72.387074856597806</v>
      </c>
      <c r="Z60" s="35">
        <f t="shared" si="24"/>
        <v>65.324013490366312</v>
      </c>
      <c r="AA60" s="35">
        <f t="shared" si="25"/>
        <v>-3.3468271785792467</v>
      </c>
      <c r="AB60" s="35">
        <f t="shared" si="26"/>
        <v>-3.3468271785792325</v>
      </c>
      <c r="AC60" s="35">
        <f t="shared" si="27"/>
        <v>-3.3468271785792325</v>
      </c>
      <c r="AD60" s="36"/>
      <c r="AE60" s="36"/>
      <c r="AF60">
        <v>1.94</v>
      </c>
      <c r="AG60">
        <v>1.93</v>
      </c>
      <c r="AH60" s="36"/>
      <c r="AI60" s="36"/>
      <c r="AJ60" t="s">
        <v>83</v>
      </c>
    </row>
    <row r="61" spans="1:36" ht="15" x14ac:dyDescent="0.25">
      <c r="A61">
        <v>2.91</v>
      </c>
      <c r="B61">
        <v>3.23</v>
      </c>
      <c r="C61">
        <v>2.63</v>
      </c>
      <c r="D61" s="20">
        <f t="shared" si="3"/>
        <v>3.3468271785792369E-2</v>
      </c>
      <c r="E61" s="17">
        <f>IF(OR($A61="",$B61="",$C61=""),"",A61*'MPTO_working_3-way'!$I60)</f>
        <v>3.0073926708966559</v>
      </c>
      <c r="F61" s="21">
        <f>IF(OR($A61="",$B61="",$C61=""),"",B61*'MPTO_working_3-way'!$I60)</f>
        <v>3.3381025178681094</v>
      </c>
      <c r="G61" s="22">
        <f>IF(OR($A61="",$B61="",$C61=""),"",C61*'MPTO_working_3-way'!$I60)</f>
        <v>2.7180215547966338</v>
      </c>
      <c r="H61" s="17">
        <f>IF(OR($A61="",$B61="",$C61=""),"",'MPTO_working_3-way'!E60)</f>
        <v>3.0076407209709686</v>
      </c>
      <c r="I61" s="21">
        <f>IF(OR($A61="",$B61="",$C61=""),"",'MPTO_working_3-way'!F60)</f>
        <v>3.3507411863219252</v>
      </c>
      <c r="J61" s="22">
        <f>IF(OR($A61="",$B61="",$C61=""),"",'MPTO_working_3-way'!G60)</f>
        <v>2.7094980778434228</v>
      </c>
      <c r="K61" s="17">
        <f>IF(OR($A61="",$B61="",$C61=""),"",'OddsRatio_working_3-way'!H60)</f>
        <v>3.007885189383543</v>
      </c>
      <c r="L61" s="21">
        <f>IF(OR($A61="",$B61="",$C61=""),"",'OddsRatio_working_3-way'!I60)</f>
        <v>3.3442848022645544</v>
      </c>
      <c r="M61" s="22">
        <f>IF(OR($A61="",$B61="",$C61=""),"",'OddsRatio_working_3-way'!J60)</f>
        <v>2.713535528112657</v>
      </c>
      <c r="N61" s="23">
        <f t="shared" si="16"/>
        <v>33.251394461297579</v>
      </c>
      <c r="O61" s="24">
        <f t="shared" si="17"/>
        <v>29.957138663274289</v>
      </c>
      <c r="P61" s="24">
        <f t="shared" si="18"/>
        <v>36.791466875428128</v>
      </c>
      <c r="Q61" t="s">
        <v>145</v>
      </c>
      <c r="R61" t="s">
        <v>457</v>
      </c>
      <c r="S61" t="s">
        <v>482</v>
      </c>
      <c r="T61" s="35">
        <v>100</v>
      </c>
      <c r="U61" s="35">
        <f t="shared" si="19"/>
        <v>73.753280839895012</v>
      </c>
      <c r="V61" s="35">
        <f t="shared" si="20"/>
        <v>73.118279569892465</v>
      </c>
      <c r="W61" s="35">
        <f t="shared" si="21"/>
        <v>49.748743718592962</v>
      </c>
      <c r="X61" s="35">
        <f t="shared" si="22"/>
        <v>77.132976711514559</v>
      </c>
      <c r="Y61" s="35">
        <f t="shared" si="23"/>
        <v>76.497975441512025</v>
      </c>
      <c r="Z61" s="35">
        <f t="shared" si="24"/>
        <v>53.128439590212515</v>
      </c>
      <c r="AA61" s="35">
        <f t="shared" si="25"/>
        <v>-3.3796958716195462</v>
      </c>
      <c r="AB61" s="35">
        <f t="shared" si="26"/>
        <v>-3.3796958716195604</v>
      </c>
      <c r="AC61" s="35">
        <f t="shared" si="27"/>
        <v>-3.3796958716195533</v>
      </c>
      <c r="AF61">
        <v>2.15</v>
      </c>
      <c r="AG61">
        <v>1.74</v>
      </c>
      <c r="AJ61" t="s">
        <v>83</v>
      </c>
    </row>
    <row r="62" spans="1:36" ht="15" x14ac:dyDescent="0.25">
      <c r="A62">
        <v>3.81</v>
      </c>
      <c r="B62">
        <v>3.72</v>
      </c>
      <c r="C62">
        <v>1.99</v>
      </c>
      <c r="D62" s="20">
        <f t="shared" si="3"/>
        <v>3.379695871619548E-2</v>
      </c>
      <c r="E62" s="17">
        <f>IF(OR($A62="",$B62="",$C62=""),"",A62*'MPTO_working_3-way'!$I61)</f>
        <v>3.9387664127087048</v>
      </c>
      <c r="F62" s="21">
        <f>IF(OR($A62="",$B62="",$C62=""),"",B62*'MPTO_working_3-way'!$I61)</f>
        <v>3.8457246864242474</v>
      </c>
      <c r="G62" s="22">
        <f>IF(OR($A62="",$B62="",$C62=""),"",C62*'MPTO_working_3-way'!$I61)</f>
        <v>2.057255947845229</v>
      </c>
      <c r="H62" s="17">
        <f>IF(OR($A62="",$B62="",$C62=""),"",'MPTO_working_3-way'!E61)</f>
        <v>3.9808673354169675</v>
      </c>
      <c r="I62" s="21">
        <f>IF(OR($A62="",$B62="",$C62=""),"",'MPTO_working_3-way'!F61)</f>
        <v>3.882717827095123</v>
      </c>
      <c r="J62" s="22">
        <f>IF(OR($A62="",$B62="",$C62=""),"",'MPTO_working_3-way'!G61)</f>
        <v>2.0356362143548359</v>
      </c>
      <c r="K62" s="17">
        <f>IF(OR($A62="",$B62="",$C62=""),"",'OddsRatio_working_3-way'!H61)</f>
        <v>3.9635584144082614</v>
      </c>
      <c r="L62" s="21">
        <f>IF(OR($A62="",$B62="",$C62=""),"",'OddsRatio_working_3-way'!I61)</f>
        <v>3.8686401733773925</v>
      </c>
      <c r="M62" s="22">
        <f>IF(OR($A62="",$B62="",$C62=""),"",'OddsRatio_working_3-way'!J61)</f>
        <v>2.0441006513395656</v>
      </c>
      <c r="N62" s="23">
        <f t="shared" si="16"/>
        <v>25.388659677137245</v>
      </c>
      <c r="O62" s="24">
        <f t="shared" si="17"/>
        <v>26.002901443519594</v>
      </c>
      <c r="P62" s="24">
        <f t="shared" si="18"/>
        <v>48.608438879343161</v>
      </c>
      <c r="Q62" t="s">
        <v>89</v>
      </c>
      <c r="R62" t="s">
        <v>73</v>
      </c>
      <c r="S62" t="s">
        <v>482</v>
      </c>
      <c r="T62" s="35">
        <v>100</v>
      </c>
      <c r="U62" s="35">
        <f t="shared" si="19"/>
        <v>60.317460317460316</v>
      </c>
      <c r="V62" s="35">
        <f t="shared" si="20"/>
        <v>73.614775725593674</v>
      </c>
      <c r="W62" s="35">
        <f t="shared" si="21"/>
        <v>61.685823754789276</v>
      </c>
      <c r="X62" s="35">
        <f t="shared" si="22"/>
        <v>64.699400519617072</v>
      </c>
      <c r="Y62" s="35">
        <f t="shared" si="23"/>
        <v>77.996715927750415</v>
      </c>
      <c r="Z62" s="35">
        <f t="shared" si="24"/>
        <v>66.06776395694601</v>
      </c>
      <c r="AA62" s="35">
        <f t="shared" si="25"/>
        <v>-4.3819402021567555</v>
      </c>
      <c r="AB62" s="35">
        <f t="shared" si="26"/>
        <v>-4.3819402021567413</v>
      </c>
      <c r="AC62" s="35">
        <f t="shared" si="27"/>
        <v>-4.3819402021567342</v>
      </c>
      <c r="AF62">
        <v>2</v>
      </c>
      <c r="AG62">
        <v>1.88</v>
      </c>
      <c r="AJ62" t="s">
        <v>83</v>
      </c>
    </row>
    <row r="63" spans="1:36" s="35" customFormat="1" ht="15" x14ac:dyDescent="0.25">
      <c r="A63">
        <v>2.52</v>
      </c>
      <c r="B63">
        <v>3.79</v>
      </c>
      <c r="C63">
        <v>2.61</v>
      </c>
      <c r="D63" s="20">
        <f t="shared" si="3"/>
        <v>4.3819402021567422E-2</v>
      </c>
      <c r="E63" s="17">
        <f>IF(OR($A63="",$B63="",$C63=""),"",A63*'MPTO_working_3-way'!$I62)</f>
        <v>2.6304248930943501</v>
      </c>
      <c r="F63" s="21">
        <f>IF(OR($A63="",$B63="",$C63=""),"",B63*'MPTO_working_3-way'!$I62)</f>
        <v>3.9560755336617404</v>
      </c>
      <c r="G63" s="22">
        <f>IF(OR($A63="",$B63="",$C63=""),"",C63*'MPTO_working_3-way'!$I62)</f>
        <v>2.7243686392762907</v>
      </c>
      <c r="H63" s="17">
        <f>IF(OR($A63="",$B63="",$C63=""),"",'MPTO_working_3-way'!E62)</f>
        <v>2.616301608472726</v>
      </c>
      <c r="I63" s="21">
        <f>IF(OR($A63="",$B63="",$C63=""),"",'MPTO_working_3-way'!F62)</f>
        <v>4.0121041104145183</v>
      </c>
      <c r="J63" s="22">
        <f>IF(OR($A63="",$B63="",$C63=""),"",'MPTO_working_3-way'!G62)</f>
        <v>2.7134443112082951</v>
      </c>
      <c r="K63" s="17">
        <f>IF(OR($A63="",$B63="",$C63=""),"",'OddsRatio_working_3-way'!H62)</f>
        <v>2.6238097398608464</v>
      </c>
      <c r="L63" s="21">
        <f>IF(OR($A63="",$B63="",$C63=""),"",'OddsRatio_working_3-way'!I62)</f>
        <v>3.9805455093498421</v>
      </c>
      <c r="M63" s="22">
        <f>IF(OR($A63="",$B63="",$C63=""),"",'OddsRatio_working_3-way'!J62)</f>
        <v>2.719956369194712</v>
      </c>
      <c r="N63" s="23">
        <f t="shared" si="16"/>
        <v>38.016671855003281</v>
      </c>
      <c r="O63" s="24">
        <f t="shared" si="17"/>
        <v>25.277576009131476</v>
      </c>
      <c r="P63" s="24">
        <f t="shared" si="18"/>
        <v>36.705752135865247</v>
      </c>
      <c r="Q63" t="s">
        <v>169</v>
      </c>
      <c r="R63" t="s">
        <v>245</v>
      </c>
      <c r="S63" t="s">
        <v>482</v>
      </c>
      <c r="T63" s="35">
        <v>100</v>
      </c>
      <c r="U63" s="35">
        <f t="shared" si="19"/>
        <v>69.325153374233125</v>
      </c>
      <c r="V63" s="35">
        <f t="shared" si="20"/>
        <v>71.671388101982998</v>
      </c>
      <c r="W63" s="35">
        <f t="shared" si="21"/>
        <v>53.917050691244242</v>
      </c>
      <c r="X63" s="35">
        <f t="shared" si="22"/>
        <v>74.41156120677276</v>
      </c>
      <c r="Y63" s="35">
        <f t="shared" si="23"/>
        <v>76.757795934522633</v>
      </c>
      <c r="Z63" s="35">
        <f t="shared" si="24"/>
        <v>59.00345852378387</v>
      </c>
      <c r="AA63" s="35">
        <f t="shared" si="25"/>
        <v>-5.0864078325396349</v>
      </c>
      <c r="AB63" s="35">
        <f t="shared" si="26"/>
        <v>-5.0864078325396349</v>
      </c>
      <c r="AC63" s="35">
        <f t="shared" si="27"/>
        <v>-5.0864078325396278</v>
      </c>
      <c r="AD63" s="36"/>
      <c r="AE63" s="36"/>
      <c r="AF63">
        <v>1.82</v>
      </c>
      <c r="AG63">
        <v>2.0299999999999998</v>
      </c>
      <c r="AH63" s="36"/>
      <c r="AI63" s="36"/>
      <c r="AJ63" t="s">
        <v>68</v>
      </c>
    </row>
    <row r="64" spans="1:36" ht="15" x14ac:dyDescent="0.25">
      <c r="A64">
        <v>3.26</v>
      </c>
      <c r="B64">
        <v>3.53</v>
      </c>
      <c r="C64">
        <v>2.17</v>
      </c>
      <c r="D64" s="20">
        <f t="shared" si="3"/>
        <v>5.0864078325396189E-2</v>
      </c>
      <c r="E64" s="17">
        <f>IF(OR($A64="",$B64="",$C64=""),"",A64*'MPTO_working_3-way'!$I63)</f>
        <v>3.4258168953407915</v>
      </c>
      <c r="F64" s="21">
        <f>IF(OR($A64="",$B64="",$C64=""),"",B64*'MPTO_working_3-way'!$I63)</f>
        <v>3.7095501964886481</v>
      </c>
      <c r="G64" s="22">
        <f>IF(OR($A64="",$B64="",$C64=""),"",C64*'MPTO_working_3-way'!$I63)</f>
        <v>2.2803750499661097</v>
      </c>
      <c r="H64" s="17">
        <f>IF(OR($A64="",$B64="",$C64=""),"",'MPTO_working_3-way'!E63)</f>
        <v>3.4507297654559901</v>
      </c>
      <c r="I64" s="21">
        <f>IF(OR($A64="",$B64="",$C64=""),"",'MPTO_working_3-way'!F63)</f>
        <v>3.7547202530659671</v>
      </c>
      <c r="J64" s="22">
        <f>IF(OR($A64="",$B64="",$C64=""),"",'MPTO_working_3-way'!G63)</f>
        <v>2.2528875243562831</v>
      </c>
      <c r="K64" s="17">
        <f>IF(OR($A64="",$B64="",$C64=""),"",'OddsRatio_working_3-way'!H63)</f>
        <v>3.4420355472828565</v>
      </c>
      <c r="L64" s="21">
        <f>IF(OR($A64="",$B64="",$C64=""),"",'OddsRatio_working_3-way'!I63)</f>
        <v>3.733783156913995</v>
      </c>
      <c r="M64" s="22">
        <f>IF(OR($A64="",$B64="",$C64=""),"",'OddsRatio_working_3-way'!J63)</f>
        <v>2.2642396417349304</v>
      </c>
      <c r="N64" s="23">
        <f t="shared" si="16"/>
        <v>29.190118168896547</v>
      </c>
      <c r="O64" s="24">
        <f t="shared" si="17"/>
        <v>26.95744624096395</v>
      </c>
      <c r="P64" s="24">
        <f t="shared" si="18"/>
        <v>43.852435590139507</v>
      </c>
      <c r="Q64" t="s">
        <v>170</v>
      </c>
      <c r="R64" t="s">
        <v>149</v>
      </c>
      <c r="S64" t="s">
        <v>482</v>
      </c>
      <c r="T64" s="35">
        <v>100</v>
      </c>
      <c r="U64" s="35">
        <f t="shared" si="19"/>
        <v>64.285714285714292</v>
      </c>
      <c r="V64" s="35">
        <f t="shared" si="20"/>
        <v>70.845481049562679</v>
      </c>
      <c r="W64" s="35">
        <f t="shared" si="21"/>
        <v>60.474308300395251</v>
      </c>
      <c r="X64" s="35">
        <f t="shared" si="22"/>
        <v>68.680210650042056</v>
      </c>
      <c r="Y64" s="35">
        <f t="shared" si="23"/>
        <v>75.239977413890458</v>
      </c>
      <c r="Z64" s="35">
        <f t="shared" si="24"/>
        <v>64.868804664723029</v>
      </c>
      <c r="AA64" s="35">
        <f t="shared" si="25"/>
        <v>-4.3944963643277646</v>
      </c>
      <c r="AB64" s="35">
        <f t="shared" si="26"/>
        <v>-4.3944963643277788</v>
      </c>
      <c r="AC64" s="35">
        <f t="shared" si="27"/>
        <v>-4.3944963643277788</v>
      </c>
      <c r="AF64">
        <v>1.85</v>
      </c>
      <c r="AG64">
        <v>1.99</v>
      </c>
      <c r="AJ64" t="s">
        <v>68</v>
      </c>
    </row>
    <row r="65" spans="1:36" ht="15" x14ac:dyDescent="0.25">
      <c r="A65">
        <v>2.8</v>
      </c>
      <c r="B65">
        <v>3.43</v>
      </c>
      <c r="C65">
        <v>2.5299999999999998</v>
      </c>
      <c r="D65" s="20">
        <f t="shared" si="3"/>
        <v>4.3944963643277823E-2</v>
      </c>
      <c r="E65" s="17">
        <f>IF(OR($A65="",$B65="",$C65=""),"",A65*'MPTO_working_3-way'!$I64)</f>
        <v>2.9230458982011776</v>
      </c>
      <c r="F65" s="21">
        <f>IF(OR($A65="",$B65="",$C65=""),"",B65*'MPTO_working_3-way'!$I64)</f>
        <v>3.5807312252964429</v>
      </c>
      <c r="G65" s="22">
        <f>IF(OR($A65="",$B65="",$C65=""),"",C65*'MPTO_working_3-way'!$I64)</f>
        <v>2.6411807580174926</v>
      </c>
      <c r="H65" s="17">
        <f>IF(OR($A65="",$B65="",$C65=""),"",'MPTO_working_3-way'!E64)</f>
        <v>2.9197546094836477</v>
      </c>
      <c r="I65" s="21">
        <f>IF(OR($A65="",$B65="",$C65=""),"",'MPTO_working_3-way'!F64)</f>
        <v>3.6114529072711261</v>
      </c>
      <c r="J65" s="22">
        <f>IF(OR($A65="",$B65="",$C65=""),"",'MPTO_working_3-way'!G64)</f>
        <v>2.6273710343992369</v>
      </c>
      <c r="K65" s="17">
        <f>IF(OR($A65="",$B65="",$C65=""),"",'OddsRatio_working_3-way'!H64)</f>
        <v>2.9223273654746236</v>
      </c>
      <c r="L65" s="21">
        <f>IF(OR($A65="",$B65="",$C65=""),"",'OddsRatio_working_3-way'!I64)</f>
        <v>3.5951419433907437</v>
      </c>
      <c r="M65" s="22">
        <f>IF(OR($A65="",$B65="",$C65=""),"",'OddsRatio_working_3-way'!J64)</f>
        <v>2.6339782606534303</v>
      </c>
      <c r="N65" s="23">
        <f t="shared" si="16"/>
        <v>34.210889422413558</v>
      </c>
      <c r="O65" s="24">
        <f t="shared" si="17"/>
        <v>27.927256671358002</v>
      </c>
      <c r="P65" s="24">
        <f t="shared" si="18"/>
        <v>37.86185390622844</v>
      </c>
      <c r="Q65" t="s">
        <v>147</v>
      </c>
      <c r="R65" t="s">
        <v>176</v>
      </c>
      <c r="S65" t="s">
        <v>482</v>
      </c>
      <c r="T65" s="35">
        <v>100</v>
      </c>
      <c r="U65" s="35">
        <f t="shared" si="19"/>
        <v>49.238578680203041</v>
      </c>
      <c r="V65" s="35">
        <f t="shared" si="20"/>
        <v>73.753280839895012</v>
      </c>
      <c r="W65" s="35">
        <f t="shared" si="21"/>
        <v>72.29916897506925</v>
      </c>
      <c r="X65" s="35">
        <f t="shared" si="22"/>
        <v>53.947550185035745</v>
      </c>
      <c r="Y65" s="35">
        <f t="shared" si="23"/>
        <v>78.462252344727702</v>
      </c>
      <c r="Z65" s="35">
        <f t="shared" si="24"/>
        <v>77.00814047990194</v>
      </c>
      <c r="AA65" s="35">
        <f t="shared" si="25"/>
        <v>-4.7089715048327037</v>
      </c>
      <c r="AB65" s="35">
        <f t="shared" si="26"/>
        <v>-4.7089715048326894</v>
      </c>
      <c r="AC65" s="35">
        <f t="shared" si="27"/>
        <v>-4.7089715048326894</v>
      </c>
      <c r="AF65">
        <v>1.97</v>
      </c>
      <c r="AG65">
        <v>1.86</v>
      </c>
      <c r="AJ65" t="s">
        <v>68</v>
      </c>
    </row>
    <row r="66" spans="1:36" ht="15" x14ac:dyDescent="0.25">
      <c r="A66">
        <v>1.97</v>
      </c>
      <c r="B66">
        <v>3.81</v>
      </c>
      <c r="C66">
        <v>3.61</v>
      </c>
      <c r="D66" s="20">
        <f t="shared" si="3"/>
        <v>4.708971504832693E-2</v>
      </c>
      <c r="E66" s="17">
        <f>IF(OR($A66="",$B66="",$C66=""),"",A66*'MPTO_working_3-way'!$I65)</f>
        <v>2.062766738645204</v>
      </c>
      <c r="F66" s="21">
        <f>IF(OR($A66="",$B66="",$C66=""),"",B66*'MPTO_working_3-way'!$I65)</f>
        <v>3.9894118143341255</v>
      </c>
      <c r="G66" s="22">
        <f>IF(OR($A66="",$B66="",$C66=""),"",C66*'MPTO_working_3-way'!$I65)</f>
        <v>3.7799938713244603</v>
      </c>
      <c r="H66" s="17">
        <f>IF(OR($A66="",$B66="",$C66=""),"",'MPTO_working_3-way'!E65)</f>
        <v>2.032860616504466</v>
      </c>
      <c r="I66" s="21">
        <f>IF(OR($A66="",$B66="",$C66=""),"",'MPTO_working_3-way'!F65)</f>
        <v>4.052346265253056</v>
      </c>
      <c r="J66" s="22">
        <f>IF(OR($A66="",$B66="",$C66=""),"",'MPTO_working_3-way'!G65)</f>
        <v>3.8268468362181629</v>
      </c>
      <c r="K66" s="17">
        <f>IF(OR($A66="",$B66="",$C66=""),"",'OddsRatio_working_3-way'!H65)</f>
        <v>2.0444160662405735</v>
      </c>
      <c r="L66" s="21">
        <f>IF(OR($A66="",$B66="",$C66=""),"",'OddsRatio_working_3-way'!I65)</f>
        <v>4.0255764393154756</v>
      </c>
      <c r="M66" s="22">
        <f>IF(OR($A66="",$B66="",$C66=""),"",'OddsRatio_working_3-way'!J65)</f>
        <v>3.810232920502985</v>
      </c>
      <c r="N66" s="23">
        <f t="shared" si="16"/>
        <v>48.478578855541656</v>
      </c>
      <c r="O66" s="24">
        <f t="shared" si="17"/>
        <v>25.06635179669739</v>
      </c>
      <c r="P66" s="24">
        <f t="shared" si="18"/>
        <v>26.455069347760958</v>
      </c>
      <c r="Q66" t="s">
        <v>171</v>
      </c>
      <c r="R66" t="s">
        <v>69</v>
      </c>
      <c r="S66" t="s">
        <v>482</v>
      </c>
      <c r="T66" s="35">
        <v>100</v>
      </c>
      <c r="U66" s="35">
        <f t="shared" si="19"/>
        <v>68.75</v>
      </c>
      <c r="V66" s="35">
        <f t="shared" si="20"/>
        <v>71.346704871060169</v>
      </c>
      <c r="W66" s="35">
        <f t="shared" si="21"/>
        <v>55.357142857142868</v>
      </c>
      <c r="X66" s="35">
        <f t="shared" si="22"/>
        <v>73.29615227179697</v>
      </c>
      <c r="Y66" s="35">
        <f t="shared" si="23"/>
        <v>75.892857142857139</v>
      </c>
      <c r="Z66" s="35">
        <f t="shared" si="24"/>
        <v>59.903295128939824</v>
      </c>
      <c r="AA66" s="35">
        <f t="shared" si="25"/>
        <v>-4.54615227179697</v>
      </c>
      <c r="AB66" s="35">
        <f t="shared" si="26"/>
        <v>-4.54615227179697</v>
      </c>
      <c r="AC66" s="35">
        <f t="shared" si="27"/>
        <v>-4.5461522717969558</v>
      </c>
      <c r="AF66">
        <v>1.85</v>
      </c>
      <c r="AG66">
        <v>1.99</v>
      </c>
      <c r="AJ66" t="s">
        <v>68</v>
      </c>
    </row>
    <row r="67" spans="1:36" ht="15" x14ac:dyDescent="0.25">
      <c r="A67">
        <v>3.2</v>
      </c>
      <c r="B67">
        <v>3.49</v>
      </c>
      <c r="C67">
        <v>2.2400000000000002</v>
      </c>
      <c r="D67" s="20">
        <f t="shared" si="3"/>
        <v>4.5461522717969771E-2</v>
      </c>
      <c r="E67" s="17">
        <f>IF(OR($A67="",$B67="",$C67=""),"",A67*'MPTO_working_3-way'!$I66)</f>
        <v>3.3454768726975033</v>
      </c>
      <c r="F67" s="21">
        <f>IF(OR($A67="",$B67="",$C67=""),"",B67*'MPTO_working_3-way'!$I66)</f>
        <v>3.6486607142857146</v>
      </c>
      <c r="G67" s="22">
        <f>IF(OR($A67="",$B67="",$C67=""),"",C67*'MPTO_working_3-way'!$I66)</f>
        <v>2.3418338108882524</v>
      </c>
      <c r="H67" s="17">
        <f>IF(OR($A67="",$B67="",$C67=""),"",'MPTO_working_3-way'!E66)</f>
        <v>3.3630836296891138</v>
      </c>
      <c r="I67" s="21">
        <f>IF(OR($A67="",$B67="",$C67=""),"",'MPTO_working_3-way'!F66)</f>
        <v>3.6848820035823149</v>
      </c>
      <c r="J67" s="22">
        <f>IF(OR($A67="",$B67="",$C67=""),"",'MPTO_working_3-way'!G66)</f>
        <v>2.3187076107804563</v>
      </c>
      <c r="K67" s="17">
        <f>IF(OR($A67="",$B67="",$C67=""),"",'OddsRatio_working_3-way'!H66)</f>
        <v>3.3569945536135264</v>
      </c>
      <c r="L67" s="21">
        <f>IF(OR($A67="",$B67="",$C67=""),"",'OddsRatio_working_3-way'!I66)</f>
        <v>3.6676892902262188</v>
      </c>
      <c r="M67" s="22">
        <f>IF(OR($A67="",$B67="",$C67=""),"",'OddsRatio_working_3-way'!J66)</f>
        <v>2.3284878393094428</v>
      </c>
      <c r="N67" s="23">
        <f t="shared" si="16"/>
        <v>29.891104857457478</v>
      </c>
      <c r="O67" s="24">
        <f t="shared" si="17"/>
        <v>27.407316774746114</v>
      </c>
      <c r="P67" s="24">
        <f t="shared" si="18"/>
        <v>42.701578367796401</v>
      </c>
      <c r="Q67" t="s">
        <v>243</v>
      </c>
      <c r="R67" t="s">
        <v>172</v>
      </c>
      <c r="S67" t="s">
        <v>482</v>
      </c>
      <c r="T67" s="35">
        <v>100</v>
      </c>
      <c r="U67" s="35">
        <f t="shared" si="19"/>
        <v>91.769547325102877</v>
      </c>
      <c r="V67" s="35">
        <f t="shared" si="20"/>
        <v>86.052998605299862</v>
      </c>
      <c r="W67" s="35">
        <f t="shared" si="21"/>
        <v>16.666666666666668</v>
      </c>
      <c r="X67" s="35">
        <f t="shared" si="22"/>
        <v>97.28033472803348</v>
      </c>
      <c r="Y67" s="35">
        <f t="shared" si="23"/>
        <v>91.563786008230451</v>
      </c>
      <c r="Z67" s="35">
        <f t="shared" si="24"/>
        <v>22.177454069597257</v>
      </c>
      <c r="AA67" s="35">
        <f t="shared" si="25"/>
        <v>-5.5107874029306032</v>
      </c>
      <c r="AB67" s="35">
        <f t="shared" si="26"/>
        <v>-5.510787402930589</v>
      </c>
      <c r="AC67" s="35">
        <f t="shared" si="27"/>
        <v>-5.510787402930589</v>
      </c>
      <c r="AF67">
        <v>1.94</v>
      </c>
      <c r="AG67">
        <v>1.89</v>
      </c>
      <c r="AJ67" t="s">
        <v>68</v>
      </c>
    </row>
    <row r="68" spans="1:36" ht="15" x14ac:dyDescent="0.25">
      <c r="A68">
        <v>12.15</v>
      </c>
      <c r="B68">
        <v>7.17</v>
      </c>
      <c r="C68">
        <v>1.2</v>
      </c>
      <c r="D68" s="20">
        <f t="shared" ref="D68:D131" si="28">IF(OR($A68="",$B68="",$C68=""),"",(1/A68)+(1/B68)+(1/C68)-1)</f>
        <v>5.5107874029305837E-2</v>
      </c>
      <c r="E68" s="17">
        <f>IF(OR($A68="",$B68="",$C68=""),"",A68*'MPTO_working_3-way'!$I67)</f>
        <v>12.819560669456067</v>
      </c>
      <c r="F68" s="21">
        <f>IF(OR($A68="",$B68="",$C68=""),"",B68*'MPTO_working_3-way'!$I67)</f>
        <v>7.5651234567901229</v>
      </c>
      <c r="G68" s="22">
        <f>IF(OR($A68="",$B68="",$C68=""),"",C68*'MPTO_working_3-way'!$I67)</f>
        <v>1.2661294488351669</v>
      </c>
      <c r="H68" s="17">
        <f>IF(OR($A68="",$B68="",$C68=""),"",'MPTO_working_3-way'!E67)</f>
        <v>15.640827685264144</v>
      </c>
      <c r="I68" s="21">
        <f>IF(OR($A68="",$B68="",$C68=""),"",'MPTO_working_3-way'!F67)</f>
        <v>8.2575890423943665</v>
      </c>
      <c r="J68" s="22">
        <f>IF(OR($A68="",$B68="",$C68=""),"",'MPTO_working_3-way'!G67)</f>
        <v>1.2270480027043775</v>
      </c>
      <c r="K68" s="17">
        <f>IF(OR($A68="",$B68="",$C68=""),"",'OddsRatio_working_3-way'!H67)</f>
        <v>14.175647867961096</v>
      </c>
      <c r="L68" s="21">
        <f>IF(OR($A68="",$B68="",$C68=""),"",'OddsRatio_working_3-way'!I67)</f>
        <v>8.2909190444233136</v>
      </c>
      <c r="M68" s="22">
        <f>IF(OR($A68="",$B68="",$C68=""),"",'OddsRatio_working_3-way'!J67)</f>
        <v>1.2363344909051319</v>
      </c>
      <c r="N68" s="23">
        <f t="shared" si="16"/>
        <v>7.8005793317286116</v>
      </c>
      <c r="O68" s="24">
        <f t="shared" si="17"/>
        <v>13.218554934519197</v>
      </c>
      <c r="P68" s="24">
        <f t="shared" si="18"/>
        <v>78.980865733752211</v>
      </c>
      <c r="Q68" t="s">
        <v>244</v>
      </c>
      <c r="R68" t="s">
        <v>77</v>
      </c>
      <c r="S68" t="s">
        <v>482</v>
      </c>
      <c r="T68" s="35">
        <v>100</v>
      </c>
      <c r="U68" s="35">
        <f t="shared" si="19"/>
        <v>77.876106194690252</v>
      </c>
      <c r="V68" s="35">
        <f t="shared" si="20"/>
        <v>72.222222222222229</v>
      </c>
      <c r="W68" s="35">
        <f t="shared" si="21"/>
        <v>45.054945054945051</v>
      </c>
      <c r="X68" s="35">
        <f t="shared" si="22"/>
        <v>82.72283272283272</v>
      </c>
      <c r="Y68" s="35">
        <f t="shared" si="23"/>
        <v>77.068948750364669</v>
      </c>
      <c r="Z68" s="35">
        <f t="shared" si="24"/>
        <v>49.901671583087513</v>
      </c>
      <c r="AA68" s="35">
        <f t="shared" si="25"/>
        <v>-4.8467265281424687</v>
      </c>
      <c r="AB68" s="35">
        <f t="shared" si="26"/>
        <v>-4.8467265281424403</v>
      </c>
      <c r="AC68" s="35">
        <f t="shared" si="27"/>
        <v>-4.8467265281424616</v>
      </c>
      <c r="AF68">
        <v>1.4</v>
      </c>
      <c r="AG68">
        <v>2.92</v>
      </c>
      <c r="AJ68" t="s">
        <v>68</v>
      </c>
    </row>
    <row r="69" spans="1:36" ht="15" x14ac:dyDescent="0.25">
      <c r="A69">
        <v>4.5199999999999996</v>
      </c>
      <c r="B69">
        <v>3.6</v>
      </c>
      <c r="C69">
        <v>1.82</v>
      </c>
      <c r="D69" s="20">
        <f t="shared" si="28"/>
        <v>4.8467265281424421E-2</v>
      </c>
      <c r="E69" s="17">
        <f>IF(OR($A69="",$B69="",$C69=""),"",A69*'MPTO_working_3-way'!$I68)</f>
        <v>4.7390720390720382</v>
      </c>
      <c r="F69" s="21">
        <f>IF(OR($A69="",$B69="",$C69=""),"",B69*'MPTO_working_3-way'!$I68)</f>
        <v>3.774482155013128</v>
      </c>
      <c r="G69" s="22">
        <f>IF(OR($A69="",$B69="",$C69=""),"",C69*'MPTO_working_3-way'!$I68)</f>
        <v>1.9082104228121926</v>
      </c>
      <c r="H69" s="17">
        <f>IF(OR($A69="",$B69="",$C69=""),"",'MPTO_working_3-way'!E68)</f>
        <v>4.8760702148771919</v>
      </c>
      <c r="I69" s="21">
        <f>IF(OR($A69="",$B69="",$C69=""),"",'MPTO_working_3-way'!F68)</f>
        <v>3.822308190040888</v>
      </c>
      <c r="J69" s="22">
        <f>IF(OR($A69="",$B69="",$C69=""),"",'MPTO_working_3-way'!G68)</f>
        <v>1.8751354983807731</v>
      </c>
      <c r="K69" s="17">
        <f>IF(OR($A69="",$B69="",$C69=""),"",'OddsRatio_working_3-way'!H68)</f>
        <v>4.8091433474138334</v>
      </c>
      <c r="L69" s="21">
        <f>IF(OR($A69="",$B69="",$C69=""),"",'OddsRatio_working_3-way'!I68)</f>
        <v>3.8135717907033992</v>
      </c>
      <c r="M69" s="22">
        <f>IF(OR($A69="",$B69="",$C69=""),"",'OddsRatio_working_3-way'!J68)</f>
        <v>1.8873572570679955</v>
      </c>
      <c r="N69" s="23">
        <f t="shared" ref="N69:N132" si="29">(1/E69)* 100</f>
        <v>21.101177440548273</v>
      </c>
      <c r="O69" s="24">
        <f t="shared" ref="O69:O132" si="30">(1/F69)* 100</f>
        <v>26.493700564243944</v>
      </c>
      <c r="P69" s="24">
        <f t="shared" ref="P69:P132" si="31">(1/G69)* 100</f>
        <v>52.405121995207793</v>
      </c>
      <c r="Q69" t="s">
        <v>242</v>
      </c>
      <c r="R69" t="s">
        <v>175</v>
      </c>
      <c r="S69" t="s">
        <v>482</v>
      </c>
      <c r="T69" s="35">
        <v>100</v>
      </c>
      <c r="U69" s="35">
        <f t="shared" ref="U69:U132" si="32">(1/A70)*((T69*A70)-T69)</f>
        <v>55.752212389380524</v>
      </c>
      <c r="V69" s="35">
        <f t="shared" ref="V69:V132" si="33">(1/B70)*((T69*B70)-T69)</f>
        <v>72.29916897506925</v>
      </c>
      <c r="W69" s="35">
        <f t="shared" ref="W69:W132" si="34">(1/C70)*((T69*C70)-T69)</f>
        <v>67.426710097719877</v>
      </c>
      <c r="X69" s="35">
        <f t="shared" ref="X69:X132" si="35">((1/B70)+(1/C70))*T69</f>
        <v>60.27412092721088</v>
      </c>
      <c r="Y69" s="35">
        <f t="shared" ref="Y69:Y132" si="36">((1/A70)+(1/C70))*T69</f>
        <v>76.821077512899606</v>
      </c>
      <c r="Z69" s="35">
        <f t="shared" ref="Z69:Z132" si="37">((1/A70)+(1/B70))*T69</f>
        <v>71.948618635550218</v>
      </c>
      <c r="AA69" s="35">
        <f t="shared" ref="AA69:AA132" si="38">U69-X69</f>
        <v>-4.5219085378303561</v>
      </c>
      <c r="AB69" s="35">
        <f t="shared" ref="AB69:AB132" si="39">V69-Y69</f>
        <v>-4.5219085378303561</v>
      </c>
      <c r="AC69" s="35">
        <f t="shared" ref="AC69:AC132" si="40">W69-Z69</f>
        <v>-4.5219085378303419</v>
      </c>
      <c r="AF69">
        <v>2.14</v>
      </c>
      <c r="AG69">
        <v>1.72</v>
      </c>
      <c r="AJ69" t="s">
        <v>68</v>
      </c>
    </row>
    <row r="70" spans="1:36" ht="15" x14ac:dyDescent="0.25">
      <c r="A70">
        <v>2.2599999999999998</v>
      </c>
      <c r="B70">
        <v>3.61</v>
      </c>
      <c r="C70">
        <v>3.07</v>
      </c>
      <c r="D70" s="20">
        <f t="shared" si="28"/>
        <v>4.5219085378303436E-2</v>
      </c>
      <c r="E70" s="17">
        <f>IF(OR($A70="",$B70="",$C70=""),"",A70*'MPTO_working_3-way'!$I69)</f>
        <v>2.3621951329549655</v>
      </c>
      <c r="F70" s="21">
        <f>IF(OR($A70="",$B70="",$C70=""),"",B70*'MPTO_working_3-way'!$I69)</f>
        <v>3.7732408982156751</v>
      </c>
      <c r="G70" s="22">
        <f>IF(OR($A70="",$B70="",$C70=""),"",C70*'MPTO_working_3-way'!$I69)</f>
        <v>3.2088225921113915</v>
      </c>
      <c r="H70" s="17">
        <f>IF(OR($A70="",$B70="",$C70=""),"",'MPTO_working_3-way'!E69)</f>
        <v>2.3397020541668629</v>
      </c>
      <c r="I70" s="21">
        <f>IF(OR($A70="",$B70="",$C70=""),"",'MPTO_working_3-way'!F69)</f>
        <v>3.8177369355007684</v>
      </c>
      <c r="J70" s="22">
        <f>IF(OR($A70="",$B70="",$C70=""),"",'MPTO_working_3-way'!G69)</f>
        <v>3.218954537599426</v>
      </c>
      <c r="K70" s="17">
        <f>IF(OR($A70="",$B70="",$C70=""),"",'OddsRatio_working_3-way'!H69)</f>
        <v>2.3493862462840998</v>
      </c>
      <c r="L70" s="21">
        <f>IF(OR($A70="",$B70="",$C70=""),"",'OddsRatio_working_3-way'!I69)</f>
        <v>3.7951572244456346</v>
      </c>
      <c r="M70" s="22">
        <f>IF(OR($A70="",$B70="",$C70=""),"",'OddsRatio_working_3-way'!J69)</f>
        <v>3.2168488331810208</v>
      </c>
      <c r="N70" s="23">
        <f t="shared" si="29"/>
        <v>42.333505223552784</v>
      </c>
      <c r="O70" s="24">
        <f t="shared" si="30"/>
        <v>26.50241601252889</v>
      </c>
      <c r="P70" s="24">
        <f t="shared" si="31"/>
        <v>31.164078763918333</v>
      </c>
      <c r="Q70" t="s">
        <v>246</v>
      </c>
      <c r="R70" t="s">
        <v>247</v>
      </c>
      <c r="S70" t="s">
        <v>482</v>
      </c>
      <c r="T70" s="35">
        <v>100</v>
      </c>
      <c r="U70" s="35">
        <f t="shared" si="32"/>
        <v>47.643979057591622</v>
      </c>
      <c r="V70" s="35">
        <f t="shared" si="33"/>
        <v>73.890339425587456</v>
      </c>
      <c r="W70" s="35">
        <f t="shared" si="34"/>
        <v>73.890339425587456</v>
      </c>
      <c r="X70" s="35">
        <f t="shared" si="35"/>
        <v>52.21932114882506</v>
      </c>
      <c r="Y70" s="35">
        <f t="shared" si="36"/>
        <v>78.465681516820908</v>
      </c>
      <c r="Z70" s="35">
        <f t="shared" si="37"/>
        <v>78.465681516820908</v>
      </c>
      <c r="AA70" s="35">
        <f t="shared" si="38"/>
        <v>-4.5753420912334377</v>
      </c>
      <c r="AB70" s="35">
        <f t="shared" si="39"/>
        <v>-4.5753420912334519</v>
      </c>
      <c r="AC70" s="35">
        <f t="shared" si="40"/>
        <v>-4.5753420912334519</v>
      </c>
      <c r="AF70">
        <v>1.65</v>
      </c>
      <c r="AG70">
        <v>2.2599999999999998</v>
      </c>
      <c r="AJ70" t="s">
        <v>68</v>
      </c>
    </row>
    <row r="71" spans="1:36" ht="15" x14ac:dyDescent="0.25">
      <c r="A71">
        <v>1.91</v>
      </c>
      <c r="B71">
        <v>3.83</v>
      </c>
      <c r="C71">
        <v>3.83</v>
      </c>
      <c r="D71" s="20">
        <f t="shared" si="28"/>
        <v>4.5753420912334253E-2</v>
      </c>
      <c r="E71" s="17">
        <f>IF(OR($A71="",$B71="",$C71=""),"",A71*'MPTO_working_3-way'!$I70)</f>
        <v>1.9973890339425584</v>
      </c>
      <c r="F71" s="21">
        <f>IF(OR($A71="",$B71="",$C71=""),"",B71*'MPTO_working_3-way'!$I70)</f>
        <v>4.0052356020942401</v>
      </c>
      <c r="G71" s="22">
        <f>IF(OR($A71="",$B71="",$C71=""),"",C71*'MPTO_working_3-way'!$I70)</f>
        <v>4.0052356020942401</v>
      </c>
      <c r="H71" s="17">
        <f>IF(OR($A71="",$B71="",$C71=""),"",'MPTO_working_3-way'!E70)</f>
        <v>1.967307019981533</v>
      </c>
      <c r="I71" s="21">
        <f>IF(OR($A71="",$B71="",$C71=""),"",'MPTO_working_3-way'!F70)</f>
        <v>4.0675958704798614</v>
      </c>
      <c r="J71" s="22">
        <f>IF(OR($A71="",$B71="",$C71=""),"",'MPTO_working_3-way'!G70)</f>
        <v>4.0675958704798614</v>
      </c>
      <c r="K71" s="17">
        <f>IF(OR($A71="",$B71="",$C71=""),"",'OddsRatio_working_3-way'!H70)</f>
        <v>1.9786764670845316</v>
      </c>
      <c r="L71" s="21">
        <f>IF(OR($A71="",$B71="",$C71=""),"",'OddsRatio_working_3-way'!I70)</f>
        <v>4.0435762657683805</v>
      </c>
      <c r="M71" s="22">
        <f>IF(OR($A71="",$B71="",$C71=""),"",'OddsRatio_working_3-way'!J70)</f>
        <v>4.0435762657683805</v>
      </c>
      <c r="N71" s="23">
        <f t="shared" si="29"/>
        <v>50.065359477124197</v>
      </c>
      <c r="O71" s="24">
        <f t="shared" si="30"/>
        <v>24.967320261437916</v>
      </c>
      <c r="P71" s="24">
        <f t="shared" si="31"/>
        <v>24.967320261437916</v>
      </c>
      <c r="Q71" t="s">
        <v>90</v>
      </c>
      <c r="R71" t="s">
        <v>174</v>
      </c>
      <c r="S71" t="s">
        <v>482</v>
      </c>
      <c r="T71" s="35">
        <v>100</v>
      </c>
      <c r="U71" s="35">
        <f t="shared" si="32"/>
        <v>67.426710097719877</v>
      </c>
      <c r="V71" s="35">
        <f t="shared" si="33"/>
        <v>71.098265895953759</v>
      </c>
      <c r="W71" s="35">
        <f t="shared" si="34"/>
        <v>57.081545064377686</v>
      </c>
      <c r="X71" s="35">
        <f t="shared" si="35"/>
        <v>71.820189039668563</v>
      </c>
      <c r="Y71" s="35">
        <f t="shared" si="36"/>
        <v>75.491744837902459</v>
      </c>
      <c r="Z71" s="35">
        <f t="shared" si="37"/>
        <v>61.475024006326386</v>
      </c>
      <c r="AA71" s="35">
        <f t="shared" si="38"/>
        <v>-4.3934789419486862</v>
      </c>
      <c r="AB71" s="35">
        <f t="shared" si="39"/>
        <v>-4.3934789419487004</v>
      </c>
      <c r="AC71" s="35">
        <f t="shared" si="40"/>
        <v>-4.3934789419487004</v>
      </c>
      <c r="AF71">
        <v>1.85</v>
      </c>
      <c r="AG71">
        <v>1.98</v>
      </c>
      <c r="AJ71" t="s">
        <v>68</v>
      </c>
    </row>
    <row r="72" spans="1:36" ht="15" x14ac:dyDescent="0.25">
      <c r="A72">
        <v>3.07</v>
      </c>
      <c r="B72">
        <v>3.46</v>
      </c>
      <c r="C72">
        <v>2.33</v>
      </c>
      <c r="D72" s="20">
        <f t="shared" si="28"/>
        <v>4.393478941948703E-2</v>
      </c>
      <c r="E72" s="17">
        <f>IF(OR($A72="",$B72="",$C72=""),"",A72*'MPTO_working_3-way'!$I71)</f>
        <v>3.2048798035178252</v>
      </c>
      <c r="F72" s="21">
        <f>IF(OR($A72="",$B72="",$C72=""),"",B72*'MPTO_working_3-way'!$I71)</f>
        <v>3.612014371391425</v>
      </c>
      <c r="G72" s="22">
        <f>IF(OR($A72="",$B72="",$C72=""),"",C72*'MPTO_working_3-way'!$I71)</f>
        <v>2.4323680593474051</v>
      </c>
      <c r="H72" s="17">
        <f>IF(OR($A72="",$B72="",$C72=""),"",'MPTO_working_3-way'!E71)</f>
        <v>3.2145248256279566</v>
      </c>
      <c r="I72" s="21">
        <f>IF(OR($A72="",$B72="",$C72=""),"",'MPTO_working_3-way'!F71)</f>
        <v>3.644681312900901</v>
      </c>
      <c r="J72" s="22">
        <f>IF(OR($A72="",$B72="",$C72=""),"",'MPTO_working_3-way'!G71)</f>
        <v>2.4123146566453624</v>
      </c>
      <c r="K72" s="17">
        <f>IF(OR($A72="",$B72="",$C72=""),"",'OddsRatio_working_3-way'!H71)</f>
        <v>3.2117348136142296</v>
      </c>
      <c r="L72" s="21">
        <f>IF(OR($A72="",$B72="",$C72=""),"",'OddsRatio_working_3-way'!I71)</f>
        <v>3.6284384741502431</v>
      </c>
      <c r="M72" s="22">
        <f>IF(OR($A72="",$B72="",$C72=""),"",'OddsRatio_working_3-way'!J71)</f>
        <v>2.4210663295202535</v>
      </c>
      <c r="N72" s="23">
        <f t="shared" si="29"/>
        <v>31.202418228051904</v>
      </c>
      <c r="O72" s="24">
        <f t="shared" si="30"/>
        <v>27.685382647433336</v>
      </c>
      <c r="P72" s="24">
        <f t="shared" si="31"/>
        <v>41.112199124514738</v>
      </c>
      <c r="Q72" t="s">
        <v>249</v>
      </c>
      <c r="R72" t="s">
        <v>173</v>
      </c>
      <c r="S72" t="s">
        <v>482</v>
      </c>
      <c r="T72" s="35">
        <v>100</v>
      </c>
      <c r="U72" s="35">
        <f t="shared" si="32"/>
        <v>56.140350877192972</v>
      </c>
      <c r="V72" s="35">
        <f t="shared" si="33"/>
        <v>67.741935483870961</v>
      </c>
      <c r="W72" s="35">
        <f t="shared" si="34"/>
        <v>71.590909090909093</v>
      </c>
      <c r="X72" s="35">
        <f t="shared" si="35"/>
        <v>60.667155425219946</v>
      </c>
      <c r="Y72" s="35">
        <f t="shared" si="36"/>
        <v>72.268740031897934</v>
      </c>
      <c r="Z72" s="35">
        <f t="shared" si="37"/>
        <v>76.117713638936053</v>
      </c>
      <c r="AA72" s="35">
        <f t="shared" si="38"/>
        <v>-4.5268045480269734</v>
      </c>
      <c r="AB72" s="35">
        <f t="shared" si="39"/>
        <v>-4.5268045480269734</v>
      </c>
      <c r="AC72" s="35">
        <f t="shared" si="40"/>
        <v>-4.5268045480269592</v>
      </c>
      <c r="AF72">
        <v>2.14</v>
      </c>
      <c r="AG72">
        <v>1.72</v>
      </c>
      <c r="AJ72" t="s">
        <v>68</v>
      </c>
    </row>
    <row r="73" spans="1:36" ht="15" x14ac:dyDescent="0.25">
      <c r="A73">
        <v>2.2799999999999998</v>
      </c>
      <c r="B73">
        <v>3.1</v>
      </c>
      <c r="C73">
        <v>3.52</v>
      </c>
      <c r="D73" s="20">
        <f t="shared" si="28"/>
        <v>4.5268045480269636E-2</v>
      </c>
      <c r="E73" s="17">
        <f>IF(OR($A73="",$B73="",$C73=""),"",A73*'MPTO_working_3-way'!$I72)</f>
        <v>2.3832111436950147</v>
      </c>
      <c r="F73" s="21">
        <f>IF(OR($A73="",$B73="",$C73=""),"",B73*'MPTO_working_3-way'!$I72)</f>
        <v>3.2403309409888359</v>
      </c>
      <c r="G73" s="22">
        <f>IF(OR($A73="",$B73="",$C73=""),"",C73*'MPTO_working_3-way'!$I72)</f>
        <v>3.6793435200905491</v>
      </c>
      <c r="H73" s="17">
        <f>IF(OR($A73="",$B73="",$C73=""),"",'MPTO_working_3-way'!E72)</f>
        <v>2.3612352640450291</v>
      </c>
      <c r="I73" s="21">
        <f>IF(OR($A73="",$B73="",$C73=""),"",'MPTO_working_3-way'!F72)</f>
        <v>3.2521245668951</v>
      </c>
      <c r="J73" s="22">
        <f>IF(OR($A73="",$B73="",$C73=""),"",'MPTO_working_3-way'!G72)</f>
        <v>3.7174505522528412</v>
      </c>
      <c r="K73" s="17">
        <f>IF(OR($A73="",$B73="",$C73=""),"",'OddsRatio_working_3-way'!H72)</f>
        <v>2.3706935939772307</v>
      </c>
      <c r="L73" s="21">
        <f>IF(OR($A73="",$B73="",$C73=""),"",'OddsRatio_working_3-way'!I72)</f>
        <v>3.2487941776188944</v>
      </c>
      <c r="M73" s="22">
        <f>IF(OR($A73="",$B73="",$C73=""),"",'OddsRatio_working_3-way'!J72)</f>
        <v>3.6985530131426732</v>
      </c>
      <c r="N73" s="23">
        <f t="shared" si="29"/>
        <v>41.960193189159256</v>
      </c>
      <c r="O73" s="24">
        <f t="shared" si="30"/>
        <v>30.861045313317131</v>
      </c>
      <c r="P73" s="24">
        <f t="shared" si="31"/>
        <v>27.178761497523606</v>
      </c>
      <c r="Q73" t="s">
        <v>248</v>
      </c>
      <c r="R73" t="s">
        <v>168</v>
      </c>
      <c r="S73" t="s">
        <v>482</v>
      </c>
      <c r="T73" s="35">
        <v>100</v>
      </c>
      <c r="U73" s="35">
        <f t="shared" si="32"/>
        <v>30.555555555555554</v>
      </c>
      <c r="V73" s="35">
        <f t="shared" si="33"/>
        <v>77.876106194690252</v>
      </c>
      <c r="W73" s="35">
        <f t="shared" si="34"/>
        <v>86.613119143239629</v>
      </c>
      <c r="X73" s="35">
        <f t="shared" si="35"/>
        <v>35.510774662070112</v>
      </c>
      <c r="Y73" s="35">
        <f t="shared" si="36"/>
        <v>82.831325301204814</v>
      </c>
      <c r="Z73" s="35">
        <f t="shared" si="37"/>
        <v>91.568338249754177</v>
      </c>
      <c r="AA73" s="35">
        <f t="shared" si="38"/>
        <v>-4.9552191065145585</v>
      </c>
      <c r="AB73" s="35">
        <f t="shared" si="39"/>
        <v>-4.9552191065145621</v>
      </c>
      <c r="AC73" s="35">
        <f t="shared" si="40"/>
        <v>-4.9552191065145479</v>
      </c>
      <c r="AF73">
        <v>2</v>
      </c>
      <c r="AG73">
        <v>1.84</v>
      </c>
      <c r="AJ73" t="s">
        <v>68</v>
      </c>
    </row>
    <row r="74" spans="1:36" ht="15" x14ac:dyDescent="0.25">
      <c r="A74">
        <v>1.44</v>
      </c>
      <c r="B74">
        <v>4.5199999999999996</v>
      </c>
      <c r="C74">
        <v>7.47</v>
      </c>
      <c r="D74" s="20">
        <f t="shared" si="28"/>
        <v>4.9552191065145523E-2</v>
      </c>
      <c r="E74" s="17">
        <f>IF(OR($A74="",$B74="",$C74=""),"",A74*'MPTO_working_3-way'!$I73)</f>
        <v>1.5113551551338096</v>
      </c>
      <c r="F74" s="21">
        <f>IF(OR($A74="",$B74="",$C74=""),"",B74*'MPTO_working_3-way'!$I73)</f>
        <v>4.7439759036144578</v>
      </c>
      <c r="G74" s="22">
        <f>IF(OR($A74="",$B74="",$C74=""),"",C74*'MPTO_working_3-way'!$I73)</f>
        <v>7.8401548672566372</v>
      </c>
      <c r="H74" s="17">
        <f>IF(OR($A74="",$B74="",$C74=""),"",'MPTO_working_3-way'!E73)</f>
        <v>1.4750849723457611</v>
      </c>
      <c r="I74" s="21">
        <f>IF(OR($A74="",$B74="",$C74=""),"",'MPTO_working_3-way'!F73)</f>
        <v>4.8846838244867836</v>
      </c>
      <c r="J74" s="22">
        <f>IF(OR($A74="",$B74="",$C74=""),"",'MPTO_working_3-way'!G73)</f>
        <v>8.5214143300608232</v>
      </c>
      <c r="K74" s="17">
        <f>IF(OR($A74="",$B74="",$C74=""),"",'OddsRatio_working_3-way'!H73)</f>
        <v>1.4862811277621695</v>
      </c>
      <c r="L74" s="21">
        <f>IF(OR($A74="",$B74="",$C74=""),"",'OddsRatio_working_3-way'!I73)</f>
        <v>4.8902490220973558</v>
      </c>
      <c r="M74" s="22">
        <f>IF(OR($A74="",$B74="",$C74=""),"",'OddsRatio_working_3-way'!J73)</f>
        <v>8.1505429468664481</v>
      </c>
      <c r="N74" s="23">
        <f t="shared" si="29"/>
        <v>66.165784832451507</v>
      </c>
      <c r="O74" s="24">
        <f t="shared" si="30"/>
        <v>21.079365079365083</v>
      </c>
      <c r="P74" s="24">
        <f t="shared" si="31"/>
        <v>12.754850088183423</v>
      </c>
      <c r="Q74" t="s">
        <v>148</v>
      </c>
      <c r="R74" t="s">
        <v>76</v>
      </c>
      <c r="S74" t="s">
        <v>482</v>
      </c>
      <c r="T74" s="35">
        <v>100</v>
      </c>
      <c r="U74" s="35">
        <f t="shared" si="32"/>
        <v>79.466119096509232</v>
      </c>
      <c r="V74" s="35">
        <f t="shared" si="33"/>
        <v>74.619289340101517</v>
      </c>
      <c r="W74" s="35">
        <f t="shared" si="34"/>
        <v>42.857142857142854</v>
      </c>
      <c r="X74" s="35">
        <f t="shared" si="35"/>
        <v>82.523567802755622</v>
      </c>
      <c r="Y74" s="35">
        <f t="shared" si="36"/>
        <v>77.676738046347893</v>
      </c>
      <c r="Z74" s="35">
        <f t="shared" si="37"/>
        <v>45.914591563389237</v>
      </c>
      <c r="AA74" s="35">
        <f t="shared" si="38"/>
        <v>-3.0574487062463902</v>
      </c>
      <c r="AB74" s="35">
        <f t="shared" si="39"/>
        <v>-3.057448706246376</v>
      </c>
      <c r="AC74" s="35">
        <f t="shared" si="40"/>
        <v>-3.0574487062463831</v>
      </c>
      <c r="AF74">
        <v>1.89</v>
      </c>
      <c r="AG74">
        <v>1.94</v>
      </c>
      <c r="AJ74" t="s">
        <v>68</v>
      </c>
    </row>
    <row r="75" spans="1:36" ht="15" x14ac:dyDescent="0.25">
      <c r="A75">
        <v>4.87</v>
      </c>
      <c r="B75">
        <v>3.94</v>
      </c>
      <c r="C75">
        <v>1.75</v>
      </c>
      <c r="D75" s="20">
        <f t="shared" si="28"/>
        <v>3.0574487062463795E-2</v>
      </c>
      <c r="E75" s="17">
        <f>IF(OR($A75="",$B75="",$C75=""),"",A75*'MPTO_working_3-way'!$I74)</f>
        <v>5.0188977519941984</v>
      </c>
      <c r="F75" s="21">
        <f>IF(OR($A75="",$B75="",$C75=""),"",B75*'MPTO_working_3-way'!$I74)</f>
        <v>4.0604634790261072</v>
      </c>
      <c r="G75" s="22">
        <f>IF(OR($A75="",$B75="",$C75=""),"",C75*'MPTO_working_3-way'!$I74)</f>
        <v>1.8035053523593116</v>
      </c>
      <c r="H75" s="17">
        <f>IF(OR($A75="",$B75="",$C75=""),"",'MPTO_working_3-way'!E74)</f>
        <v>5.1243339344349854</v>
      </c>
      <c r="I75" s="21">
        <f>IF(OR($A75="",$B75="",$C75=""),"",'MPTO_working_3-way'!F74)</f>
        <v>4.1048272574095845</v>
      </c>
      <c r="J75" s="22">
        <f>IF(OR($A75="",$B75="",$C75=""),"",'MPTO_working_3-way'!G74)</f>
        <v>1.7817782238986148</v>
      </c>
      <c r="K75" s="17">
        <f>IF(OR($A75="",$B75="",$C75=""),"",'OddsRatio_working_3-way'!H74)</f>
        <v>5.074616800196651</v>
      </c>
      <c r="L75" s="21">
        <f>IF(OR($A75="",$B75="",$C75=""),"",'OddsRatio_working_3-way'!I74)</f>
        <v>4.0954453210796276</v>
      </c>
      <c r="M75" s="22">
        <f>IF(OR($A75="",$B75="",$C75=""),"",'OddsRatio_working_3-way'!J74)</f>
        <v>1.7896544186427619</v>
      </c>
      <c r="N75" s="23">
        <f t="shared" si="29"/>
        <v>19.924693616295773</v>
      </c>
      <c r="O75" s="24">
        <f t="shared" si="30"/>
        <v>24.627730434355431</v>
      </c>
      <c r="P75" s="24">
        <f t="shared" si="31"/>
        <v>55.447575949348803</v>
      </c>
      <c r="Q75" t="s">
        <v>365</v>
      </c>
      <c r="R75" t="s">
        <v>192</v>
      </c>
      <c r="S75" t="s">
        <v>482</v>
      </c>
      <c r="T75" s="35">
        <v>100</v>
      </c>
      <c r="U75" s="35">
        <f t="shared" si="32"/>
        <v>53.271028037383175</v>
      </c>
      <c r="V75" s="35">
        <f t="shared" si="33"/>
        <v>72.375690607734811</v>
      </c>
      <c r="W75" s="35">
        <f t="shared" si="34"/>
        <v>71.428571428571431</v>
      </c>
      <c r="X75" s="35">
        <f t="shared" si="35"/>
        <v>56.195737963693773</v>
      </c>
      <c r="Y75" s="35">
        <f t="shared" si="36"/>
        <v>75.30040053404538</v>
      </c>
      <c r="Z75" s="35">
        <f t="shared" si="37"/>
        <v>74.353281354882014</v>
      </c>
      <c r="AA75" s="35">
        <f t="shared" si="38"/>
        <v>-2.924709926310598</v>
      </c>
      <c r="AB75" s="35">
        <f t="shared" si="39"/>
        <v>-2.9247099263105696</v>
      </c>
      <c r="AC75" s="35">
        <f t="shared" si="40"/>
        <v>-2.9247099263105838</v>
      </c>
      <c r="AF75">
        <v>1.94</v>
      </c>
      <c r="AG75">
        <v>1.94</v>
      </c>
      <c r="AJ75" t="s">
        <v>435</v>
      </c>
    </row>
    <row r="76" spans="1:36" ht="15" x14ac:dyDescent="0.25">
      <c r="A76">
        <v>2.14</v>
      </c>
      <c r="B76">
        <v>3.62</v>
      </c>
      <c r="C76">
        <v>3.5</v>
      </c>
      <c r="D76" s="20">
        <f t="shared" si="28"/>
        <v>2.924709926310598E-2</v>
      </c>
      <c r="E76" s="17">
        <f>IF(OR($A76="",$B76="",$C76=""),"",A76*'MPTO_working_3-way'!$I75)</f>
        <v>2.2025887924230467</v>
      </c>
      <c r="F76" s="21">
        <f>IF(OR($A76="",$B76="",$C76=""),"",B76*'MPTO_working_3-way'!$I75)</f>
        <v>3.725874499332444</v>
      </c>
      <c r="G76" s="22">
        <f>IF(OR($A76="",$B76="",$C76=""),"",C76*'MPTO_working_3-way'!$I75)</f>
        <v>3.6023648474208709</v>
      </c>
      <c r="H76" s="17">
        <f>IF(OR($A76="",$B76="",$C76=""),"",'MPTO_working_3-way'!E75)</f>
        <v>2.185597979418008</v>
      </c>
      <c r="I76" s="21">
        <f>IF(OR($A76="",$B76="",$C76=""),"",'MPTO_working_3-way'!F75)</f>
        <v>3.7524288416293774</v>
      </c>
      <c r="J76" s="22">
        <f>IF(OR($A76="",$B76="",$C76=""),"",'MPTO_working_3-way'!G75)</f>
        <v>3.6236446091752277</v>
      </c>
      <c r="K76" s="17">
        <f>IF(OR($A76="",$B76="",$C76=""),"",'OddsRatio_working_3-way'!H75)</f>
        <v>2.1925890662717893</v>
      </c>
      <c r="L76" s="21">
        <f>IF(OR($A76="",$B76="",$C76=""),"",'OddsRatio_working_3-way'!I75)</f>
        <v>3.7408625909053392</v>
      </c>
      <c r="M76" s="22">
        <f>IF(OR($A76="",$B76="",$C76=""),"",'OddsRatio_working_3-way'!J75)</f>
        <v>3.6153268997188359</v>
      </c>
      <c r="N76" s="23">
        <f t="shared" si="29"/>
        <v>45.401120873765535</v>
      </c>
      <c r="O76" s="24">
        <f t="shared" si="30"/>
        <v>26.839336649132107</v>
      </c>
      <c r="P76" s="24">
        <f t="shared" si="31"/>
        <v>27.75954247710235</v>
      </c>
      <c r="Q76" t="s">
        <v>253</v>
      </c>
      <c r="R76" t="s">
        <v>374</v>
      </c>
      <c r="S76" t="s">
        <v>482</v>
      </c>
      <c r="T76" s="35">
        <v>100</v>
      </c>
      <c r="U76" s="35">
        <f t="shared" si="32"/>
        <v>54.337899543379002</v>
      </c>
      <c r="V76" s="35">
        <f t="shared" si="33"/>
        <v>71.83098591549296</v>
      </c>
      <c r="W76" s="35">
        <f t="shared" si="34"/>
        <v>70.501474926253692</v>
      </c>
      <c r="X76" s="35">
        <f t="shared" si="35"/>
        <v>57.667539158253355</v>
      </c>
      <c r="Y76" s="35">
        <f t="shared" si="36"/>
        <v>75.160625530367327</v>
      </c>
      <c r="Z76" s="35">
        <f t="shared" si="37"/>
        <v>73.831114541128045</v>
      </c>
      <c r="AA76" s="35">
        <f t="shared" si="38"/>
        <v>-3.3296396148743526</v>
      </c>
      <c r="AB76" s="35">
        <f t="shared" si="39"/>
        <v>-3.3296396148743668</v>
      </c>
      <c r="AC76" s="35">
        <f t="shared" si="40"/>
        <v>-3.3296396148743526</v>
      </c>
      <c r="AF76">
        <v>1.82</v>
      </c>
      <c r="AG76">
        <v>2.06</v>
      </c>
      <c r="AJ76" t="s">
        <v>435</v>
      </c>
    </row>
    <row r="77" spans="1:36" ht="15" x14ac:dyDescent="0.25">
      <c r="A77">
        <v>2.19</v>
      </c>
      <c r="B77">
        <v>3.55</v>
      </c>
      <c r="C77">
        <v>3.39</v>
      </c>
      <c r="D77" s="20">
        <f t="shared" si="28"/>
        <v>3.3296396148743579E-2</v>
      </c>
      <c r="E77" s="17">
        <f>IF(OR($A77="",$B77="",$C77=""),"",A77*'MPTO_working_3-way'!$I76)</f>
        <v>2.2629191075657484</v>
      </c>
      <c r="F77" s="21">
        <f>IF(OR($A77="",$B77="",$C77=""),"",B77*'MPTO_working_3-way'!$I76)</f>
        <v>3.6682022063280395</v>
      </c>
      <c r="G77" s="22">
        <f>IF(OR($A77="",$B77="",$C77=""),"",C77*'MPTO_working_3-way'!$I76)</f>
        <v>3.5028747829442408</v>
      </c>
      <c r="H77" s="17">
        <f>IF(OR($A77="",$B77="",$C77=""),"",'MPTO_working_3-way'!E76)</f>
        <v>2.2445570318817474</v>
      </c>
      <c r="I77" s="21">
        <f>IF(OR($A77="",$B77="",$C77=""),"",'MPTO_working_3-way'!F76)</f>
        <v>3.695609741733429</v>
      </c>
      <c r="J77" s="22">
        <f>IF(OR($A77="",$B77="",$C77=""),"",'MPTO_working_3-way'!G76)</f>
        <v>3.5225351293807723</v>
      </c>
      <c r="K77" s="17">
        <f>IF(OR($A77="",$B77="",$C77=""),"",'OddsRatio_working_3-way'!H76)</f>
        <v>2.2522160387213752</v>
      </c>
      <c r="L77" s="21">
        <f>IF(OR($A77="",$B77="",$C77=""),"",'OddsRatio_working_3-way'!I76)</f>
        <v>3.6833200829743751</v>
      </c>
      <c r="M77" s="22">
        <f>IF(OR($A77="",$B77="",$C77=""),"",'OddsRatio_working_3-way'!J76)</f>
        <v>3.5149549012975521</v>
      </c>
      <c r="N77" s="23">
        <f t="shared" si="29"/>
        <v>44.190709100322763</v>
      </c>
      <c r="O77" s="24">
        <f t="shared" si="30"/>
        <v>27.261310684424473</v>
      </c>
      <c r="P77" s="24">
        <f t="shared" si="31"/>
        <v>28.54798021525276</v>
      </c>
      <c r="Q77" t="s">
        <v>266</v>
      </c>
      <c r="R77" t="s">
        <v>84</v>
      </c>
      <c r="S77" t="s">
        <v>482</v>
      </c>
      <c r="T77" s="35">
        <v>100</v>
      </c>
      <c r="U77" s="35">
        <f t="shared" si="32"/>
        <v>47.643979057591622</v>
      </c>
      <c r="V77" s="35">
        <f t="shared" si="33"/>
        <v>72.222222222222229</v>
      </c>
      <c r="W77" s="35">
        <f t="shared" si="34"/>
        <v>76.525821596244128</v>
      </c>
      <c r="X77" s="35">
        <f t="shared" si="35"/>
        <v>51.251956181533643</v>
      </c>
      <c r="Y77" s="35">
        <f t="shared" si="36"/>
        <v>75.830199346164235</v>
      </c>
      <c r="Z77" s="35">
        <f t="shared" si="37"/>
        <v>80.133798720186149</v>
      </c>
      <c r="AA77" s="35">
        <f t="shared" si="38"/>
        <v>-3.6079771239420211</v>
      </c>
      <c r="AB77" s="35">
        <f t="shared" si="39"/>
        <v>-3.6079771239420069</v>
      </c>
      <c r="AC77" s="35">
        <f t="shared" si="40"/>
        <v>-3.6079771239420211</v>
      </c>
      <c r="AF77">
        <v>1.95</v>
      </c>
      <c r="AG77">
        <v>1.92</v>
      </c>
      <c r="AJ77" t="s">
        <v>79</v>
      </c>
    </row>
    <row r="78" spans="1:36" ht="15" x14ac:dyDescent="0.25">
      <c r="A78">
        <v>1.91</v>
      </c>
      <c r="B78">
        <v>3.6</v>
      </c>
      <c r="C78">
        <v>4.26</v>
      </c>
      <c r="D78" s="20">
        <f t="shared" si="28"/>
        <v>3.60797712394203E-2</v>
      </c>
      <c r="E78" s="17">
        <f>IF(OR($A78="",$B78="",$C78=""),"",A78*'MPTO_working_3-way'!$I77)</f>
        <v>1.9789123630672927</v>
      </c>
      <c r="F78" s="21">
        <f>IF(OR($A78="",$B78="",$C78=""),"",B78*'MPTO_working_3-way'!$I77)</f>
        <v>3.7298871764619133</v>
      </c>
      <c r="G78" s="22">
        <f>IF(OR($A78="",$B78="",$C78=""),"",C78*'MPTO_working_3-way'!$I77)</f>
        <v>4.41369982547993</v>
      </c>
      <c r="H78" s="17">
        <f>IF(OR($A78="",$B78="",$C78=""),"",'MPTO_working_3-way'!E77)</f>
        <v>1.9549057243461569</v>
      </c>
      <c r="I78" s="21">
        <f>IF(OR($A78="",$B78="",$C78=""),"",'MPTO_working_3-way'!F77)</f>
        <v>3.7629182767409364</v>
      </c>
      <c r="J78" s="22">
        <f>IF(OR($A78="",$B78="",$C78=""),"",'MPTO_working_3-way'!G77)</f>
        <v>4.4900394253585381</v>
      </c>
      <c r="K78" s="17">
        <f>IF(OR($A78="",$B78="",$C78=""),"",'OddsRatio_working_3-way'!H77)</f>
        <v>1.9641123824691473</v>
      </c>
      <c r="L78" s="21">
        <f>IF(OR($A78="",$B78="",$C78=""),"",'OddsRatio_working_3-way'!I77)</f>
        <v>3.7546068070547065</v>
      </c>
      <c r="M78" s="22">
        <f>IF(OR($A78="",$B78="",$C78=""),"",'OddsRatio_working_3-way'!J77)</f>
        <v>4.4538531503839769</v>
      </c>
      <c r="N78" s="23">
        <f t="shared" si="29"/>
        <v>50.532808762183421</v>
      </c>
      <c r="O78" s="24">
        <f t="shared" si="30"/>
        <v>26.810462426602871</v>
      </c>
      <c r="P78" s="24">
        <f t="shared" si="31"/>
        <v>22.656728811213696</v>
      </c>
      <c r="Q78" t="s">
        <v>418</v>
      </c>
      <c r="R78" t="s">
        <v>268</v>
      </c>
      <c r="S78" t="s">
        <v>482</v>
      </c>
      <c r="T78" s="35">
        <v>100</v>
      </c>
      <c r="U78" s="35">
        <f t="shared" si="32"/>
        <v>53.917050691244242</v>
      </c>
      <c r="V78" s="35">
        <f t="shared" si="33"/>
        <v>69.325153374233125</v>
      </c>
      <c r="W78" s="35">
        <f t="shared" si="34"/>
        <v>73.333333333333329</v>
      </c>
      <c r="X78" s="35">
        <f t="shared" si="35"/>
        <v>57.341513292433532</v>
      </c>
      <c r="Y78" s="35">
        <f t="shared" si="36"/>
        <v>72.749615975422415</v>
      </c>
      <c r="Z78" s="35">
        <f t="shared" si="37"/>
        <v>76.757795934522633</v>
      </c>
      <c r="AA78" s="35">
        <f t="shared" si="38"/>
        <v>-3.4244626011892905</v>
      </c>
      <c r="AB78" s="35">
        <f t="shared" si="39"/>
        <v>-3.4244626011892905</v>
      </c>
      <c r="AC78" s="35">
        <f t="shared" si="40"/>
        <v>-3.4244626011893047</v>
      </c>
      <c r="AF78">
        <v>2</v>
      </c>
      <c r="AG78">
        <v>1.88</v>
      </c>
      <c r="AJ78" t="s">
        <v>79</v>
      </c>
    </row>
    <row r="79" spans="1:36" ht="15" x14ac:dyDescent="0.25">
      <c r="A79">
        <v>2.17</v>
      </c>
      <c r="B79">
        <v>3.26</v>
      </c>
      <c r="C79">
        <v>3.75</v>
      </c>
      <c r="D79" s="20">
        <f t="shared" si="28"/>
        <v>3.4244626011892931E-2</v>
      </c>
      <c r="E79" s="17">
        <f>IF(OR($A79="",$B79="",$C79=""),"",A79*'MPTO_working_3-way'!$I78)</f>
        <v>2.2443108384458075</v>
      </c>
      <c r="F79" s="21">
        <f>IF(OR($A79="",$B79="",$C79=""),"",B79*'MPTO_working_3-way'!$I78)</f>
        <v>3.3716374807987708</v>
      </c>
      <c r="G79" s="22">
        <f>IF(OR($A79="",$B79="",$C79=""),"",C79*'MPTO_working_3-way'!$I78)</f>
        <v>3.8784173475445987</v>
      </c>
      <c r="H79" s="17">
        <f>IF(OR($A79="",$B79="",$C79=""),"",'MPTO_working_3-way'!E78)</f>
        <v>2.2251167641273759</v>
      </c>
      <c r="I79" s="21">
        <f>IF(OR($A79="",$B79="",$C79=""),"",'MPTO_working_3-way'!F78)</f>
        <v>3.3860015614330292</v>
      </c>
      <c r="J79" s="22">
        <f>IF(OR($A79="",$B79="",$C79=""),"",'MPTO_working_3-way'!G78)</f>
        <v>3.9177002237356717</v>
      </c>
      <c r="K79" s="17">
        <f>IF(OR($A79="",$B79="",$C79=""),"",'OddsRatio_working_3-way'!H78)</f>
        <v>2.2331425655416162</v>
      </c>
      <c r="L79" s="21">
        <f>IF(OR($A79="",$B79="",$C79=""),"",'OddsRatio_working_3-way'!I78)</f>
        <v>3.381967690704319</v>
      </c>
      <c r="M79" s="22">
        <f>IF(OR($A79="",$B79="",$C79=""),"",'OddsRatio_working_3-way'!J78)</f>
        <v>3.8984120130251667</v>
      </c>
      <c r="N79" s="23">
        <f t="shared" si="29"/>
        <v>44.557107815444283</v>
      </c>
      <c r="O79" s="24">
        <f t="shared" si="30"/>
        <v>29.659179128685302</v>
      </c>
      <c r="P79" s="24">
        <f t="shared" si="31"/>
        <v>25.783713055870422</v>
      </c>
      <c r="Q79" t="s">
        <v>265</v>
      </c>
      <c r="R79" t="s">
        <v>262</v>
      </c>
      <c r="S79" t="s">
        <v>482</v>
      </c>
      <c r="T79" s="35">
        <v>100</v>
      </c>
      <c r="U79" s="35">
        <f t="shared" si="32"/>
        <v>67.10526315789474</v>
      </c>
      <c r="V79" s="35">
        <f t="shared" si="33"/>
        <v>65.397923875432525</v>
      </c>
      <c r="W79" s="35">
        <f t="shared" si="34"/>
        <v>64.157706093189958</v>
      </c>
      <c r="X79" s="35">
        <f t="shared" si="35"/>
        <v>70.444370031377517</v>
      </c>
      <c r="Y79" s="35">
        <f t="shared" si="36"/>
        <v>68.737030748915302</v>
      </c>
      <c r="Z79" s="35">
        <f t="shared" si="37"/>
        <v>67.496812966672735</v>
      </c>
      <c r="AA79" s="35">
        <f t="shared" si="38"/>
        <v>-3.3391068734827769</v>
      </c>
      <c r="AB79" s="35">
        <f t="shared" si="39"/>
        <v>-3.3391068734827769</v>
      </c>
      <c r="AC79" s="35">
        <f t="shared" si="40"/>
        <v>-3.3391068734827769</v>
      </c>
      <c r="AF79">
        <v>2.1800000000000002</v>
      </c>
      <c r="AG79">
        <v>1.73</v>
      </c>
      <c r="AJ79" t="s">
        <v>79</v>
      </c>
    </row>
    <row r="80" spans="1:36" ht="15" x14ac:dyDescent="0.25">
      <c r="A80">
        <v>3.04</v>
      </c>
      <c r="B80">
        <v>2.89</v>
      </c>
      <c r="C80">
        <v>2.79</v>
      </c>
      <c r="D80" s="20">
        <f t="shared" si="28"/>
        <v>3.3391068734827778E-2</v>
      </c>
      <c r="E80" s="17">
        <f>IF(OR($A80="",$B80="",$C80=""),"",A80*'MPTO_working_3-way'!$I79)</f>
        <v>3.1415088489538765</v>
      </c>
      <c r="F80" s="21">
        <f>IF(OR($A80="",$B80="",$C80=""),"",B80*'MPTO_working_3-way'!$I79)</f>
        <v>2.9865001886436522</v>
      </c>
      <c r="G80" s="22">
        <f>IF(OR($A80="",$B80="",$C80=""),"",C80*'MPTO_working_3-way'!$I79)</f>
        <v>2.8831610817701696</v>
      </c>
      <c r="H80" s="17">
        <f>IF(OR($A80="",$B80="",$C80=""),"",'MPTO_working_3-way'!E79)</f>
        <v>3.1464646689393585</v>
      </c>
      <c r="I80" s="21">
        <f>IF(OR($A80="",$B80="",$C80=""),"",'MPTO_working_3-way'!F79)</f>
        <v>2.9860515113826982</v>
      </c>
      <c r="J80" s="22">
        <f>IF(OR($A80="",$B80="",$C80=""),"",'MPTO_working_3-way'!G79)</f>
        <v>2.8794165192672789</v>
      </c>
      <c r="K80" s="17">
        <f>IF(OR($A80="",$B80="",$C80=""),"",'OddsRatio_working_3-way'!H79)</f>
        <v>3.1439798981327827</v>
      </c>
      <c r="L80" s="21">
        <f>IF(OR($A80="",$B80="",$C80=""),"",'OddsRatio_working_3-way'!I79)</f>
        <v>2.9863343173877261</v>
      </c>
      <c r="M80" s="22">
        <f>IF(OR($A80="",$B80="",$C80=""),"",'OddsRatio_working_3-way'!J79)</f>
        <v>2.8812372635576873</v>
      </c>
      <c r="N80" s="23">
        <f t="shared" si="29"/>
        <v>31.831837759521203</v>
      </c>
      <c r="O80" s="24">
        <f t="shared" si="30"/>
        <v>33.484009269530958</v>
      </c>
      <c r="P80" s="24">
        <f t="shared" si="31"/>
        <v>34.684152970947835</v>
      </c>
      <c r="Q80" t="s">
        <v>269</v>
      </c>
      <c r="R80" t="s">
        <v>263</v>
      </c>
      <c r="S80" t="s">
        <v>482</v>
      </c>
      <c r="T80" s="35">
        <v>100</v>
      </c>
      <c r="U80" s="35">
        <f t="shared" si="32"/>
        <v>70.930232558139537</v>
      </c>
      <c r="V80" s="35">
        <f t="shared" si="33"/>
        <v>69.512195121951223</v>
      </c>
      <c r="W80" s="35">
        <f t="shared" si="34"/>
        <v>56.331877729257641</v>
      </c>
      <c r="X80" s="35">
        <f t="shared" si="35"/>
        <v>74.155927148791136</v>
      </c>
      <c r="Y80" s="35">
        <f t="shared" si="36"/>
        <v>72.737889712602822</v>
      </c>
      <c r="Z80" s="35">
        <f t="shared" si="37"/>
        <v>59.557572319909248</v>
      </c>
      <c r="AA80" s="35">
        <f t="shared" si="38"/>
        <v>-3.2256945906515995</v>
      </c>
      <c r="AB80" s="35">
        <f t="shared" si="39"/>
        <v>-3.2256945906515995</v>
      </c>
      <c r="AC80" s="35">
        <f t="shared" si="40"/>
        <v>-3.2256945906516066</v>
      </c>
      <c r="AF80">
        <v>2.54</v>
      </c>
      <c r="AG80">
        <v>1.55</v>
      </c>
      <c r="AJ80" t="s">
        <v>79</v>
      </c>
    </row>
    <row r="81" spans="1:36" ht="15" x14ac:dyDescent="0.25">
      <c r="A81">
        <v>3.44</v>
      </c>
      <c r="B81">
        <v>3.28</v>
      </c>
      <c r="C81">
        <v>2.29</v>
      </c>
      <c r="D81" s="20">
        <f t="shared" si="28"/>
        <v>3.2256945906516066E-2</v>
      </c>
      <c r="E81" s="17">
        <f>IF(OR($A81="",$B81="",$C81=""),"",A81*'MPTO_working_3-way'!$I80)</f>
        <v>3.5509638939184152</v>
      </c>
      <c r="F81" s="21">
        <f>IF(OR($A81="",$B81="",$C81=""),"",B81*'MPTO_working_3-way'!$I80)</f>
        <v>3.3858027825733723</v>
      </c>
      <c r="G81" s="22">
        <f>IF(OR($A81="",$B81="",$C81=""),"",C81*'MPTO_working_3-way'!$I80)</f>
        <v>2.3638684061259219</v>
      </c>
      <c r="H81" s="17">
        <f>IF(OR($A81="",$B81="",$C81=""),"",'MPTO_working_3-way'!E80)</f>
        <v>3.5721256575076423</v>
      </c>
      <c r="I81" s="21">
        <f>IF(OR($A81="",$B81="",$C81=""),"",'MPTO_working_3-way'!F80)</f>
        <v>3.3999065235606944</v>
      </c>
      <c r="J81" s="22">
        <f>IF(OR($A81="",$B81="",$C81=""),"",'MPTO_working_3-way'!G80)</f>
        <v>2.3478096523008394</v>
      </c>
      <c r="K81" s="17">
        <f>IF(OR($A81="",$B81="",$C81=""),"",'OddsRatio_working_3-way'!H80)</f>
        <v>3.5623814532696203</v>
      </c>
      <c r="L81" s="21">
        <f>IF(OR($A81="",$B81="",$C81=""),"",'OddsRatio_working_3-way'!I80)</f>
        <v>3.3943564399404642</v>
      </c>
      <c r="M81" s="22">
        <f>IF(OR($A81="",$B81="",$C81=""),"",'OddsRatio_working_3-way'!J80)</f>
        <v>2.3547016699663152</v>
      </c>
      <c r="N81" s="23">
        <f t="shared" si="29"/>
        <v>28.16136772645471</v>
      </c>
      <c r="O81" s="24">
        <f t="shared" si="30"/>
        <v>29.535092981403722</v>
      </c>
      <c r="P81" s="24">
        <f t="shared" si="31"/>
        <v>42.303539292141565</v>
      </c>
      <c r="Q81" t="s">
        <v>257</v>
      </c>
      <c r="R81" t="s">
        <v>264</v>
      </c>
      <c r="S81" t="s">
        <v>482</v>
      </c>
      <c r="T81" s="35">
        <v>100</v>
      </c>
      <c r="U81" s="35">
        <f t="shared" si="32"/>
        <v>50</v>
      </c>
      <c r="V81" s="35">
        <f t="shared" si="33"/>
        <v>68.051118210862612</v>
      </c>
      <c r="W81" s="35">
        <f t="shared" si="34"/>
        <v>78.40172786177105</v>
      </c>
      <c r="X81" s="35">
        <f t="shared" si="35"/>
        <v>53.547153927366317</v>
      </c>
      <c r="Y81" s="35">
        <f t="shared" si="36"/>
        <v>71.598272138228936</v>
      </c>
      <c r="Z81" s="35">
        <f t="shared" si="37"/>
        <v>81.948881789137374</v>
      </c>
      <c r="AA81" s="35">
        <f t="shared" si="38"/>
        <v>-3.5471539273663169</v>
      </c>
      <c r="AB81" s="35">
        <f t="shared" si="39"/>
        <v>-3.547153927366324</v>
      </c>
      <c r="AC81" s="35">
        <f t="shared" si="40"/>
        <v>-3.547153927366324</v>
      </c>
      <c r="AF81">
        <v>2.2599999999999998</v>
      </c>
      <c r="AG81">
        <v>1.68</v>
      </c>
      <c r="AJ81" t="s">
        <v>79</v>
      </c>
    </row>
    <row r="82" spans="1:36" ht="15" x14ac:dyDescent="0.25">
      <c r="A82">
        <v>2</v>
      </c>
      <c r="B82">
        <v>3.13</v>
      </c>
      <c r="C82">
        <v>4.63</v>
      </c>
      <c r="D82" s="20">
        <f t="shared" si="28"/>
        <v>3.5471539273663089E-2</v>
      </c>
      <c r="E82" s="17">
        <f>IF(OR($A82="",$B82="",$C82=""),"",A82*'MPTO_working_3-way'!$I81)</f>
        <v>2.0709430785473262</v>
      </c>
      <c r="F82" s="21">
        <f>IF(OR($A82="",$B82="",$C82=""),"",B82*'MPTO_working_3-way'!$I81)</f>
        <v>3.2410259179265655</v>
      </c>
      <c r="G82" s="22">
        <f>IF(OR($A82="",$B82="",$C82=""),"",C82*'MPTO_working_3-way'!$I81)</f>
        <v>4.7942332268370595</v>
      </c>
      <c r="H82" s="17">
        <f>IF(OR($A82="",$B82="",$C82=""),"",'MPTO_working_3-way'!E81)</f>
        <v>2.0484409012523677</v>
      </c>
      <c r="I82" s="21">
        <f>IF(OR($A82="",$B82="",$C82=""),"",'MPTO_working_3-way'!F81)</f>
        <v>3.2502887645363505</v>
      </c>
      <c r="J82" s="22">
        <f>IF(OR($A82="",$B82="",$C82=""),"",'MPTO_working_3-way'!G81)</f>
        <v>4.8981461139370985</v>
      </c>
      <c r="K82" s="17">
        <f>IF(OR($A82="",$B82="",$C82=""),"",'OddsRatio_working_3-way'!H81)</f>
        <v>2.0577546921432677</v>
      </c>
      <c r="L82" s="21">
        <f>IF(OR($A82="",$B82="",$C82=""),"",'OddsRatio_working_3-way'!I81)</f>
        <v>3.2530174942651606</v>
      </c>
      <c r="M82" s="22">
        <f>IF(OR($A82="",$B82="",$C82=""),"",'OddsRatio_working_3-way'!J81)</f>
        <v>4.8396495324800615</v>
      </c>
      <c r="N82" s="23">
        <f t="shared" si="29"/>
        <v>48.28717941883054</v>
      </c>
      <c r="O82" s="24">
        <f t="shared" si="30"/>
        <v>30.854427743661685</v>
      </c>
      <c r="P82" s="24">
        <f t="shared" si="31"/>
        <v>20.858392837507793</v>
      </c>
      <c r="Q82" t="s">
        <v>255</v>
      </c>
      <c r="R82" t="s">
        <v>258</v>
      </c>
      <c r="S82" t="s">
        <v>482</v>
      </c>
      <c r="T82" s="35">
        <v>100</v>
      </c>
      <c r="U82" s="35">
        <f t="shared" si="32"/>
        <v>78.768577494692153</v>
      </c>
      <c r="V82" s="35">
        <f t="shared" si="33"/>
        <v>72.451790633608823</v>
      </c>
      <c r="W82" s="35">
        <f t="shared" si="34"/>
        <v>45.355191256830594</v>
      </c>
      <c r="X82" s="35">
        <f t="shared" si="35"/>
        <v>82.193018109560583</v>
      </c>
      <c r="Y82" s="35">
        <f t="shared" si="36"/>
        <v>75.876231248477239</v>
      </c>
      <c r="Z82" s="35">
        <f t="shared" si="37"/>
        <v>48.779631871699038</v>
      </c>
      <c r="AA82" s="35">
        <f t="shared" si="38"/>
        <v>-3.4244406148684305</v>
      </c>
      <c r="AB82" s="35">
        <f t="shared" si="39"/>
        <v>-3.4244406148684163</v>
      </c>
      <c r="AC82" s="35">
        <f t="shared" si="40"/>
        <v>-3.4244406148684448</v>
      </c>
      <c r="AF82">
        <v>2.76</v>
      </c>
      <c r="AG82">
        <v>1.48</v>
      </c>
      <c r="AJ82" t="s">
        <v>79</v>
      </c>
    </row>
    <row r="83" spans="1:36" ht="15" x14ac:dyDescent="0.25">
      <c r="A83">
        <v>4.71</v>
      </c>
      <c r="B83">
        <v>3.63</v>
      </c>
      <c r="C83">
        <v>1.83</v>
      </c>
      <c r="D83" s="20">
        <f t="shared" si="28"/>
        <v>3.4244406148684403E-2</v>
      </c>
      <c r="E83" s="17">
        <f>IF(OR($A83="",$B83="",$C83=""),"",A83*'MPTO_working_3-way'!$I82)</f>
        <v>4.8712911529603034</v>
      </c>
      <c r="F83" s="21">
        <f>IF(OR($A83="",$B83="",$C83=""),"",B83*'MPTO_working_3-way'!$I82)</f>
        <v>3.7543071943197242</v>
      </c>
      <c r="G83" s="22">
        <f>IF(OR($A83="",$B83="",$C83=""),"",C83*'MPTO_working_3-way'!$I82)</f>
        <v>1.8926672632520924</v>
      </c>
      <c r="H83" s="17">
        <f>IF(OR($A83="",$B83="",$C83=""),"",'MPTO_working_3-way'!E82)</f>
        <v>4.9776150924161344</v>
      </c>
      <c r="I83" s="21">
        <f>IF(OR($A83="",$B83="",$C83=""),"",'MPTO_working_3-way'!F82)</f>
        <v>3.7869135321023468</v>
      </c>
      <c r="J83" s="22">
        <f>IF(OR($A83="",$B83="",$C83=""),"",'MPTO_working_3-way'!G82)</f>
        <v>1.8690425947719833</v>
      </c>
      <c r="K83" s="17">
        <f>IF(OR($A83="",$B83="",$C83=""),"",'OddsRatio_working_3-way'!H82)</f>
        <v>4.924223908550144</v>
      </c>
      <c r="L83" s="21">
        <f>IF(OR($A83="",$B83="",$C83=""),"",'OddsRatio_working_3-way'!I82)</f>
        <v>3.7818622316676231</v>
      </c>
      <c r="M83" s="22">
        <f>IF(OR($A83="",$B83="",$C83=""),"",'OddsRatio_working_3-way'!J82)</f>
        <v>1.8779261035300863</v>
      </c>
      <c r="N83" s="23">
        <f t="shared" si="29"/>
        <v>20.528438325684885</v>
      </c>
      <c r="O83" s="24">
        <f t="shared" si="30"/>
        <v>26.636072868863859</v>
      </c>
      <c r="P83" s="24">
        <f t="shared" si="31"/>
        <v>52.835488805451256</v>
      </c>
      <c r="Q83" t="s">
        <v>261</v>
      </c>
      <c r="R83" t="s">
        <v>70</v>
      </c>
      <c r="S83" t="s">
        <v>482</v>
      </c>
      <c r="T83" s="35">
        <v>100</v>
      </c>
      <c r="U83" s="35">
        <f t="shared" si="32"/>
        <v>44.751381215469614</v>
      </c>
      <c r="V83" s="35">
        <f t="shared" si="33"/>
        <v>73.890339425587456</v>
      </c>
      <c r="W83" s="35">
        <f t="shared" si="34"/>
        <v>77.628635346756155</v>
      </c>
      <c r="X83" s="35">
        <f t="shared" si="35"/>
        <v>48.481025227656382</v>
      </c>
      <c r="Y83" s="35">
        <f t="shared" si="36"/>
        <v>77.619983437774238</v>
      </c>
      <c r="Z83" s="35">
        <f t="shared" si="37"/>
        <v>81.358279358942923</v>
      </c>
      <c r="AA83" s="35">
        <f t="shared" si="38"/>
        <v>-3.7296440121867676</v>
      </c>
      <c r="AB83" s="35">
        <f t="shared" si="39"/>
        <v>-3.7296440121867818</v>
      </c>
      <c r="AC83" s="35">
        <f t="shared" si="40"/>
        <v>-3.7296440121867676</v>
      </c>
      <c r="AF83">
        <v>2.13</v>
      </c>
      <c r="AG83">
        <v>1.76</v>
      </c>
      <c r="AJ83" t="s">
        <v>79</v>
      </c>
    </row>
    <row r="84" spans="1:36" ht="15" x14ac:dyDescent="0.25">
      <c r="A84">
        <v>1.81</v>
      </c>
      <c r="B84">
        <v>3.83</v>
      </c>
      <c r="C84">
        <v>4.47</v>
      </c>
      <c r="D84" s="20">
        <f t="shared" si="28"/>
        <v>3.7296440121867613E-2</v>
      </c>
      <c r="E84" s="17">
        <f>IF(OR($A84="",$B84="",$C84=""),"",A84*'MPTO_working_3-way'!$I83)</f>
        <v>1.8775065566205804</v>
      </c>
      <c r="F84" s="21">
        <f>IF(OR($A84="",$B84="",$C84=""),"",B84*'MPTO_working_3-way'!$I83)</f>
        <v>3.9728453656667528</v>
      </c>
      <c r="G84" s="22">
        <f>IF(OR($A84="",$B84="",$C84=""),"",C84*'MPTO_working_3-way'!$I83)</f>
        <v>4.636715087344748</v>
      </c>
      <c r="H84" s="17">
        <f>IF(OR($A84="",$B84="",$C84=""),"",'MPTO_working_3-way'!E83)</f>
        <v>1.8516665441346876</v>
      </c>
      <c r="I84" s="21">
        <f>IF(OR($A84="",$B84="",$C84=""),"",'MPTO_working_3-way'!F83)</f>
        <v>4.0214834233784256</v>
      </c>
      <c r="J84" s="22">
        <f>IF(OR($A84="",$B84="",$C84=""),"",'MPTO_working_3-way'!G83)</f>
        <v>4.7330220621662207</v>
      </c>
      <c r="K84" s="17">
        <f>IF(OR($A84="",$B84="",$C84=""),"",'OddsRatio_working_3-way'!H83)</f>
        <v>1.8611764007487461</v>
      </c>
      <c r="L84" s="21">
        <f>IF(OR($A84="",$B84="",$C84=""),"",'OddsRatio_working_3-way'!I83)</f>
        <v>4.0088014989122875</v>
      </c>
      <c r="M84" s="22">
        <f>IF(OR($A84="",$B84="",$C84=""),"",'OddsRatio_working_3-way'!J83)</f>
        <v>4.6892371735779621</v>
      </c>
      <c r="N84" s="23">
        <f t="shared" si="29"/>
        <v>53.262130908344254</v>
      </c>
      <c r="O84" s="24">
        <f t="shared" si="30"/>
        <v>25.170876486710991</v>
      </c>
      <c r="P84" s="24">
        <f t="shared" si="31"/>
        <v>21.566992604944765</v>
      </c>
      <c r="Q84" t="s">
        <v>260</v>
      </c>
      <c r="R84" t="s">
        <v>259</v>
      </c>
      <c r="S84" t="s">
        <v>482</v>
      </c>
      <c r="T84" s="35">
        <v>100</v>
      </c>
      <c r="U84" s="35">
        <f t="shared" si="32"/>
        <v>64.788732394366207</v>
      </c>
      <c r="V84" s="35">
        <f t="shared" si="33"/>
        <v>65.870307167235495</v>
      </c>
      <c r="W84" s="35">
        <f t="shared" si="34"/>
        <v>66.101694915254228</v>
      </c>
      <c r="X84" s="35">
        <f t="shared" si="35"/>
        <v>68.027997917510262</v>
      </c>
      <c r="Y84" s="35">
        <f t="shared" si="36"/>
        <v>69.109572690379565</v>
      </c>
      <c r="Z84" s="35">
        <f t="shared" si="37"/>
        <v>69.340960438398298</v>
      </c>
      <c r="AA84" s="35">
        <f t="shared" si="38"/>
        <v>-3.2392655231440557</v>
      </c>
      <c r="AB84" s="35">
        <f t="shared" si="39"/>
        <v>-3.2392655231440699</v>
      </c>
      <c r="AC84" s="35">
        <f t="shared" si="40"/>
        <v>-3.2392655231440699</v>
      </c>
      <c r="AF84">
        <v>2</v>
      </c>
      <c r="AG84">
        <v>1.87</v>
      </c>
      <c r="AJ84" t="s">
        <v>79</v>
      </c>
    </row>
    <row r="85" spans="1:36" ht="15" x14ac:dyDescent="0.25">
      <c r="A85">
        <v>2.84</v>
      </c>
      <c r="B85">
        <v>2.93</v>
      </c>
      <c r="C85">
        <v>2.95</v>
      </c>
      <c r="D85" s="20">
        <f t="shared" si="28"/>
        <v>3.2392655231440637E-2</v>
      </c>
      <c r="E85" s="17">
        <f>IF(OR($A85="",$B85="",$C85=""),"",A85*'MPTO_working_3-way'!$I84)</f>
        <v>2.9319951408572913</v>
      </c>
      <c r="F85" s="21">
        <f>IF(OR($A85="",$B85="",$C85=""),"",B85*'MPTO_working_3-way'!$I84)</f>
        <v>3.0249104798281214</v>
      </c>
      <c r="G85" s="22">
        <f>IF(OR($A85="",$B85="",$C85=""),"",C85*'MPTO_working_3-way'!$I84)</f>
        <v>3.04555833293275</v>
      </c>
      <c r="H85" s="17">
        <f>IF(OR($A85="",$B85="",$C85=""),"",'MPTO_working_3-way'!E84)</f>
        <v>2.9298437976172189</v>
      </c>
      <c r="I85" s="21">
        <f>IF(OR($A85="",$B85="",$C85=""),"",'MPTO_working_3-way'!F84)</f>
        <v>3.0257243155384566</v>
      </c>
      <c r="J85" s="22">
        <f>IF(OR($A85="",$B85="",$C85=""),"",'MPTO_working_3-way'!G84)</f>
        <v>3.0470572366276021</v>
      </c>
      <c r="K85" s="17">
        <f>IF(OR($A85="",$B85="",$C85=""),"",'OddsRatio_working_3-way'!H84)</f>
        <v>2.9308889852438265</v>
      </c>
      <c r="L85" s="21">
        <f>IF(OR($A85="",$B85="",$C85=""),"",'OddsRatio_working_3-way'!I84)</f>
        <v>3.0253346421307534</v>
      </c>
      <c r="M85" s="22">
        <f>IF(OR($A85="",$B85="",$C85=""),"",'OddsRatio_working_3-way'!J84)</f>
        <v>3.0463225658834037</v>
      </c>
      <c r="N85" s="23">
        <f t="shared" si="29"/>
        <v>34.106468529399002</v>
      </c>
      <c r="O85" s="24">
        <f t="shared" si="30"/>
        <v>33.058829564332129</v>
      </c>
      <c r="P85" s="24">
        <f t="shared" si="31"/>
        <v>32.834701906268862</v>
      </c>
      <c r="Q85" t="s">
        <v>267</v>
      </c>
      <c r="R85" t="s">
        <v>256</v>
      </c>
      <c r="S85" t="s">
        <v>482</v>
      </c>
      <c r="T85" s="35">
        <v>100</v>
      </c>
      <c r="U85" s="35">
        <f t="shared" si="32"/>
        <v>50</v>
      </c>
      <c r="V85" s="35">
        <f t="shared" si="33"/>
        <v>67.845659163987136</v>
      </c>
      <c r="W85" s="35">
        <f t="shared" si="34"/>
        <v>77.578475336322867</v>
      </c>
      <c r="X85" s="35">
        <f t="shared" si="35"/>
        <v>54.575865499689989</v>
      </c>
      <c r="Y85" s="35">
        <f t="shared" si="36"/>
        <v>72.421524663677133</v>
      </c>
      <c r="Z85" s="35">
        <f t="shared" si="37"/>
        <v>82.154340836012864</v>
      </c>
      <c r="AA85" s="35">
        <f t="shared" si="38"/>
        <v>-4.5758654996899892</v>
      </c>
      <c r="AB85" s="35">
        <f t="shared" si="39"/>
        <v>-4.5758654996899963</v>
      </c>
      <c r="AC85" s="35">
        <f t="shared" si="40"/>
        <v>-4.5758654996899963</v>
      </c>
      <c r="AF85">
        <v>2.44</v>
      </c>
      <c r="AG85">
        <v>1.59</v>
      </c>
      <c r="AJ85" t="s">
        <v>79</v>
      </c>
    </row>
    <row r="86" spans="1:36" ht="15" x14ac:dyDescent="0.25">
      <c r="A86">
        <v>2</v>
      </c>
      <c r="B86">
        <v>3.11</v>
      </c>
      <c r="C86">
        <v>4.46</v>
      </c>
      <c r="D86" s="20">
        <f t="shared" si="28"/>
        <v>4.5758654996900017E-2</v>
      </c>
      <c r="E86" s="17">
        <f>IF(OR($A86="",$B86="",$C86=""),"",A86*'MPTO_working_3-way'!$I85)</f>
        <v>2.0915173099938</v>
      </c>
      <c r="F86" s="21">
        <f>IF(OR($A86="",$B86="",$C86=""),"",B86*'MPTO_working_3-way'!$I85)</f>
        <v>3.252309417040359</v>
      </c>
      <c r="G86" s="22">
        <f>IF(OR($A86="",$B86="",$C86=""),"",C86*'MPTO_working_3-way'!$I85)</f>
        <v>4.6640836012861744</v>
      </c>
      <c r="H86" s="17">
        <f>IF(OR($A86="",$B86="",$C86=""),"",'MPTO_working_3-way'!E85)</f>
        <v>2.0629313080034901</v>
      </c>
      <c r="I86" s="21">
        <f>IF(OR($A86="",$B86="",$C86=""),"",'MPTO_working_3-way'!F85)</f>
        <v>3.2648741104564039</v>
      </c>
      <c r="J86" s="22">
        <f>IF(OR($A86="",$B86="",$C86=""),"",'MPTO_working_3-way'!G85)</f>
        <v>4.7855508148080004</v>
      </c>
      <c r="K86" s="17">
        <f>IF(OR($A86="",$B86="",$C86=""),"",'OddsRatio_working_3-way'!H85)</f>
        <v>2.0746389787962674</v>
      </c>
      <c r="L86" s="21">
        <f>IF(OR($A86="",$B86="",$C86=""),"",'OddsRatio_working_3-way'!I85)</f>
        <v>3.2674882452601253</v>
      </c>
      <c r="M86" s="22">
        <f>IF(OR($A86="",$B86="",$C86=""),"",'OddsRatio_working_3-way'!J85)</f>
        <v>4.7182508666350849</v>
      </c>
      <c r="N86" s="23">
        <f t="shared" si="29"/>
        <v>47.812178996642601</v>
      </c>
      <c r="O86" s="24">
        <f t="shared" si="30"/>
        <v>30.747381991410034</v>
      </c>
      <c r="P86" s="24">
        <f t="shared" si="31"/>
        <v>21.440439011947355</v>
      </c>
      <c r="Q86" t="s">
        <v>464</v>
      </c>
      <c r="R86" t="s">
        <v>465</v>
      </c>
      <c r="S86" t="s">
        <v>482</v>
      </c>
      <c r="T86" s="35">
        <v>100</v>
      </c>
      <c r="U86" s="35">
        <f t="shared" si="32"/>
        <v>53.917050691244242</v>
      </c>
      <c r="V86" s="35">
        <f t="shared" si="33"/>
        <v>69.325153374233125</v>
      </c>
      <c r="W86" s="35">
        <f t="shared" si="34"/>
        <v>72.29916897506925</v>
      </c>
      <c r="X86" s="35">
        <f t="shared" si="35"/>
        <v>58.375677650697625</v>
      </c>
      <c r="Y86" s="35">
        <f t="shared" si="36"/>
        <v>73.783780333686508</v>
      </c>
      <c r="Z86" s="35">
        <f t="shared" si="37"/>
        <v>76.757795934522633</v>
      </c>
      <c r="AA86" s="35">
        <f t="shared" si="38"/>
        <v>-4.4586269594533832</v>
      </c>
      <c r="AB86" s="35">
        <f t="shared" si="39"/>
        <v>-4.4586269594533832</v>
      </c>
      <c r="AC86" s="35">
        <f t="shared" si="40"/>
        <v>-4.4586269594533832</v>
      </c>
      <c r="AF86">
        <v>2.4700000000000002</v>
      </c>
      <c r="AG86">
        <v>1.56</v>
      </c>
      <c r="AJ86" t="s">
        <v>485</v>
      </c>
    </row>
    <row r="87" spans="1:36" ht="15" x14ac:dyDescent="0.25">
      <c r="A87">
        <v>2.17</v>
      </c>
      <c r="B87">
        <v>3.26</v>
      </c>
      <c r="C87">
        <v>3.61</v>
      </c>
      <c r="D87" s="20">
        <f t="shared" si="28"/>
        <v>4.4586269594533823E-2</v>
      </c>
      <c r="E87" s="17">
        <f>IF(OR($A87="",$B87="",$C87=""),"",A87*'MPTO_working_3-way'!$I86)</f>
        <v>2.2667522050201385</v>
      </c>
      <c r="F87" s="21">
        <f>IF(OR($A87="",$B87="",$C87=""),"",B87*'MPTO_working_3-way'!$I86)</f>
        <v>3.4053512388781799</v>
      </c>
      <c r="G87" s="22">
        <f>IF(OR($A87="",$B87="",$C87=""),"",C87*'MPTO_working_3-way'!$I86)</f>
        <v>3.7709564332362668</v>
      </c>
      <c r="H87" s="17">
        <f>IF(OR($A87="",$B87="",$C87=""),"",'MPTO_working_3-way'!E86)</f>
        <v>2.2423163504185686</v>
      </c>
      <c r="I87" s="21">
        <f>IF(OR($A87="",$B87="",$C87=""),"",'MPTO_working_3-way'!F86)</f>
        <v>3.4259906623877101</v>
      </c>
      <c r="J87" s="22">
        <f>IF(OR($A87="",$B87="",$C87=""),"",'MPTO_working_3-way'!G86)</f>
        <v>3.8146649550521952</v>
      </c>
      <c r="K87" s="17">
        <f>IF(OR($A87="",$B87="",$C87=""),"",'OddsRatio_working_3-way'!H86)</f>
        <v>2.252451736955793</v>
      </c>
      <c r="L87" s="21">
        <f>IF(OR($A87="",$B87="",$C87=""),"",'OddsRatio_working_3-way'!I86)</f>
        <v>3.4192657483077711</v>
      </c>
      <c r="M87" s="22">
        <f>IF(OR($A87="",$B87="",$C87=""),"",'OddsRatio_working_3-way'!J86)</f>
        <v>3.7939307978244612</v>
      </c>
      <c r="N87" s="23">
        <f t="shared" si="29"/>
        <v>44.11598223155211</v>
      </c>
      <c r="O87" s="24">
        <f t="shared" si="30"/>
        <v>29.365546454744816</v>
      </c>
      <c r="P87" s="24">
        <f t="shared" si="31"/>
        <v>26.518471313703074</v>
      </c>
      <c r="Q87" t="s">
        <v>466</v>
      </c>
      <c r="R87" t="s">
        <v>467</v>
      </c>
      <c r="S87" t="s">
        <v>482</v>
      </c>
      <c r="T87" s="35">
        <v>100</v>
      </c>
      <c r="U87" s="35">
        <f t="shared" si="32"/>
        <v>58.50622406639004</v>
      </c>
      <c r="V87" s="35">
        <f t="shared" si="33"/>
        <v>68.152866242038215</v>
      </c>
      <c r="W87" s="35">
        <f t="shared" si="34"/>
        <v>69.040247678018574</v>
      </c>
      <c r="X87" s="35">
        <f t="shared" si="35"/>
        <v>62.806886079943204</v>
      </c>
      <c r="Y87" s="35">
        <f t="shared" si="36"/>
        <v>72.45352825559138</v>
      </c>
      <c r="Z87" s="35">
        <f t="shared" si="37"/>
        <v>73.340909691571738</v>
      </c>
      <c r="AA87" s="35">
        <f t="shared" si="38"/>
        <v>-4.3006620135531648</v>
      </c>
      <c r="AB87" s="35">
        <f t="shared" si="39"/>
        <v>-4.3006620135531648</v>
      </c>
      <c r="AC87" s="35">
        <f t="shared" si="40"/>
        <v>-4.3006620135531648</v>
      </c>
      <c r="AF87">
        <v>2.41</v>
      </c>
      <c r="AG87">
        <v>1.58</v>
      </c>
      <c r="AJ87" t="s">
        <v>485</v>
      </c>
    </row>
    <row r="88" spans="1:36" ht="15" x14ac:dyDescent="0.25">
      <c r="A88">
        <v>2.41</v>
      </c>
      <c r="B88">
        <v>3.14</v>
      </c>
      <c r="C88">
        <v>3.23</v>
      </c>
      <c r="D88" s="20">
        <f t="shared" si="28"/>
        <v>4.3006620135531692E-2</v>
      </c>
      <c r="E88" s="17">
        <f>IF(OR($A88="",$B88="",$C88=""),"",A88*'MPTO_working_3-way'!$I87)</f>
        <v>2.5136459545266314</v>
      </c>
      <c r="F88" s="21">
        <f>IF(OR($A88="",$B88="",$C88=""),"",B88*'MPTO_working_3-way'!$I87)</f>
        <v>3.2750407872255698</v>
      </c>
      <c r="G88" s="22">
        <f>IF(OR($A88="",$B88="",$C88=""),"",C88*'MPTO_working_3-way'!$I87)</f>
        <v>3.3689113830377675</v>
      </c>
      <c r="H88" s="17">
        <f>IF(OR($A88="",$B88="",$C88=""),"",'MPTO_working_3-way'!E87)</f>
        <v>2.4962417876017495</v>
      </c>
      <c r="I88" s="21">
        <f>IF(OR($A88="",$B88="",$C88=""),"",'MPTO_working_3-way'!F87)</f>
        <v>3.2880049244672001</v>
      </c>
      <c r="J88" s="22">
        <f>IF(OR($A88="",$B88="",$C88=""),"",'MPTO_working_3-way'!G87)</f>
        <v>3.3868227438157366</v>
      </c>
      <c r="K88" s="17">
        <f>IF(OR($A88="",$B88="",$C88=""),"",'OddsRatio_working_3-way'!H87)</f>
        <v>2.503922869220319</v>
      </c>
      <c r="L88" s="21">
        <f>IF(OR($A88="",$B88="",$C88=""),"",'OddsRatio_working_3-way'!I87)</f>
        <v>3.2825496029301302</v>
      </c>
      <c r="M88" s="22">
        <f>IF(OR($A88="",$B88="",$C88=""),"",'OddsRatio_working_3-way'!J87)</f>
        <v>3.3785446796888734</v>
      </c>
      <c r="N88" s="23">
        <f t="shared" si="29"/>
        <v>39.782850015101651</v>
      </c>
      <c r="O88" s="24">
        <f t="shared" si="30"/>
        <v>30.533970871463367</v>
      </c>
      <c r="P88" s="24">
        <f t="shared" si="31"/>
        <v>29.683179113434978</v>
      </c>
      <c r="Q88" t="s">
        <v>468</v>
      </c>
      <c r="R88" t="s">
        <v>469</v>
      </c>
      <c r="S88" t="s">
        <v>482</v>
      </c>
      <c r="T88" s="35">
        <v>100</v>
      </c>
      <c r="U88" s="35">
        <f t="shared" si="32"/>
        <v>48.453608247422686</v>
      </c>
      <c r="V88" s="35">
        <f t="shared" si="33"/>
        <v>69.78851963746223</v>
      </c>
      <c r="W88" s="35">
        <f t="shared" si="34"/>
        <v>76.958525345622121</v>
      </c>
      <c r="X88" s="35">
        <f t="shared" si="35"/>
        <v>53.252955016915649</v>
      </c>
      <c r="Y88" s="35">
        <f t="shared" si="36"/>
        <v>74.5878664069552</v>
      </c>
      <c r="Z88" s="35">
        <f t="shared" si="37"/>
        <v>81.757872115115092</v>
      </c>
      <c r="AA88" s="35">
        <f t="shared" si="38"/>
        <v>-4.7993467694929635</v>
      </c>
      <c r="AB88" s="35">
        <f t="shared" si="39"/>
        <v>-4.7993467694929706</v>
      </c>
      <c r="AC88" s="35">
        <f t="shared" si="40"/>
        <v>-4.7993467694929706</v>
      </c>
      <c r="AF88">
        <v>2.4300000000000002</v>
      </c>
      <c r="AG88">
        <v>1.57</v>
      </c>
      <c r="AJ88" t="s">
        <v>485</v>
      </c>
    </row>
    <row r="89" spans="1:36" ht="15" x14ac:dyDescent="0.25">
      <c r="A89">
        <v>1.94</v>
      </c>
      <c r="B89">
        <v>3.31</v>
      </c>
      <c r="C89">
        <v>4.34</v>
      </c>
      <c r="D89" s="20">
        <f t="shared" si="28"/>
        <v>4.7993467694929848E-2</v>
      </c>
      <c r="E89" s="17">
        <f>IF(OR($A89="",$B89="",$C89=""),"",A89*'MPTO_working_3-way'!$I88)</f>
        <v>2.0331073273281639</v>
      </c>
      <c r="F89" s="21">
        <f>IF(OR($A89="",$B89="",$C89=""),"",B89*'MPTO_working_3-way'!$I88)</f>
        <v>3.4688583780702178</v>
      </c>
      <c r="G89" s="22">
        <f>IF(OR($A89="",$B89="",$C89=""),"",C89*'MPTO_working_3-way'!$I88)</f>
        <v>4.5482916497959955</v>
      </c>
      <c r="H89" s="17">
        <f>IF(OR($A89="",$B89="",$C89=""),"",'MPTO_working_3-way'!E88)</f>
        <v>2.0021379030312172</v>
      </c>
      <c r="I89" s="21">
        <f>IF(OR($A89="",$B89="",$C89=""),"",'MPTO_working_3-way'!F88)</f>
        <v>3.4950739249862766</v>
      </c>
      <c r="J89" s="22">
        <f>IF(OR($A89="",$B89="",$C89=""),"",'MPTO_working_3-way'!G88)</f>
        <v>4.6638109597116628</v>
      </c>
      <c r="K89" s="17">
        <f>IF(OR($A89="",$B89="",$C89=""),"",'OddsRatio_working_3-way'!H88)</f>
        <v>2.0142566557872645</v>
      </c>
      <c r="L89" s="21">
        <f>IF(OR($A89="",$B89="",$C89=""),"",'OddsRatio_working_3-way'!I88)</f>
        <v>3.4924817817750871</v>
      </c>
      <c r="M89" s="22">
        <f>IF(OR($A89="",$B89="",$C89=""),"",'OddsRatio_working_3-way'!J88)</f>
        <v>4.6038481173717711</v>
      </c>
      <c r="N89" s="23">
        <f t="shared" si="29"/>
        <v>49.18579489426974</v>
      </c>
      <c r="O89" s="24">
        <f t="shared" si="30"/>
        <v>28.827928125342382</v>
      </c>
      <c r="P89" s="24">
        <f t="shared" si="31"/>
        <v>21.986276980387856</v>
      </c>
      <c r="Q89" t="s">
        <v>470</v>
      </c>
      <c r="R89" t="s">
        <v>471</v>
      </c>
      <c r="S89" t="s">
        <v>482</v>
      </c>
      <c r="T89" s="35">
        <v>100</v>
      </c>
      <c r="U89" s="35">
        <f t="shared" si="32"/>
        <v>68.253968253968253</v>
      </c>
      <c r="V89" s="35">
        <f t="shared" si="33"/>
        <v>72.29916897506925</v>
      </c>
      <c r="W89" s="35">
        <f t="shared" si="34"/>
        <v>56.709956709956707</v>
      </c>
      <c r="X89" s="35">
        <f t="shared" si="35"/>
        <v>70.990874314974036</v>
      </c>
      <c r="Y89" s="35">
        <f t="shared" si="36"/>
        <v>75.036075036075033</v>
      </c>
      <c r="Z89" s="35">
        <f t="shared" si="37"/>
        <v>59.446862770962497</v>
      </c>
      <c r="AA89" s="35">
        <f t="shared" si="38"/>
        <v>-2.7369060610057829</v>
      </c>
      <c r="AB89" s="35">
        <f t="shared" si="39"/>
        <v>-2.7369060610057829</v>
      </c>
      <c r="AC89" s="35">
        <f t="shared" si="40"/>
        <v>-2.73690606100579</v>
      </c>
      <c r="AF89">
        <v>2.4500000000000002</v>
      </c>
      <c r="AG89">
        <v>1.56</v>
      </c>
      <c r="AJ89" t="s">
        <v>485</v>
      </c>
    </row>
    <row r="90" spans="1:36" ht="15" x14ac:dyDescent="0.25">
      <c r="A90">
        <v>3.15</v>
      </c>
      <c r="B90">
        <v>3.61</v>
      </c>
      <c r="C90">
        <v>2.31</v>
      </c>
      <c r="D90" s="20">
        <f t="shared" si="28"/>
        <v>2.7369060610057838E-2</v>
      </c>
      <c r="E90" s="17">
        <f>IF(OR($A90="",$B90="",$C90=""),"",A90*'MPTO_working_3-way'!$I89)</f>
        <v>3.2362125409216822</v>
      </c>
      <c r="F90" s="21">
        <f>IF(OR($A90="",$B90="",$C90=""),"",B90*'MPTO_working_3-way'!$I89)</f>
        <v>3.7088023088023085</v>
      </c>
      <c r="G90" s="22">
        <f>IF(OR($A90="",$B90="",$C90=""),"",C90*'MPTO_working_3-way'!$I89)</f>
        <v>2.3732225300092336</v>
      </c>
      <c r="H90" s="17">
        <f>IF(OR($A90="",$B90="",$C90=""),"",'MPTO_working_3-way'!E89)</f>
        <v>3.2432015487461809</v>
      </c>
      <c r="I90" s="21">
        <f>IF(OR($A90="",$B90="",$C90=""),"",'MPTO_working_3-way'!F89)</f>
        <v>3.7329410652912416</v>
      </c>
      <c r="J90" s="22">
        <f>IF(OR($A90="",$B90="",$C90=""),"",'MPTO_working_3-way'!G89)</f>
        <v>2.3597293532838863</v>
      </c>
      <c r="K90" s="17">
        <f>IF(OR($A90="",$B90="",$C90=""),"",'OddsRatio_working_3-way'!H89)</f>
        <v>3.2412850575981116</v>
      </c>
      <c r="L90" s="21">
        <f>IF(OR($A90="",$B90="",$C90=""),"",'OddsRatio_working_3-way'!I89)</f>
        <v>3.7208158141074739</v>
      </c>
      <c r="M90" s="22">
        <f>IF(OR($A90="",$B90="",$C90=""),"",'OddsRatio_working_3-way'!J89)</f>
        <v>2.3656201978853608</v>
      </c>
      <c r="N90" s="23">
        <f t="shared" si="29"/>
        <v>30.90031904131974</v>
      </c>
      <c r="O90" s="24">
        <f t="shared" si="30"/>
        <v>26.962882265971523</v>
      </c>
      <c r="P90" s="24">
        <f t="shared" si="31"/>
        <v>42.136798692708737</v>
      </c>
      <c r="Q90" t="s">
        <v>153</v>
      </c>
      <c r="R90" t="s">
        <v>273</v>
      </c>
      <c r="S90" t="s">
        <v>482</v>
      </c>
      <c r="T90" s="35">
        <v>100</v>
      </c>
      <c r="U90" s="35">
        <f t="shared" si="32"/>
        <v>46.808510638297875</v>
      </c>
      <c r="V90" s="35">
        <f t="shared" si="33"/>
        <v>69.969969969969966</v>
      </c>
      <c r="W90" s="35">
        <f t="shared" si="34"/>
        <v>80.46875</v>
      </c>
      <c r="X90" s="35">
        <f t="shared" si="35"/>
        <v>49.561280030030034</v>
      </c>
      <c r="Y90" s="35">
        <f t="shared" si="36"/>
        <v>72.722739361702125</v>
      </c>
      <c r="Z90" s="35">
        <f t="shared" si="37"/>
        <v>83.221519391732159</v>
      </c>
      <c r="AA90" s="35">
        <f t="shared" si="38"/>
        <v>-2.7527693917321585</v>
      </c>
      <c r="AB90" s="35">
        <f t="shared" si="39"/>
        <v>-2.7527693917321585</v>
      </c>
      <c r="AC90" s="35">
        <f t="shared" si="40"/>
        <v>-2.7527693917321585</v>
      </c>
      <c r="AF90">
        <v>1.87</v>
      </c>
      <c r="AG90">
        <v>2.0299999999999998</v>
      </c>
      <c r="AJ90" t="s">
        <v>164</v>
      </c>
    </row>
    <row r="91" spans="1:36" ht="15" x14ac:dyDescent="0.25">
      <c r="A91">
        <v>1.88</v>
      </c>
      <c r="B91">
        <v>3.33</v>
      </c>
      <c r="C91">
        <v>5.12</v>
      </c>
      <c r="D91" s="20">
        <f t="shared" si="28"/>
        <v>2.7527693917321461E-2</v>
      </c>
      <c r="E91" s="17">
        <f>IF(OR($A91="",$B91="",$C91=""),"",A91*'MPTO_working_3-way'!$I90)</f>
        <v>1.9317520645645643</v>
      </c>
      <c r="F91" s="21">
        <f>IF(OR($A91="",$B91="",$C91=""),"",B91*'MPTO_working_3-way'!$I90)</f>
        <v>3.4216672207446805</v>
      </c>
      <c r="G91" s="22">
        <f>IF(OR($A91="",$B91="",$C91=""),"",C91*'MPTO_working_3-way'!$I90)</f>
        <v>5.260941792856686</v>
      </c>
      <c r="H91" s="17">
        <f>IF(OR($A91="",$B91="",$C91=""),"",'MPTO_working_3-way'!E90)</f>
        <v>1.9130005764481308</v>
      </c>
      <c r="I91" s="21">
        <f>IF(OR($A91="",$B91="",$C91=""),"",'MPTO_working_3-way'!F90)</f>
        <v>3.4349576744645933</v>
      </c>
      <c r="J91" s="22">
        <f>IF(OR($A91="",$B91="",$C91=""),"",'MPTO_working_3-way'!G90)</f>
        <v>5.372398491791202</v>
      </c>
      <c r="K91" s="17">
        <f>IF(OR($A91="",$B91="",$C91=""),"",'OddsRatio_working_3-way'!H90)</f>
        <v>1.9204501728344892</v>
      </c>
      <c r="L91" s="21">
        <f>IF(OR($A91="",$B91="",$C91=""),"",'OddsRatio_working_3-way'!I90)</f>
        <v>3.4371010258004087</v>
      </c>
      <c r="M91" s="22">
        <f>IF(OR($A91="",$B91="",$C91=""),"",'OddsRatio_working_3-way'!J90)</f>
        <v>5.3093803546341993</v>
      </c>
      <c r="N91" s="23">
        <f t="shared" si="29"/>
        <v>51.766477610852704</v>
      </c>
      <c r="O91" s="24">
        <f t="shared" si="30"/>
        <v>29.225518891412332</v>
      </c>
      <c r="P91" s="24">
        <f t="shared" si="31"/>
        <v>19.008003497734975</v>
      </c>
      <c r="Q91" t="s">
        <v>421</v>
      </c>
      <c r="R91" t="s">
        <v>431</v>
      </c>
      <c r="S91" t="s">
        <v>482</v>
      </c>
      <c r="T91" s="35">
        <v>100</v>
      </c>
      <c r="U91" s="35">
        <f t="shared" si="32"/>
        <v>61.389961389961393</v>
      </c>
      <c r="V91" s="35">
        <f t="shared" si="33"/>
        <v>69.969969969969966</v>
      </c>
      <c r="W91" s="35">
        <f t="shared" si="34"/>
        <v>65.870307167235495</v>
      </c>
      <c r="X91" s="35">
        <f t="shared" si="35"/>
        <v>64.159722862794538</v>
      </c>
      <c r="Y91" s="35">
        <f t="shared" si="36"/>
        <v>72.739731442803119</v>
      </c>
      <c r="Z91" s="35">
        <f t="shared" si="37"/>
        <v>68.640068640068648</v>
      </c>
      <c r="AA91" s="35">
        <f t="shared" si="38"/>
        <v>-2.7697614728331459</v>
      </c>
      <c r="AB91" s="35">
        <f t="shared" si="39"/>
        <v>-2.769761472833153</v>
      </c>
      <c r="AC91" s="35">
        <f t="shared" si="40"/>
        <v>-2.769761472833153</v>
      </c>
      <c r="AF91">
        <v>2.59</v>
      </c>
      <c r="AG91">
        <v>1.54</v>
      </c>
      <c r="AJ91" t="s">
        <v>164</v>
      </c>
    </row>
    <row r="92" spans="1:36" ht="15" x14ac:dyDescent="0.25">
      <c r="A92">
        <v>2.59</v>
      </c>
      <c r="B92">
        <v>3.33</v>
      </c>
      <c r="C92">
        <v>2.93</v>
      </c>
      <c r="D92" s="20">
        <f t="shared" si="28"/>
        <v>2.7697614728331432E-2</v>
      </c>
      <c r="E92" s="17">
        <f>IF(OR($A92="",$B92="",$C92=""),"",A92*'MPTO_working_3-way'!$I91)</f>
        <v>2.6617368221463784</v>
      </c>
      <c r="F92" s="21">
        <f>IF(OR($A92="",$B92="",$C92=""),"",B92*'MPTO_working_3-way'!$I91)</f>
        <v>3.4222330570453439</v>
      </c>
      <c r="G92" s="22">
        <f>IF(OR($A92="",$B92="",$C92=""),"",C92*'MPTO_working_3-way'!$I91)</f>
        <v>3.0111540111540114</v>
      </c>
      <c r="H92" s="17">
        <f>IF(OR($A92="",$B92="",$C92=""),"",'MPTO_working_3-way'!E91)</f>
        <v>2.6534500241523058</v>
      </c>
      <c r="I92" s="21">
        <f>IF(OR($A92="",$B92="",$C92=""),"",'MPTO_working_3-way'!F91)</f>
        <v>3.4356260993354941</v>
      </c>
      <c r="J92" s="22">
        <f>IF(OR($A92="",$B92="",$C92=""),"",'MPTO_working_3-way'!G91)</f>
        <v>3.0114641312319681</v>
      </c>
      <c r="K92" s="17">
        <f>IF(OR($A92="",$B92="",$C92=""),"",'OddsRatio_working_3-way'!H91)</f>
        <v>2.6573588574329636</v>
      </c>
      <c r="L92" s="21">
        <f>IF(OR($A92="",$B92="",$C92=""),"",'OddsRatio_working_3-way'!I91)</f>
        <v>3.4287082627791232</v>
      </c>
      <c r="M92" s="22">
        <f>IF(OR($A92="",$B92="",$C92=""),"",'OddsRatio_working_3-way'!J91)</f>
        <v>3.0117626382676859</v>
      </c>
      <c r="N92" s="23">
        <f t="shared" si="29"/>
        <v>37.569454338224816</v>
      </c>
      <c r="O92" s="24">
        <f t="shared" si="30"/>
        <v>29.220686707508193</v>
      </c>
      <c r="P92" s="24">
        <f t="shared" si="31"/>
        <v>33.209858954266984</v>
      </c>
      <c r="Q92" t="s">
        <v>154</v>
      </c>
      <c r="R92" t="s">
        <v>381</v>
      </c>
      <c r="S92" t="s">
        <v>482</v>
      </c>
      <c r="T92" s="35">
        <v>100</v>
      </c>
      <c r="U92" s="35">
        <f t="shared" si="32"/>
        <v>77.876106194690252</v>
      </c>
      <c r="V92" s="35">
        <f t="shared" si="33"/>
        <v>69.135802469135797</v>
      </c>
      <c r="W92" s="35">
        <f t="shared" si="34"/>
        <v>50</v>
      </c>
      <c r="X92" s="35">
        <f t="shared" si="35"/>
        <v>80.864197530864203</v>
      </c>
      <c r="Y92" s="35">
        <f t="shared" si="36"/>
        <v>72.123893805309734</v>
      </c>
      <c r="Z92" s="35">
        <f t="shared" si="37"/>
        <v>52.988091336173923</v>
      </c>
      <c r="AA92" s="35">
        <f t="shared" si="38"/>
        <v>-2.9880913361739516</v>
      </c>
      <c r="AB92" s="35">
        <f t="shared" si="39"/>
        <v>-2.9880913361739374</v>
      </c>
      <c r="AC92" s="35">
        <f t="shared" si="40"/>
        <v>-2.9880913361739232</v>
      </c>
      <c r="AF92">
        <v>2.12</v>
      </c>
      <c r="AG92">
        <v>1.78</v>
      </c>
      <c r="AJ92" t="s">
        <v>164</v>
      </c>
    </row>
    <row r="93" spans="1:36" ht="15" x14ac:dyDescent="0.25">
      <c r="A93">
        <v>4.5199999999999996</v>
      </c>
      <c r="B93">
        <v>3.24</v>
      </c>
      <c r="C93">
        <v>2</v>
      </c>
      <c r="D93" s="20">
        <f t="shared" si="28"/>
        <v>2.9880913361739259E-2</v>
      </c>
      <c r="E93" s="17">
        <f>IF(OR($A93="",$B93="",$C93=""),"",A93*'MPTO_working_3-way'!$I92)</f>
        <v>4.6550617283950606</v>
      </c>
      <c r="F93" s="21">
        <f>IF(OR($A93="",$B93="",$C93=""),"",B93*'MPTO_working_3-way'!$I92)</f>
        <v>3.3368141592920355</v>
      </c>
      <c r="G93" s="22">
        <f>IF(OR($A93="",$B93="",$C93=""),"",C93*'MPTO_working_3-way'!$I92)</f>
        <v>2.0597618267234785</v>
      </c>
      <c r="H93" s="17">
        <f>IF(OR($A93="",$B93="",$C93=""),"",'MPTO_working_3-way'!E92)</f>
        <v>4.733086270792036</v>
      </c>
      <c r="I93" s="21">
        <f>IF(OR($A93="",$B93="",$C93=""),"",'MPTO_working_3-way'!F92)</f>
        <v>3.3480460891300372</v>
      </c>
      <c r="J93" s="22">
        <f>IF(OR($A93="",$B93="",$C93=""),"",'MPTO_working_3-way'!G92)</f>
        <v>2.0406510107015459</v>
      </c>
      <c r="K93" s="17">
        <f>IF(OR($A93="",$B93="",$C93=""),"",'OddsRatio_working_3-way'!H92)</f>
        <v>4.6905884832258957</v>
      </c>
      <c r="L93" s="21">
        <f>IF(OR($A93="",$B93="",$C93=""),"",'OddsRatio_working_3-way'!I92)</f>
        <v>3.3485563075073888</v>
      </c>
      <c r="M93" s="22">
        <f>IF(OR($A93="",$B93="",$C93=""),"",'OddsRatio_working_3-way'!J92)</f>
        <v>2.048462637280084</v>
      </c>
      <c r="N93" s="23">
        <f t="shared" si="29"/>
        <v>21.481992255874403</v>
      </c>
      <c r="O93" s="24">
        <f t="shared" si="30"/>
        <v>29.968705245849463</v>
      </c>
      <c r="P93" s="24">
        <f t="shared" si="31"/>
        <v>48.549302498276134</v>
      </c>
      <c r="Q93" t="s">
        <v>283</v>
      </c>
      <c r="R93" t="s">
        <v>286</v>
      </c>
      <c r="S93" t="s">
        <v>482</v>
      </c>
      <c r="T93" s="35">
        <v>100</v>
      </c>
      <c r="U93" s="35">
        <f t="shared" si="32"/>
        <v>53.703703703703695</v>
      </c>
      <c r="V93" s="35">
        <f t="shared" si="33"/>
        <v>68.847352024922117</v>
      </c>
      <c r="W93" s="35">
        <f t="shared" si="34"/>
        <v>74.554707379134854</v>
      </c>
      <c r="X93" s="35">
        <f t="shared" si="35"/>
        <v>56.597940595943022</v>
      </c>
      <c r="Y93" s="35">
        <f t="shared" si="36"/>
        <v>71.741588917161423</v>
      </c>
      <c r="Z93" s="35">
        <f t="shared" si="37"/>
        <v>77.44894427137416</v>
      </c>
      <c r="AA93" s="35">
        <f t="shared" si="38"/>
        <v>-2.8942368922393271</v>
      </c>
      <c r="AB93" s="35">
        <f t="shared" si="39"/>
        <v>-2.8942368922393058</v>
      </c>
      <c r="AC93" s="35">
        <f t="shared" si="40"/>
        <v>-2.8942368922393058</v>
      </c>
      <c r="AF93">
        <v>2.59</v>
      </c>
      <c r="AG93">
        <v>1.54</v>
      </c>
      <c r="AJ93" t="s">
        <v>436</v>
      </c>
    </row>
    <row r="94" spans="1:36" ht="15" x14ac:dyDescent="0.25">
      <c r="A94">
        <v>2.16</v>
      </c>
      <c r="B94">
        <v>3.21</v>
      </c>
      <c r="C94">
        <v>3.93</v>
      </c>
      <c r="D94" s="20">
        <f t="shared" si="28"/>
        <v>2.8942368922393102E-2</v>
      </c>
      <c r="E94" s="17">
        <f>IF(OR($A94="",$B94="",$C94=""),"",A94*'MPTO_working_3-way'!$I93)</f>
        <v>2.2225155168723694</v>
      </c>
      <c r="F94" s="21">
        <f>IF(OR($A94="",$B94="",$C94=""),"",B94*'MPTO_working_3-way'!$I93)</f>
        <v>3.3029050042408818</v>
      </c>
      <c r="G94" s="22">
        <f>IF(OR($A94="",$B94="",$C94=""),"",C94*'MPTO_working_3-way'!$I93)</f>
        <v>4.0437435098650054</v>
      </c>
      <c r="H94" s="17">
        <f>IF(OR($A94="",$B94="",$C94=""),"",'MPTO_working_3-way'!E93)</f>
        <v>2.2059690994862868</v>
      </c>
      <c r="I94" s="21">
        <f>IF(OR($A94="",$B94="",$C94=""),"",'MPTO_working_3-way'!F93)</f>
        <v>3.3125852488646852</v>
      </c>
      <c r="J94" s="22">
        <f>IF(OR($A94="",$B94="",$C94=""),"",'MPTO_working_3-way'!G93)</f>
        <v>4.0848760462894838</v>
      </c>
      <c r="K94" s="17">
        <f>IF(OR($A94="",$B94="",$C94=""),"",'OddsRatio_working_3-way'!H93)</f>
        <v>2.212947302950226</v>
      </c>
      <c r="L94" s="21">
        <f>IF(OR($A94="",$B94="",$C94=""),"",'OddsRatio_working_3-way'!I93)</f>
        <v>3.3108737409655182</v>
      </c>
      <c r="M94" s="22">
        <f>IF(OR($A94="",$B94="",$C94=""),"",'OddsRatio_working_3-way'!J93)</f>
        <v>4.0637375841760024</v>
      </c>
      <c r="N94" s="23">
        <f t="shared" si="29"/>
        <v>44.994061567104289</v>
      </c>
      <c r="O94" s="24">
        <f t="shared" si="30"/>
        <v>30.276377876929995</v>
      </c>
      <c r="P94" s="24">
        <f t="shared" si="31"/>
        <v>24.729560555965715</v>
      </c>
      <c r="Q94" t="s">
        <v>276</v>
      </c>
      <c r="R94" t="s">
        <v>384</v>
      </c>
      <c r="S94" t="s">
        <v>482</v>
      </c>
      <c r="T94" s="35">
        <v>100</v>
      </c>
      <c r="U94" s="35">
        <f t="shared" si="32"/>
        <v>37.106918238993707</v>
      </c>
      <c r="V94" s="35">
        <f t="shared" si="33"/>
        <v>73.544973544973558</v>
      </c>
      <c r="W94" s="35">
        <f t="shared" si="34"/>
        <v>86.282578875171467</v>
      </c>
      <c r="X94" s="35">
        <f t="shared" si="35"/>
        <v>40.172447579854989</v>
      </c>
      <c r="Y94" s="35">
        <f t="shared" si="36"/>
        <v>76.610502885834819</v>
      </c>
      <c r="Z94" s="35">
        <f t="shared" si="37"/>
        <v>89.348108216032742</v>
      </c>
      <c r="AA94" s="35">
        <f t="shared" si="38"/>
        <v>-3.065529340861282</v>
      </c>
      <c r="AB94" s="35">
        <f t="shared" si="39"/>
        <v>-3.0655293408612607</v>
      </c>
      <c r="AC94" s="35">
        <f t="shared" si="40"/>
        <v>-3.0655293408612749</v>
      </c>
      <c r="AF94">
        <v>2.2799999999999998</v>
      </c>
      <c r="AG94">
        <v>1.68</v>
      </c>
      <c r="AJ94" t="s">
        <v>436</v>
      </c>
    </row>
    <row r="95" spans="1:36" ht="15" x14ac:dyDescent="0.25">
      <c r="A95">
        <v>1.59</v>
      </c>
      <c r="B95">
        <v>3.78</v>
      </c>
      <c r="C95">
        <v>7.29</v>
      </c>
      <c r="D95" s="20">
        <f t="shared" si="28"/>
        <v>3.0655293408612838E-2</v>
      </c>
      <c r="E95" s="17">
        <f>IF(OR($A95="",$B95="",$C95=""),"",A95*'MPTO_working_3-way'!$I94)</f>
        <v>1.6387419165196946</v>
      </c>
      <c r="F95" s="21">
        <f>IF(OR($A95="",$B95="",$C95=""),"",B95*'MPTO_working_3-way'!$I94)</f>
        <v>3.8958770090845563</v>
      </c>
      <c r="G95" s="22">
        <f>IF(OR($A95="",$B95="",$C95=""),"",C95*'MPTO_working_3-way'!$I94)</f>
        <v>7.5134770889487879</v>
      </c>
      <c r="H95" s="17">
        <f>IF(OR($A95="",$B95="",$C95=""),"",'MPTO_working_3-way'!E94)</f>
        <v>1.616259867850975</v>
      </c>
      <c r="I95" s="21">
        <f>IF(OR($A95="",$B95="",$C95=""),"",'MPTO_working_3-way'!F94)</f>
        <v>3.931871156576646</v>
      </c>
      <c r="J95" s="22">
        <f>IF(OR($A95="",$B95="",$C95=""),"",'MPTO_working_3-way'!G94)</f>
        <v>7.8767583415041429</v>
      </c>
      <c r="K95" s="17">
        <f>IF(OR($A95="",$B95="",$C95=""),"",'OddsRatio_working_3-way'!H94)</f>
        <v>1.624270954502135</v>
      </c>
      <c r="L95" s="21">
        <f>IF(OR($A95="",$B95="",$C95=""),"",'OddsRatio_working_3-way'!I94)</f>
        <v>3.941480090704975</v>
      </c>
      <c r="M95" s="22">
        <f>IF(OR($A95="",$B95="",$C95=""),"",'OddsRatio_working_3-way'!J94)</f>
        <v>7.6553632268108984</v>
      </c>
      <c r="N95" s="23">
        <f t="shared" si="29"/>
        <v>61.022421524663663</v>
      </c>
      <c r="O95" s="24">
        <f t="shared" si="30"/>
        <v>25.668161434977577</v>
      </c>
      <c r="P95" s="24">
        <f t="shared" si="31"/>
        <v>13.309417040358742</v>
      </c>
      <c r="Q95" t="s">
        <v>194</v>
      </c>
      <c r="R95" t="s">
        <v>280</v>
      </c>
      <c r="S95" t="s">
        <v>482</v>
      </c>
      <c r="T95" s="35">
        <v>100</v>
      </c>
      <c r="U95" s="35">
        <f t="shared" si="32"/>
        <v>47.643979057591622</v>
      </c>
      <c r="V95" s="35">
        <f t="shared" si="33"/>
        <v>71.098265895953759</v>
      </c>
      <c r="W95" s="35">
        <f t="shared" si="34"/>
        <v>78.40172786177105</v>
      </c>
      <c r="X95" s="35">
        <f t="shared" si="35"/>
        <v>50.500006242275184</v>
      </c>
      <c r="Y95" s="35">
        <f t="shared" si="36"/>
        <v>73.954293080637328</v>
      </c>
      <c r="Z95" s="35">
        <f t="shared" si="37"/>
        <v>81.257755046454633</v>
      </c>
      <c r="AA95" s="35">
        <f t="shared" si="38"/>
        <v>-2.8560271846835619</v>
      </c>
      <c r="AB95" s="35">
        <f t="shared" si="39"/>
        <v>-2.856027184683569</v>
      </c>
      <c r="AC95" s="35">
        <f t="shared" si="40"/>
        <v>-2.8560271846835832</v>
      </c>
      <c r="AF95">
        <v>2.4300000000000002</v>
      </c>
      <c r="AG95">
        <v>1.61</v>
      </c>
      <c r="AJ95" t="s">
        <v>436</v>
      </c>
    </row>
    <row r="96" spans="1:36" ht="15" x14ac:dyDescent="0.25">
      <c r="A96">
        <v>1.91</v>
      </c>
      <c r="B96">
        <v>3.46</v>
      </c>
      <c r="C96">
        <v>4.63</v>
      </c>
      <c r="D96" s="20">
        <f t="shared" si="28"/>
        <v>2.8560271846835628E-2</v>
      </c>
      <c r="E96" s="17">
        <f>IF(OR($A96="",$B96="",$C96=""),"",A96*'MPTO_working_3-way'!$I95)</f>
        <v>1.9645501192274559</v>
      </c>
      <c r="F96" s="21">
        <f>IF(OR($A96="",$B96="",$C96=""),"",B96*'MPTO_working_3-way'!$I95)</f>
        <v>3.5588185405900514</v>
      </c>
      <c r="G96" s="22">
        <f>IF(OR($A96="",$B96="",$C96=""),"",C96*'MPTO_working_3-way'!$I95)</f>
        <v>4.7622340586508489</v>
      </c>
      <c r="H96" s="17">
        <f>IF(OR($A96="",$B96="",$C96=""),"",'MPTO_working_3-way'!E95)</f>
        <v>1.94537345123561</v>
      </c>
      <c r="I96" s="21">
        <f>IF(OR($A96="",$B96="",$C96=""),"",'MPTO_working_3-way'!F95)</f>
        <v>3.577852728354026</v>
      </c>
      <c r="J96" s="22">
        <f>IF(OR($A96="",$B96="",$C96=""),"",'MPTO_working_3-way'!G95)</f>
        <v>4.8434915136293863</v>
      </c>
      <c r="K96" s="17">
        <f>IF(OR($A96="",$B96="",$C96=""),"",'OddsRatio_working_3-way'!H95)</f>
        <v>1.9528808917826586</v>
      </c>
      <c r="L96" s="21">
        <f>IF(OR($A96="",$B96="",$C96=""),"",'OddsRatio_working_3-way'!I95)</f>
        <v>3.5759197733904835</v>
      </c>
      <c r="M96" s="22">
        <f>IF(OR($A96="",$B96="",$C96=""),"",'OddsRatio_working_3-way'!J95)</f>
        <v>4.8010523485396162</v>
      </c>
      <c r="N96" s="23">
        <f t="shared" si="29"/>
        <v>50.902239154542016</v>
      </c>
      <c r="O96" s="24">
        <f t="shared" si="30"/>
        <v>28.099212943692269</v>
      </c>
      <c r="P96" s="24">
        <f t="shared" si="31"/>
        <v>20.998547901765711</v>
      </c>
      <c r="Q96" t="s">
        <v>279</v>
      </c>
      <c r="R96" t="s">
        <v>287</v>
      </c>
      <c r="S96" t="s">
        <v>482</v>
      </c>
      <c r="T96" s="35">
        <v>100</v>
      </c>
      <c r="U96" s="35">
        <f t="shared" si="32"/>
        <v>59.016393442622956</v>
      </c>
      <c r="V96" s="35">
        <f t="shared" si="33"/>
        <v>68.051118210862612</v>
      </c>
      <c r="W96" s="35">
        <f t="shared" si="34"/>
        <v>70.238095238095241</v>
      </c>
      <c r="X96" s="35">
        <f t="shared" si="35"/>
        <v>61.710786551042141</v>
      </c>
      <c r="Y96" s="35">
        <f t="shared" si="36"/>
        <v>70.745511319281817</v>
      </c>
      <c r="Z96" s="35">
        <f t="shared" si="37"/>
        <v>72.932488346514418</v>
      </c>
      <c r="AA96" s="35">
        <f t="shared" si="38"/>
        <v>-2.6943931084191846</v>
      </c>
      <c r="AB96" s="35">
        <f t="shared" si="39"/>
        <v>-2.6943931084192059</v>
      </c>
      <c r="AC96" s="35">
        <f t="shared" si="40"/>
        <v>-2.6943931084191775</v>
      </c>
      <c r="AF96">
        <v>2.08</v>
      </c>
      <c r="AG96">
        <v>1.83</v>
      </c>
      <c r="AJ96" t="s">
        <v>436</v>
      </c>
    </row>
    <row r="97" spans="1:36" ht="15" x14ac:dyDescent="0.25">
      <c r="A97">
        <v>2.44</v>
      </c>
      <c r="B97">
        <v>3.13</v>
      </c>
      <c r="C97">
        <v>3.36</v>
      </c>
      <c r="D97" s="20">
        <f t="shared" si="28"/>
        <v>2.6943931084191908E-2</v>
      </c>
      <c r="E97" s="17">
        <f>IF(OR($A97="",$B97="",$C97=""),"",A97*'MPTO_working_3-way'!$I96)</f>
        <v>2.5057431918454283</v>
      </c>
      <c r="F97" s="21">
        <f>IF(OR($A97="",$B97="",$C97=""),"",B97*'MPTO_working_3-way'!$I96)</f>
        <v>3.2143345042935207</v>
      </c>
      <c r="G97" s="22">
        <f>IF(OR($A97="",$B97="",$C97=""),"",C97*'MPTO_working_3-way'!$I96)</f>
        <v>3.4505316084428848</v>
      </c>
      <c r="H97" s="17">
        <f>IF(OR($A97="",$B97="",$C97=""),"",'MPTO_working_3-way'!E96)</f>
        <v>2.4946691713066973</v>
      </c>
      <c r="I97" s="21">
        <f>IF(OR($A97="",$B97="",$C97=""),"",'MPTO_working_3-way'!F96)</f>
        <v>3.2205340474850188</v>
      </c>
      <c r="J97" s="22">
        <f>IF(OR($A97="",$B97="",$C97=""),"",'MPTO_working_3-way'!G96)</f>
        <v>3.4645504413283197</v>
      </c>
      <c r="K97" s="17">
        <f>IF(OR($A97="",$B97="",$C97=""),"",'OddsRatio_working_3-way'!H96)</f>
        <v>2.4996277076764701</v>
      </c>
      <c r="L97" s="21">
        <f>IF(OR($A97="",$B97="",$C97=""),"",'OddsRatio_working_3-way'!I96)</f>
        <v>3.2181993176047783</v>
      </c>
      <c r="M97" s="22">
        <f>IF(OR($A97="",$B97="",$C97=""),"",'OddsRatio_working_3-way'!J96)</f>
        <v>3.4577231875808812</v>
      </c>
      <c r="N97" s="23">
        <f t="shared" si="29"/>
        <v>39.908319545847817</v>
      </c>
      <c r="O97" s="24">
        <f t="shared" si="30"/>
        <v>31.110638879191267</v>
      </c>
      <c r="P97" s="24">
        <f t="shared" si="31"/>
        <v>28.981041574960916</v>
      </c>
      <c r="Q97" t="s">
        <v>195</v>
      </c>
      <c r="R97" t="s">
        <v>285</v>
      </c>
      <c r="S97" t="s">
        <v>482</v>
      </c>
      <c r="T97" s="35">
        <v>100</v>
      </c>
      <c r="U97" s="35">
        <f t="shared" si="32"/>
        <v>46.236559139784944</v>
      </c>
      <c r="V97" s="35">
        <f t="shared" si="33"/>
        <v>70.845481049562679</v>
      </c>
      <c r="W97" s="35">
        <f t="shared" si="34"/>
        <v>79.838709677419359</v>
      </c>
      <c r="X97" s="35">
        <f t="shared" si="35"/>
        <v>49.315809273017962</v>
      </c>
      <c r="Y97" s="35">
        <f t="shared" si="36"/>
        <v>73.924731182795696</v>
      </c>
      <c r="Z97" s="35">
        <f t="shared" si="37"/>
        <v>82.917959810652363</v>
      </c>
      <c r="AA97" s="35">
        <f t="shared" si="38"/>
        <v>-3.0792501332330176</v>
      </c>
      <c r="AB97" s="35">
        <f t="shared" si="39"/>
        <v>-3.0792501332330176</v>
      </c>
      <c r="AC97" s="35">
        <f t="shared" si="40"/>
        <v>-3.0792501332330033</v>
      </c>
      <c r="AF97">
        <v>2.39</v>
      </c>
      <c r="AG97">
        <v>1.63</v>
      </c>
      <c r="AJ97" t="s">
        <v>436</v>
      </c>
    </row>
    <row r="98" spans="1:36" ht="15" x14ac:dyDescent="0.25">
      <c r="A98">
        <v>1.86</v>
      </c>
      <c r="B98">
        <v>3.43</v>
      </c>
      <c r="C98">
        <v>4.96</v>
      </c>
      <c r="D98" s="20">
        <f t="shared" si="28"/>
        <v>3.0792501332330025E-2</v>
      </c>
      <c r="E98" s="17">
        <f>IF(OR($A98="",$B98="",$C98=""),"",A98*'MPTO_working_3-way'!$I97)</f>
        <v>1.917274052478134</v>
      </c>
      <c r="F98" s="21">
        <f>IF(OR($A98="",$B98="",$C98=""),"",B98*'MPTO_working_3-way'!$I97)</f>
        <v>3.5356182795698921</v>
      </c>
      <c r="G98" s="22">
        <f>IF(OR($A98="",$B98="",$C98=""),"",C98*'MPTO_working_3-way'!$I97)</f>
        <v>5.112730806608357</v>
      </c>
      <c r="H98" s="17">
        <f>IF(OR($A98="",$B98="",$C98=""),"",'MPTO_working_3-way'!E97)</f>
        <v>1.8962010392775583</v>
      </c>
      <c r="I98" s="21">
        <f>IF(OR($A98="",$B98="",$C98=""),"",'MPTO_working_3-way'!F97)</f>
        <v>3.5551634144755782</v>
      </c>
      <c r="J98" s="22">
        <f>IF(OR($A98="",$B98="",$C98=""),"",'MPTO_working_3-way'!G97)</f>
        <v>5.226060126150232</v>
      </c>
      <c r="K98" s="17">
        <f>IF(OR($A98="",$B98="",$C98=""),"",'OddsRatio_working_3-way'!H97)</f>
        <v>1.9043840019920837</v>
      </c>
      <c r="L98" s="21">
        <f>IF(OR($A98="",$B98="",$C98=""),"",'OddsRatio_working_3-way'!I97)</f>
        <v>3.555410610279957</v>
      </c>
      <c r="M98" s="22">
        <f>IF(OR($A98="",$B98="",$C98=""),"",'OddsRatio_working_3-way'!J97)</f>
        <v>5.1643728463821521</v>
      </c>
      <c r="N98" s="23">
        <f t="shared" si="29"/>
        <v>52.157384527656347</v>
      </c>
      <c r="O98" s="24">
        <f t="shared" si="30"/>
        <v>28.28359627447254</v>
      </c>
      <c r="P98" s="24">
        <f t="shared" si="31"/>
        <v>19.55901919787113</v>
      </c>
      <c r="Q98" t="s">
        <v>197</v>
      </c>
      <c r="R98" t="s">
        <v>277</v>
      </c>
      <c r="S98" t="s">
        <v>482</v>
      </c>
      <c r="T98" s="35">
        <v>100</v>
      </c>
      <c r="U98" s="35">
        <f t="shared" si="32"/>
        <v>48.717948717948723</v>
      </c>
      <c r="V98" s="35">
        <f t="shared" si="33"/>
        <v>71.346704871060169</v>
      </c>
      <c r="W98" s="35">
        <f t="shared" si="34"/>
        <v>76.905311778290994</v>
      </c>
      <c r="X98" s="35">
        <f t="shared" si="35"/>
        <v>51.74798335064883</v>
      </c>
      <c r="Y98" s="35">
        <f t="shared" si="36"/>
        <v>74.376739503760291</v>
      </c>
      <c r="Z98" s="35">
        <f t="shared" si="37"/>
        <v>79.935346410991116</v>
      </c>
      <c r="AA98" s="35">
        <f t="shared" si="38"/>
        <v>-3.030034632700108</v>
      </c>
      <c r="AB98" s="35">
        <f t="shared" si="39"/>
        <v>-3.0300346327001222</v>
      </c>
      <c r="AC98" s="35">
        <f t="shared" si="40"/>
        <v>-3.0300346327001222</v>
      </c>
      <c r="AF98">
        <v>2.33</v>
      </c>
      <c r="AG98">
        <v>1.65</v>
      </c>
      <c r="AJ98" t="s">
        <v>436</v>
      </c>
    </row>
    <row r="99" spans="1:36" ht="15" x14ac:dyDescent="0.25">
      <c r="A99">
        <v>1.95</v>
      </c>
      <c r="B99">
        <v>3.49</v>
      </c>
      <c r="C99">
        <v>4.33</v>
      </c>
      <c r="D99" s="20">
        <f t="shared" si="28"/>
        <v>3.0300346327001293E-2</v>
      </c>
      <c r="E99" s="17">
        <f>IF(OR($A99="",$B99="",$C99=""),"",A99*'MPTO_working_3-way'!$I98)</f>
        <v>2.0090856753376523</v>
      </c>
      <c r="F99" s="21">
        <f>IF(OR($A99="",$B99="",$C99=""),"",B99*'MPTO_working_3-way'!$I98)</f>
        <v>3.5957482086812349</v>
      </c>
      <c r="G99" s="22">
        <f>IF(OR($A99="",$B99="",$C99=""),"",C99*'MPTO_working_3-way'!$I98)</f>
        <v>4.4612004995959156</v>
      </c>
      <c r="H99" s="17">
        <f>IF(OR($A99="",$B99="",$C99=""),"",'MPTO_working_3-way'!E98)</f>
        <v>1.9891772946060406</v>
      </c>
      <c r="I99" s="21">
        <f>IF(OR($A99="",$B99="",$C99=""),"",'MPTO_working_3-way'!F98)</f>
        <v>3.617515252613646</v>
      </c>
      <c r="J99" s="22">
        <f>IF(OR($A99="",$B99="",$C99=""),"",'MPTO_working_3-way'!G98)</f>
        <v>4.5280264438732285</v>
      </c>
      <c r="K99" s="17">
        <f>IF(OR($A99="",$B99="",$C99=""),"",'OddsRatio_working_3-way'!H98)</f>
        <v>1.9969949245789138</v>
      </c>
      <c r="L99" s="21">
        <f>IF(OR($A99="",$B99="",$C99=""),"",'OddsRatio_working_3-way'!I98)</f>
        <v>3.6131761707384173</v>
      </c>
      <c r="M99" s="22">
        <f>IF(OR($A99="",$B99="",$C99=""),"",'OddsRatio_working_3-way'!J98)</f>
        <v>4.4947295777345104</v>
      </c>
      <c r="N99" s="23">
        <f t="shared" si="29"/>
        <v>49.7738853188497</v>
      </c>
      <c r="O99" s="24">
        <f t="shared" si="30"/>
        <v>27.810623602222606</v>
      </c>
      <c r="P99" s="24">
        <f t="shared" si="31"/>
        <v>22.41549107892769</v>
      </c>
      <c r="Q99" t="s">
        <v>281</v>
      </c>
      <c r="R99" t="s">
        <v>385</v>
      </c>
      <c r="S99" t="s">
        <v>482</v>
      </c>
      <c r="T99" s="35">
        <v>100</v>
      </c>
      <c r="U99" s="35">
        <f t="shared" si="32"/>
        <v>42.196531791907518</v>
      </c>
      <c r="V99" s="35">
        <f t="shared" si="33"/>
        <v>74.093264248704671</v>
      </c>
      <c r="W99" s="35">
        <f t="shared" si="34"/>
        <v>80.6949806949807</v>
      </c>
      <c r="X99" s="35">
        <f t="shared" si="35"/>
        <v>45.211755056314644</v>
      </c>
      <c r="Y99" s="35">
        <f t="shared" si="36"/>
        <v>77.108487513111783</v>
      </c>
      <c r="Z99" s="35">
        <f t="shared" si="37"/>
        <v>83.710203959387826</v>
      </c>
      <c r="AA99" s="35">
        <f t="shared" si="38"/>
        <v>-3.0152232644071262</v>
      </c>
      <c r="AB99" s="35">
        <f t="shared" si="39"/>
        <v>-3.015223264407112</v>
      </c>
      <c r="AC99" s="35">
        <f t="shared" si="40"/>
        <v>-3.0152232644071262</v>
      </c>
      <c r="AF99">
        <v>2.19</v>
      </c>
      <c r="AG99">
        <v>1.73</v>
      </c>
      <c r="AJ99" t="s">
        <v>436</v>
      </c>
    </row>
    <row r="100" spans="1:36" ht="15" x14ac:dyDescent="0.25">
      <c r="A100">
        <v>1.73</v>
      </c>
      <c r="B100">
        <v>3.86</v>
      </c>
      <c r="C100">
        <v>5.18</v>
      </c>
      <c r="D100" s="20">
        <f t="shared" si="28"/>
        <v>3.0152232644071297E-2</v>
      </c>
      <c r="E100" s="17">
        <f>IF(OR($A100="",$B100="",$C100=""),"",A100*'MPTO_working_3-way'!$I99)</f>
        <v>1.7821633624742432</v>
      </c>
      <c r="F100" s="21">
        <f>IF(OR($A100="",$B100="",$C100=""),"",B100*'MPTO_working_3-way'!$I99)</f>
        <v>3.9763876180061151</v>
      </c>
      <c r="G100" s="22">
        <f>IF(OR($A100="",$B100="",$C100=""),"",C100*'MPTO_working_3-way'!$I99)</f>
        <v>5.3361885650962888</v>
      </c>
      <c r="H100" s="17">
        <f>IF(OR($A100="",$B100="",$C100=""),"",'MPTO_working_3-way'!E99)</f>
        <v>1.7606131676130414</v>
      </c>
      <c r="I100" s="21">
        <f>IF(OR($A100="",$B100="",$C100=""),"",'MPTO_working_3-way'!F99)</f>
        <v>4.0157963228029159</v>
      </c>
      <c r="J100" s="22">
        <f>IF(OR($A100="",$B100="",$C100=""),"",'MPTO_working_3-way'!G99)</f>
        <v>5.4644973324422157</v>
      </c>
      <c r="K100" s="17">
        <f>IF(OR($A100="",$B100="",$C100=""),"",'OddsRatio_working_3-way'!H99)</f>
        <v>1.768427907513423</v>
      </c>
      <c r="L100" s="21">
        <f>IF(OR($A100="",$B100="",$C100=""),"",'OddsRatio_working_3-way'!I99)</f>
        <v>4.0105531719019059</v>
      </c>
      <c r="M100" s="22">
        <f>IF(OR($A100="",$B100="",$C100=""),"",'OddsRatio_working_3-way'!J99)</f>
        <v>5.400039251241247</v>
      </c>
      <c r="N100" s="23">
        <f t="shared" si="29"/>
        <v>56.111578829208064</v>
      </c>
      <c r="O100" s="24">
        <f t="shared" si="30"/>
        <v>25.148453723971485</v>
      </c>
      <c r="P100" s="24">
        <f t="shared" si="31"/>
        <v>18.739967446820454</v>
      </c>
      <c r="Q100" t="s">
        <v>290</v>
      </c>
      <c r="R100" t="s">
        <v>388</v>
      </c>
      <c r="S100" t="s">
        <v>482</v>
      </c>
      <c r="T100" s="35">
        <v>100</v>
      </c>
      <c r="U100" s="35">
        <f t="shared" si="32"/>
        <v>65.635738831615114</v>
      </c>
      <c r="V100" s="35">
        <f t="shared" si="33"/>
        <v>70.501474926253692</v>
      </c>
      <c r="W100" s="35">
        <f t="shared" si="34"/>
        <v>60.784313725490193</v>
      </c>
      <c r="X100" s="35">
        <f t="shared" si="35"/>
        <v>68.714211348256129</v>
      </c>
      <c r="Y100" s="35">
        <f t="shared" si="36"/>
        <v>73.579947442894692</v>
      </c>
      <c r="Z100" s="35">
        <f t="shared" si="37"/>
        <v>63.8627862421312</v>
      </c>
      <c r="AA100" s="35">
        <f t="shared" si="38"/>
        <v>-3.0784725166410141</v>
      </c>
      <c r="AB100" s="35">
        <f t="shared" si="39"/>
        <v>-3.0784725166409999</v>
      </c>
      <c r="AC100" s="35">
        <f t="shared" si="40"/>
        <v>-3.078472516641007</v>
      </c>
      <c r="AF100">
        <v>1.95</v>
      </c>
      <c r="AG100">
        <v>1.93</v>
      </c>
      <c r="AJ100" t="s">
        <v>437</v>
      </c>
    </row>
    <row r="101" spans="1:36" ht="15" x14ac:dyDescent="0.25">
      <c r="A101">
        <v>2.91</v>
      </c>
      <c r="B101">
        <v>3.39</v>
      </c>
      <c r="C101">
        <v>2.5499999999999998</v>
      </c>
      <c r="D101" s="20">
        <f t="shared" si="28"/>
        <v>3.0784725166410176E-2</v>
      </c>
      <c r="E101" s="17">
        <f>IF(OR($A101="",$B101="",$C101=""),"",A101*'MPTO_working_3-way'!$I100)</f>
        <v>2.9995835502342536</v>
      </c>
      <c r="F101" s="21">
        <f>IF(OR($A101="",$B101="",$C101=""),"",B101*'MPTO_working_3-way'!$I100)</f>
        <v>3.4943602183141307</v>
      </c>
      <c r="G101" s="22">
        <f>IF(OR($A101="",$B101="",$C101=""),"",C101*'MPTO_working_3-way'!$I100)</f>
        <v>2.6285010491743459</v>
      </c>
      <c r="H101" s="17">
        <f>IF(OR($A101="",$B101="",$C101=""),"",'MPTO_working_3-way'!E100)</f>
        <v>2.9995707317771174</v>
      </c>
      <c r="I101" s="21">
        <f>IF(OR($A101="",$B101="",$C101=""),"",'MPTO_working_3-way'!F100)</f>
        <v>3.5121771928685575</v>
      </c>
      <c r="J101" s="22">
        <f>IF(OR($A101="",$B101="",$C101=""),"",'MPTO_working_3-way'!G100)</f>
        <v>2.6185188250154972</v>
      </c>
      <c r="K101" s="17">
        <f>IF(OR($A101="",$B101="",$C101=""),"",'OddsRatio_working_3-way'!H100)</f>
        <v>3.0002163116523173</v>
      </c>
      <c r="L101" s="21">
        <f>IF(OR($A101="",$B101="",$C101=""),"",'OddsRatio_working_3-way'!I100)</f>
        <v>3.502888473742952</v>
      </c>
      <c r="M101" s="22">
        <f>IF(OR($A101="",$B101="",$C101=""),"",'OddsRatio_working_3-way'!J100)</f>
        <v>2.6232121900843404</v>
      </c>
      <c r="N101" s="23">
        <f t="shared" si="29"/>
        <v>33.337961195376757</v>
      </c>
      <c r="O101" s="24">
        <f t="shared" si="30"/>
        <v>28.617541911075623</v>
      </c>
      <c r="P101" s="24">
        <f t="shared" si="31"/>
        <v>38.044496893547596</v>
      </c>
      <c r="Q101" t="s">
        <v>288</v>
      </c>
      <c r="R101" t="s">
        <v>294</v>
      </c>
      <c r="S101" t="s">
        <v>482</v>
      </c>
      <c r="T101" s="35">
        <v>100</v>
      </c>
      <c r="U101" s="35">
        <f t="shared" si="32"/>
        <v>31.506849315068493</v>
      </c>
      <c r="V101" s="35">
        <f t="shared" si="33"/>
        <v>79.123173277661792</v>
      </c>
      <c r="W101" s="35">
        <f t="shared" si="34"/>
        <v>86.2448418156809</v>
      </c>
      <c r="X101" s="35">
        <f t="shared" si="35"/>
        <v>34.631984906657323</v>
      </c>
      <c r="Y101" s="35">
        <f t="shared" si="36"/>
        <v>82.248308869250636</v>
      </c>
      <c r="Z101" s="35">
        <f t="shared" si="37"/>
        <v>89.369977407269701</v>
      </c>
      <c r="AA101" s="35">
        <f t="shared" si="38"/>
        <v>-3.1251355915888297</v>
      </c>
      <c r="AB101" s="35">
        <f t="shared" si="39"/>
        <v>-3.1251355915888439</v>
      </c>
      <c r="AC101" s="35">
        <f t="shared" si="40"/>
        <v>-3.1251355915888013</v>
      </c>
      <c r="AF101">
        <v>1.94</v>
      </c>
      <c r="AG101">
        <v>1.94</v>
      </c>
      <c r="AJ101" t="s">
        <v>437</v>
      </c>
    </row>
    <row r="102" spans="1:36" ht="15" x14ac:dyDescent="0.25">
      <c r="A102">
        <v>1.46</v>
      </c>
      <c r="B102">
        <v>4.79</v>
      </c>
      <c r="C102">
        <v>7.27</v>
      </c>
      <c r="D102" s="20">
        <f t="shared" si="28"/>
        <v>3.1251355915888235E-2</v>
      </c>
      <c r="E102" s="17">
        <f>IF(OR($A102="",$B102="",$C102=""),"",A102*'MPTO_working_3-way'!$I101)</f>
        <v>1.5056269796371968</v>
      </c>
      <c r="F102" s="21">
        <f>IF(OR($A102="",$B102="",$C102=""),"",B102*'MPTO_working_3-way'!$I101)</f>
        <v>4.9396939948371044</v>
      </c>
      <c r="G102" s="22">
        <f>IF(OR($A102="",$B102="",$C102=""),"",C102*'MPTO_working_3-way'!$I101)</f>
        <v>7.4971973575085071</v>
      </c>
      <c r="H102" s="17">
        <f>IF(OR($A102="",$B102="",$C102=""),"",'MPTO_working_3-way'!E101)</f>
        <v>1.48254806343382</v>
      </c>
      <c r="I102" s="21">
        <f>IF(OR($A102="",$B102="",$C102=""),"",'MPTO_working_3-way'!F101)</f>
        <v>5.0415639492640212</v>
      </c>
      <c r="J102" s="22">
        <f>IF(OR($A102="",$B102="",$C102=""),"",'MPTO_working_3-way'!G101)</f>
        <v>7.8656878299865935</v>
      </c>
      <c r="K102" s="17">
        <f>IF(OR($A102="",$B102="",$C102=""),"",'OddsRatio_working_3-way'!H101)</f>
        <v>1.4898924141346199</v>
      </c>
      <c r="L102" s="21">
        <f>IF(OR($A102="",$B102="",$C102=""),"",'OddsRatio_working_3-way'!I101)</f>
        <v>5.0362874990656694</v>
      </c>
      <c r="M102" s="22">
        <f>IF(OR($A102="",$B102="",$C102=""),"",'OddsRatio_working_3-way'!J101)</f>
        <v>7.6774466013566594</v>
      </c>
      <c r="N102" s="23">
        <f t="shared" si="29"/>
        <v>66.417513336601132</v>
      </c>
      <c r="O102" s="24">
        <f t="shared" si="30"/>
        <v>20.244168991949408</v>
      </c>
      <c r="P102" s="24">
        <f t="shared" si="31"/>
        <v>13.33831767144947</v>
      </c>
      <c r="Q102" t="s">
        <v>390</v>
      </c>
      <c r="R102" t="s">
        <v>289</v>
      </c>
      <c r="S102" t="s">
        <v>482</v>
      </c>
      <c r="T102" s="35">
        <v>100</v>
      </c>
      <c r="U102" s="35">
        <f t="shared" si="32"/>
        <v>47.643979057591622</v>
      </c>
      <c r="V102" s="35">
        <f t="shared" si="33"/>
        <v>71.83098591549296</v>
      </c>
      <c r="W102" s="35">
        <f t="shared" si="34"/>
        <v>77.528089887640448</v>
      </c>
      <c r="X102" s="35">
        <f t="shared" si="35"/>
        <v>50.640924196866585</v>
      </c>
      <c r="Y102" s="35">
        <f t="shared" si="36"/>
        <v>74.82793105476793</v>
      </c>
      <c r="Z102" s="35">
        <f t="shared" si="37"/>
        <v>80.525035026915418</v>
      </c>
      <c r="AA102" s="35">
        <f t="shared" si="38"/>
        <v>-2.9969451392749633</v>
      </c>
      <c r="AB102" s="35">
        <f t="shared" si="39"/>
        <v>-2.9969451392749704</v>
      </c>
      <c r="AC102" s="35">
        <f t="shared" si="40"/>
        <v>-2.9969451392749704</v>
      </c>
      <c r="AF102">
        <v>1.6</v>
      </c>
      <c r="AG102">
        <v>2.4500000000000002</v>
      </c>
      <c r="AJ102" t="s">
        <v>437</v>
      </c>
    </row>
    <row r="103" spans="1:36" ht="15" x14ac:dyDescent="0.25">
      <c r="A103">
        <v>1.91</v>
      </c>
      <c r="B103">
        <v>3.55</v>
      </c>
      <c r="C103">
        <v>4.45</v>
      </c>
      <c r="D103" s="20">
        <f t="shared" si="28"/>
        <v>2.9969451392749757E-2</v>
      </c>
      <c r="E103" s="17">
        <f>IF(OR($A103="",$B103="",$C103=""),"",A103*'MPTO_working_3-way'!$I102)</f>
        <v>1.9672416521601519</v>
      </c>
      <c r="F103" s="21">
        <f>IF(OR($A103="",$B103="",$C103=""),"",B103*'MPTO_working_3-way'!$I102)</f>
        <v>3.6563915524442616</v>
      </c>
      <c r="G103" s="22">
        <f>IF(OR($A103="",$B103="",$C103=""),"",C103*'MPTO_working_3-way'!$I102)</f>
        <v>4.5833640586977369</v>
      </c>
      <c r="H103" s="17">
        <f>IF(OR($A103="",$B103="",$C103=""),"",'MPTO_working_3-way'!E102)</f>
        <v>1.9471527467439333</v>
      </c>
      <c r="I103" s="21">
        <f>IF(OR($A103="",$B103="",$C103=""),"",'MPTO_working_3-way'!F102)</f>
        <v>3.6805256111953111</v>
      </c>
      <c r="J103" s="22">
        <f>IF(OR($A103="",$B103="",$C103=""),"",'MPTO_working_3-way'!G102)</f>
        <v>4.6570266588980687</v>
      </c>
      <c r="K103" s="17">
        <f>IF(OR($A103="",$B103="",$C103=""),"",'OddsRatio_working_3-way'!H102)</f>
        <v>1.9549355971558029</v>
      </c>
      <c r="L103" s="21">
        <f>IF(OR($A103="",$B103="",$C103=""),"",'OddsRatio_working_3-way'!I102)</f>
        <v>3.675918431590437</v>
      </c>
      <c r="M103" s="22">
        <f>IF(OR($A103="",$B103="",$C103=""),"",'OddsRatio_working_3-way'!J102)</f>
        <v>4.6203602309752974</v>
      </c>
      <c r="N103" s="23">
        <f t="shared" si="29"/>
        <v>50.83259592953101</v>
      </c>
      <c r="O103" s="24">
        <f t="shared" si="30"/>
        <v>27.349368514198375</v>
      </c>
      <c r="P103" s="24">
        <f t="shared" si="31"/>
        <v>21.818035556270608</v>
      </c>
      <c r="Q103" t="s">
        <v>200</v>
      </c>
      <c r="R103" t="s">
        <v>297</v>
      </c>
      <c r="S103" t="s">
        <v>482</v>
      </c>
      <c r="T103" s="35">
        <v>100</v>
      </c>
      <c r="U103" s="35">
        <f t="shared" si="32"/>
        <v>59.183673469387763</v>
      </c>
      <c r="V103" s="35">
        <f t="shared" si="33"/>
        <v>67.741935483870961</v>
      </c>
      <c r="W103" s="35">
        <f t="shared" si="34"/>
        <v>70.326409495548958</v>
      </c>
      <c r="X103" s="35">
        <f t="shared" si="35"/>
        <v>61.931655020580067</v>
      </c>
      <c r="Y103" s="35">
        <f t="shared" si="36"/>
        <v>70.489917035063272</v>
      </c>
      <c r="Z103" s="35">
        <f t="shared" si="37"/>
        <v>73.074391046741269</v>
      </c>
      <c r="AA103" s="35">
        <f t="shared" si="38"/>
        <v>-2.7479815511923036</v>
      </c>
      <c r="AB103" s="35">
        <f t="shared" si="39"/>
        <v>-2.7479815511923107</v>
      </c>
      <c r="AC103" s="35">
        <f t="shared" si="40"/>
        <v>-2.7479815511923107</v>
      </c>
      <c r="AF103">
        <v>2.2000000000000002</v>
      </c>
      <c r="AG103">
        <v>1.72</v>
      </c>
      <c r="AJ103" t="s">
        <v>80</v>
      </c>
    </row>
    <row r="104" spans="1:36" ht="15" x14ac:dyDescent="0.25">
      <c r="A104">
        <v>2.4500000000000002</v>
      </c>
      <c r="B104">
        <v>3.1</v>
      </c>
      <c r="C104">
        <v>3.37</v>
      </c>
      <c r="D104" s="20">
        <f t="shared" si="28"/>
        <v>2.7479815511923134E-2</v>
      </c>
      <c r="E104" s="17">
        <f>IF(OR($A104="",$B104="",$C104=""),"",A104*'MPTO_working_3-way'!$I103)</f>
        <v>2.5173255480042118</v>
      </c>
      <c r="F104" s="21">
        <f>IF(OR($A104="",$B104="",$C104=""),"",B104*'MPTO_working_3-way'!$I103)</f>
        <v>3.1851874280869619</v>
      </c>
      <c r="G104" s="22">
        <f>IF(OR($A104="",$B104="",$C104=""),"",C104*'MPTO_working_3-way'!$I103)</f>
        <v>3.4626069782751809</v>
      </c>
      <c r="H104" s="17">
        <f>IF(OR($A104="",$B104="",$C104=""),"",'MPTO_working_3-way'!E103)</f>
        <v>2.506244767467479</v>
      </c>
      <c r="I104" s="21">
        <f>IF(OR($A104="",$B104="",$C104=""),"",'MPTO_working_3-way'!F103)</f>
        <v>3.1905996596879853</v>
      </c>
      <c r="J104" s="22">
        <f>IF(OR($A104="",$B104="",$C104=""),"",'MPTO_working_3-way'!G103)</f>
        <v>3.4773420464503326</v>
      </c>
      <c r="K104" s="17">
        <f>IF(OR($A104="",$B104="",$C104=""),"",'OddsRatio_working_3-way'!H103)</f>
        <v>2.5112269720970479</v>
      </c>
      <c r="L104" s="21">
        <f>IF(OR($A104="",$B104="",$C104=""),"",'OddsRatio_working_3-way'!I103)</f>
        <v>3.1886735457957234</v>
      </c>
      <c r="M104" s="22">
        <f>IF(OR($A104="",$B104="",$C104=""),"",'OddsRatio_working_3-way'!J103)</f>
        <v>3.470074430255174</v>
      </c>
      <c r="N104" s="23">
        <f t="shared" si="29"/>
        <v>39.724699127326652</v>
      </c>
      <c r="O104" s="24">
        <f t="shared" si="30"/>
        <v>31.395326729661388</v>
      </c>
      <c r="P104" s="24">
        <f t="shared" si="31"/>
        <v>28.87997414301196</v>
      </c>
      <c r="Q104" t="s">
        <v>158</v>
      </c>
      <c r="R104" t="s">
        <v>156</v>
      </c>
      <c r="S104" t="s">
        <v>482</v>
      </c>
      <c r="T104" s="35">
        <v>100</v>
      </c>
      <c r="U104" s="35">
        <f t="shared" si="32"/>
        <v>92.254066615027114</v>
      </c>
      <c r="V104" s="35">
        <f t="shared" si="33"/>
        <v>81.412639405204473</v>
      </c>
      <c r="W104" s="35">
        <f t="shared" si="34"/>
        <v>23.076923076923073</v>
      </c>
      <c r="X104" s="35">
        <f t="shared" si="35"/>
        <v>95.510437517872461</v>
      </c>
      <c r="Y104" s="35">
        <f t="shared" si="36"/>
        <v>84.669010308049806</v>
      </c>
      <c r="Z104" s="35">
        <f t="shared" si="37"/>
        <v>26.333293979768431</v>
      </c>
      <c r="AA104" s="35">
        <f t="shared" si="38"/>
        <v>-3.2563709028453474</v>
      </c>
      <c r="AB104" s="35">
        <f t="shared" si="39"/>
        <v>-3.2563709028453331</v>
      </c>
      <c r="AC104" s="35">
        <f t="shared" si="40"/>
        <v>-3.256370902845358</v>
      </c>
      <c r="AF104">
        <v>2.4900000000000002</v>
      </c>
      <c r="AG104">
        <v>1.58</v>
      </c>
      <c r="AJ104" t="s">
        <v>80</v>
      </c>
    </row>
    <row r="105" spans="1:36" ht="15" x14ac:dyDescent="0.25">
      <c r="A105">
        <v>12.91</v>
      </c>
      <c r="B105">
        <v>5.38</v>
      </c>
      <c r="C105">
        <v>1.3</v>
      </c>
      <c r="D105" s="20">
        <f t="shared" si="28"/>
        <v>3.2563709028453403E-2</v>
      </c>
      <c r="E105" s="17">
        <f>IF(OR($A105="",$B105="",$C105=""),"",A105*'MPTO_working_3-way'!$I104)</f>
        <v>13.330397483557334</v>
      </c>
      <c r="F105" s="21">
        <f>IF(OR($A105="",$B105="",$C105=""),"",B105*'MPTO_working_3-way'!$I104)</f>
        <v>5.5551927545730795</v>
      </c>
      <c r="G105" s="22">
        <f>IF(OR($A105="",$B105="",$C105=""),"",C105*'MPTO_working_3-way'!$I104)</f>
        <v>1.3423328217369894</v>
      </c>
      <c r="H105" s="17">
        <f>IF(OR($A105="",$B105="",$C105=""),"",'MPTO_working_3-way'!E104)</f>
        <v>15.01394100569013</v>
      </c>
      <c r="I105" s="21">
        <f>IF(OR($A105="",$B105="",$C105=""),"",'MPTO_working_3-way'!F104)</f>
        <v>5.7136641893456765</v>
      </c>
      <c r="J105" s="22">
        <f>IF(OR($A105="",$B105="",$C105=""),"",'MPTO_working_3-way'!G104)</f>
        <v>1.3186067819471177</v>
      </c>
      <c r="K105" s="17">
        <f>IF(OR($A105="",$B105="",$C105=""),"",'OddsRatio_working_3-way'!H104)</f>
        <v>13.925707246279877</v>
      </c>
      <c r="L105" s="21">
        <f>IF(OR($A105="",$B105="",$C105=""),"",'OddsRatio_working_3-way'!I104)</f>
        <v>5.7535346548031763</v>
      </c>
      <c r="M105" s="22">
        <f>IF(OR($A105="",$B105="",$C105=""),"",'OddsRatio_working_3-way'!J104)</f>
        <v>1.3255845653974783</v>
      </c>
      <c r="N105" s="23">
        <f t="shared" si="29"/>
        <v>7.5016517792021693</v>
      </c>
      <c r="O105" s="24">
        <f t="shared" si="30"/>
        <v>18.001175551951675</v>
      </c>
      <c r="P105" s="24">
        <f t="shared" si="31"/>
        <v>74.497172668846162</v>
      </c>
      <c r="Q105" t="s">
        <v>395</v>
      </c>
      <c r="R105" t="s">
        <v>396</v>
      </c>
      <c r="S105" t="s">
        <v>482</v>
      </c>
      <c r="T105" s="35">
        <v>100</v>
      </c>
      <c r="U105" s="35">
        <f t="shared" si="32"/>
        <v>43.181818181818187</v>
      </c>
      <c r="V105" s="35">
        <f t="shared" si="33"/>
        <v>75.186104218362274</v>
      </c>
      <c r="W105" s="35">
        <f t="shared" si="34"/>
        <v>78.723404255319153</v>
      </c>
      <c r="X105" s="35">
        <f t="shared" si="35"/>
        <v>46.090491526318566</v>
      </c>
      <c r="Y105" s="35">
        <f t="shared" si="36"/>
        <v>78.094777562862674</v>
      </c>
      <c r="Z105" s="35">
        <f t="shared" si="37"/>
        <v>81.632077599819539</v>
      </c>
      <c r="AA105" s="35">
        <f t="shared" si="38"/>
        <v>-2.9086733445003787</v>
      </c>
      <c r="AB105" s="35">
        <f t="shared" si="39"/>
        <v>-2.9086733445004</v>
      </c>
      <c r="AC105" s="35">
        <f t="shared" si="40"/>
        <v>-2.9086733445003858</v>
      </c>
      <c r="AF105">
        <v>1.79</v>
      </c>
      <c r="AG105">
        <v>2.1</v>
      </c>
      <c r="AJ105" t="s">
        <v>80</v>
      </c>
    </row>
    <row r="106" spans="1:36" ht="15" x14ac:dyDescent="0.25">
      <c r="A106">
        <v>1.76</v>
      </c>
      <c r="B106">
        <v>4.03</v>
      </c>
      <c r="C106">
        <v>4.7</v>
      </c>
      <c r="D106" s="20">
        <f t="shared" si="28"/>
        <v>2.9086733445004009E-2</v>
      </c>
      <c r="E106" s="17">
        <f>IF(OR($A106="",$B106="",$C106=""),"",A106*'MPTO_working_3-way'!$I105)</f>
        <v>1.811192650863207</v>
      </c>
      <c r="F106" s="21">
        <f>IF(OR($A106="",$B106="",$C106=""),"",B106*'MPTO_working_3-way'!$I105)</f>
        <v>4.1472195357833668</v>
      </c>
      <c r="G106" s="22">
        <f>IF(OR($A106="",$B106="",$C106=""),"",C106*'MPTO_working_3-way'!$I105)</f>
        <v>4.8367076471915187</v>
      </c>
      <c r="H106" s="17">
        <f>IF(OR($A106="",$B106="",$C106=""),"",'MPTO_working_3-way'!E105)</f>
        <v>1.7905544089021685</v>
      </c>
      <c r="I106" s="21">
        <f>IF(OR($A106="",$B106="",$C106=""),"",'MPTO_working_3-way'!F105)</f>
        <v>4.1938677433369289</v>
      </c>
      <c r="J106" s="22">
        <f>IF(OR($A106="",$B106="",$C106=""),"",'MPTO_working_3-way'!G105)</f>
        <v>4.9244010958817794</v>
      </c>
      <c r="K106" s="17">
        <f>IF(OR($A106="",$B106="",$C106=""),"",'OddsRatio_working_3-way'!H105)</f>
        <v>1.7980410715046458</v>
      </c>
      <c r="L106" s="21">
        <f>IF(OR($A106="",$B106="",$C106=""),"",'OddsRatio_working_3-way'!I105)</f>
        <v>4.1816637456040482</v>
      </c>
      <c r="M106" s="22">
        <f>IF(OR($A106="",$B106="",$C106=""),"",'OddsRatio_working_3-way'!J105)</f>
        <v>4.8851999533778816</v>
      </c>
      <c r="N106" s="23">
        <f t="shared" si="29"/>
        <v>55.212238163809026</v>
      </c>
      <c r="O106" s="24">
        <f t="shared" si="30"/>
        <v>24.112540736551829</v>
      </c>
      <c r="P106" s="24">
        <f t="shared" si="31"/>
        <v>20.675221099639128</v>
      </c>
      <c r="Q106" t="s">
        <v>445</v>
      </c>
      <c r="R106" t="s">
        <v>304</v>
      </c>
      <c r="S106" t="s">
        <v>482</v>
      </c>
      <c r="T106" s="35">
        <v>100</v>
      </c>
      <c r="U106" s="35">
        <f t="shared" si="32"/>
        <v>9.0909090909091042</v>
      </c>
      <c r="V106" s="35">
        <f t="shared" si="33"/>
        <v>90.958408679927672</v>
      </c>
      <c r="W106" s="35">
        <f t="shared" si="34"/>
        <v>96.261682242990645</v>
      </c>
      <c r="X106" s="35">
        <f t="shared" si="35"/>
        <v>12.779909077081678</v>
      </c>
      <c r="Y106" s="35">
        <f t="shared" si="36"/>
        <v>94.647408666100247</v>
      </c>
      <c r="Z106" s="35">
        <f t="shared" si="37"/>
        <v>99.950682229163235</v>
      </c>
      <c r="AA106" s="35">
        <f t="shared" si="38"/>
        <v>-3.6889999861725737</v>
      </c>
      <c r="AB106" s="35">
        <f t="shared" si="39"/>
        <v>-3.6889999861725755</v>
      </c>
      <c r="AC106" s="35">
        <f t="shared" si="40"/>
        <v>-3.6889999861725897</v>
      </c>
      <c r="AF106">
        <v>1.85</v>
      </c>
      <c r="AG106">
        <v>2.0499999999999998</v>
      </c>
      <c r="AJ106" t="s">
        <v>182</v>
      </c>
    </row>
    <row r="107" spans="1:36" ht="15" x14ac:dyDescent="0.25">
      <c r="A107">
        <v>1.1000000000000001</v>
      </c>
      <c r="B107">
        <v>11.06</v>
      </c>
      <c r="C107">
        <v>26.75</v>
      </c>
      <c r="D107" s="20">
        <f t="shared" si="28"/>
        <v>3.6889999861725808E-2</v>
      </c>
      <c r="E107" s="17">
        <f>IF(OR($A107="",$B107="",$C107=""),"",A107*'MPTO_working_3-way'!$I106)</f>
        <v>1.1405789998478986</v>
      </c>
      <c r="F107" s="21">
        <f>IF(OR($A107="",$B107="",$C107=""),"",B107*'MPTO_working_3-way'!$I106)</f>
        <v>11.468003398470689</v>
      </c>
      <c r="G107" s="22">
        <f>IF(OR($A107="",$B107="",$C107=""),"",C107*'MPTO_working_3-way'!$I106)</f>
        <v>27.736807496301164</v>
      </c>
      <c r="H107" s="17">
        <f>IF(OR($A107="",$B107="",$C107=""),"",'MPTO_working_3-way'!E106)</f>
        <v>1.115082984080465</v>
      </c>
      <c r="I107" s="21">
        <f>IF(OR($A107="",$B107="",$C107=""),"",'MPTO_working_3-way'!F106)</f>
        <v>12.800942709733246</v>
      </c>
      <c r="J107" s="22">
        <f>IF(OR($A107="",$B107="",$C107=""),"",'MPTO_working_3-way'!G106)</f>
        <v>39.862059814228807</v>
      </c>
      <c r="K107" s="17">
        <f>IF(OR($A107="",$B107="",$C107=""),"",'OddsRatio_working_3-way'!H106)</f>
        <v>1.1204306622803883</v>
      </c>
      <c r="L107" s="21">
        <f>IF(OR($A107="",$B107="",$C107=""),"",'OddsRatio_working_3-way'!I106)</f>
        <v>13.115324625407061</v>
      </c>
      <c r="M107" s="22">
        <f>IF(OR($A107="",$B107="",$C107=""),"",'OddsRatio_working_3-way'!J106)</f>
        <v>32.010895537199978</v>
      </c>
      <c r="N107" s="23">
        <f t="shared" si="29"/>
        <v>87.674768703733335</v>
      </c>
      <c r="O107" s="24">
        <f t="shared" si="30"/>
        <v>8.7199137047112707</v>
      </c>
      <c r="P107" s="24">
        <f t="shared" si="31"/>
        <v>3.6053175915553894</v>
      </c>
      <c r="Q107" t="s">
        <v>446</v>
      </c>
      <c r="R107" t="s">
        <v>178</v>
      </c>
      <c r="S107" t="s">
        <v>482</v>
      </c>
      <c r="T107" s="35">
        <v>100</v>
      </c>
      <c r="U107" s="35">
        <f t="shared" si="32"/>
        <v>60.15936254980079</v>
      </c>
      <c r="V107" s="35">
        <f t="shared" si="33"/>
        <v>69.512195121951223</v>
      </c>
      <c r="W107" s="35">
        <f t="shared" si="34"/>
        <v>67.532467532467535</v>
      </c>
      <c r="X107" s="35">
        <f t="shared" si="35"/>
        <v>62.955337345581256</v>
      </c>
      <c r="Y107" s="35">
        <f t="shared" si="36"/>
        <v>72.308169917731675</v>
      </c>
      <c r="Z107" s="35">
        <f t="shared" si="37"/>
        <v>70.328442328247988</v>
      </c>
      <c r="AA107" s="35">
        <f t="shared" si="38"/>
        <v>-2.7959747957804666</v>
      </c>
      <c r="AB107" s="35">
        <f t="shared" si="39"/>
        <v>-2.7959747957804524</v>
      </c>
      <c r="AC107" s="35">
        <f t="shared" si="40"/>
        <v>-2.7959747957804524</v>
      </c>
      <c r="AF107">
        <v>1.29</v>
      </c>
      <c r="AG107">
        <v>3.74</v>
      </c>
      <c r="AJ107" t="s">
        <v>182</v>
      </c>
    </row>
    <row r="108" spans="1:36" s="35" customFormat="1" ht="15" x14ac:dyDescent="0.25">
      <c r="A108">
        <v>2.5099999999999998</v>
      </c>
      <c r="B108">
        <v>3.28</v>
      </c>
      <c r="C108">
        <v>3.08</v>
      </c>
      <c r="D108" s="20">
        <f t="shared" si="28"/>
        <v>2.7959747957804648E-2</v>
      </c>
      <c r="E108" s="17">
        <f>IF(OR($A108="",$B108="",$C108=""),"",A108*'MPTO_working_3-way'!$I107)</f>
        <v>2.5801789673740894</v>
      </c>
      <c r="F108" s="21">
        <f>IF(OR($A108="",$B108="",$C108=""),"",B108*'MPTO_working_3-way'!$I107)</f>
        <v>3.3717079733015991</v>
      </c>
      <c r="G108" s="22">
        <f>IF(OR($A108="",$B108="",$C108=""),"",C108*'MPTO_working_3-way'!$I107)</f>
        <v>3.1661160237100385</v>
      </c>
      <c r="H108" s="17">
        <f>IF(OR($A108="",$B108="",$C108=""),"",'MPTO_working_3-way'!E107)</f>
        <v>2.57012285602001</v>
      </c>
      <c r="I108" s="21">
        <f>IF(OR($A108="",$B108="",$C108=""),"",'MPTO_working_3-way'!F107)</f>
        <v>3.3834291431767691</v>
      </c>
      <c r="J108" s="22">
        <f>IF(OR($A108="",$B108="",$C108=""),"",'MPTO_working_3-way'!G107)</f>
        <v>3.1710253651775888</v>
      </c>
      <c r="K108" s="17">
        <f>IF(OR($A108="",$B108="",$C108=""),"",'OddsRatio_working_3-way'!H107)</f>
        <v>2.5746989164496616</v>
      </c>
      <c r="L108" s="21">
        <f>IF(OR($A108="",$B108="",$C108=""),"",'OddsRatio_working_3-way'!I107)</f>
        <v>3.3776910791425361</v>
      </c>
      <c r="M108" s="22">
        <f>IF(OR($A108="",$B108="",$C108=""),"",'OddsRatio_working_3-way'!J107)</f>
        <v>3.1691216862352962</v>
      </c>
      <c r="N108" s="23">
        <f t="shared" si="29"/>
        <v>38.757001457837795</v>
      </c>
      <c r="O108" s="24">
        <f t="shared" si="30"/>
        <v>29.658559042430749</v>
      </c>
      <c r="P108" s="24">
        <f t="shared" si="31"/>
        <v>31.584439499731442</v>
      </c>
      <c r="Q108" t="s">
        <v>305</v>
      </c>
      <c r="R108" t="s">
        <v>302</v>
      </c>
      <c r="S108" t="s">
        <v>482</v>
      </c>
      <c r="T108" s="35">
        <v>100</v>
      </c>
      <c r="U108" s="35">
        <f t="shared" si="32"/>
        <v>70.588235294117652</v>
      </c>
      <c r="V108" s="35">
        <f t="shared" si="33"/>
        <v>70.760233918128648</v>
      </c>
      <c r="W108" s="35">
        <f t="shared" si="34"/>
        <v>55.947136563876647</v>
      </c>
      <c r="X108" s="35">
        <f t="shared" si="35"/>
        <v>73.292629517994683</v>
      </c>
      <c r="Y108" s="35">
        <f t="shared" si="36"/>
        <v>73.464628142005694</v>
      </c>
      <c r="Z108" s="35">
        <f t="shared" si="37"/>
        <v>58.651530787753693</v>
      </c>
      <c r="AA108" s="35">
        <f t="shared" si="38"/>
        <v>-2.7043942238770313</v>
      </c>
      <c r="AB108" s="35">
        <f t="shared" si="39"/>
        <v>-2.7043942238770455</v>
      </c>
      <c r="AC108" s="35">
        <f t="shared" si="40"/>
        <v>-2.7043942238770455</v>
      </c>
      <c r="AD108" s="36"/>
      <c r="AE108" s="36"/>
      <c r="AF108">
        <v>2.14</v>
      </c>
      <c r="AG108">
        <v>1.77</v>
      </c>
      <c r="AH108" s="36"/>
      <c r="AI108" s="36"/>
      <c r="AJ108" t="s">
        <v>182</v>
      </c>
    </row>
    <row r="109" spans="1:36" ht="15" x14ac:dyDescent="0.25">
      <c r="A109">
        <v>3.4</v>
      </c>
      <c r="B109">
        <v>3.42</v>
      </c>
      <c r="C109">
        <v>2.27</v>
      </c>
      <c r="D109" s="20">
        <f t="shared" si="28"/>
        <v>2.7043942238770491E-2</v>
      </c>
      <c r="E109" s="17">
        <f>IF(OR($A109="",$B109="",$C109=""),"",A109*'MPTO_working_3-way'!$I108)</f>
        <v>3.4919494036118195</v>
      </c>
      <c r="F109" s="21">
        <f>IF(OR($A109="",$B109="",$C109=""),"",B109*'MPTO_working_3-way'!$I108)</f>
        <v>3.5124902824565951</v>
      </c>
      <c r="G109" s="22">
        <f>IF(OR($A109="",$B109="",$C109=""),"",C109*'MPTO_working_3-way'!$I108)</f>
        <v>2.331389748882009</v>
      </c>
      <c r="H109" s="17">
        <f>IF(OR($A109="",$B109="",$C109=""),"",'MPTO_working_3-way'!E108)</f>
        <v>3.5075043098178802</v>
      </c>
      <c r="I109" s="21">
        <f>IF(OR($A109="",$B109="",$C109=""),"",'MPTO_working_3-way'!F108)</f>
        <v>3.5287930210836289</v>
      </c>
      <c r="J109" s="22">
        <f>IF(OR($A109="",$B109="",$C109=""),"",'MPTO_working_3-way'!G108)</f>
        <v>2.3174219845619688</v>
      </c>
      <c r="K109" s="17">
        <f>IF(OR($A109="",$B109="",$C109=""),"",'OddsRatio_working_3-way'!H108)</f>
        <v>3.5008859958610157</v>
      </c>
      <c r="L109" s="21">
        <f>IF(OR($A109="",$B109="",$C109=""),"",'OddsRatio_working_3-way'!I108)</f>
        <v>3.5217267124931912</v>
      </c>
      <c r="M109" s="22">
        <f>IF(OR($A109="",$B109="",$C109=""),"",'OddsRatio_working_3-way'!J108)</f>
        <v>2.3233855061431212</v>
      </c>
      <c r="N109" s="23">
        <f t="shared" si="29"/>
        <v>28.637299239378223</v>
      </c>
      <c r="O109" s="24">
        <f t="shared" si="30"/>
        <v>28.469829653183027</v>
      </c>
      <c r="P109" s="24">
        <f t="shared" si="31"/>
        <v>42.892871107438744</v>
      </c>
      <c r="Q109" t="s">
        <v>306</v>
      </c>
      <c r="R109" t="s">
        <v>447</v>
      </c>
      <c r="S109" t="s">
        <v>482</v>
      </c>
      <c r="T109" s="35">
        <v>100</v>
      </c>
      <c r="U109" s="35">
        <f t="shared" si="32"/>
        <v>52.153110047846894</v>
      </c>
      <c r="V109" s="35">
        <f t="shared" si="33"/>
        <v>71.264367816091948</v>
      </c>
      <c r="W109" s="35">
        <f t="shared" si="34"/>
        <v>73.753280839895012</v>
      </c>
      <c r="X109" s="35">
        <f t="shared" si="35"/>
        <v>54.98235134401304</v>
      </c>
      <c r="Y109" s="35">
        <f t="shared" si="36"/>
        <v>74.093609112258108</v>
      </c>
      <c r="Z109" s="35">
        <f t="shared" si="37"/>
        <v>76.582522136061158</v>
      </c>
      <c r="AA109" s="35">
        <f t="shared" si="38"/>
        <v>-2.8292412961661455</v>
      </c>
      <c r="AB109" s="35">
        <f t="shared" si="39"/>
        <v>-2.8292412961661597</v>
      </c>
      <c r="AC109" s="35">
        <f t="shared" si="40"/>
        <v>-2.8292412961661455</v>
      </c>
      <c r="AF109">
        <v>2.14</v>
      </c>
      <c r="AG109">
        <v>1.77</v>
      </c>
      <c r="AJ109" t="s">
        <v>182</v>
      </c>
    </row>
    <row r="110" spans="1:36" ht="15" x14ac:dyDescent="0.25">
      <c r="A110">
        <v>2.09</v>
      </c>
      <c r="B110">
        <v>3.48</v>
      </c>
      <c r="C110">
        <v>3.81</v>
      </c>
      <c r="D110" s="20">
        <f t="shared" si="28"/>
        <v>2.8292412961661517E-2</v>
      </c>
      <c r="E110" s="17">
        <f>IF(OR($A110="",$B110="",$C110=""),"",A110*'MPTO_working_3-way'!$I109)</f>
        <v>2.1491311430898725</v>
      </c>
      <c r="F110" s="21">
        <f>IF(OR($A110="",$B110="",$C110=""),"",B110*'MPTO_working_3-way'!$I109)</f>
        <v>3.5784575971065822</v>
      </c>
      <c r="G110" s="22">
        <f>IF(OR($A110="",$B110="",$C110=""),"",C110*'MPTO_working_3-way'!$I109)</f>
        <v>3.9177940933839306</v>
      </c>
      <c r="H110" s="17">
        <f>IF(OR($A110="",$B110="",$C110=""),"",'MPTO_working_3-way'!E109)</f>
        <v>2.1320229854069996</v>
      </c>
      <c r="I110" s="21">
        <f>IF(OR($A110="",$B110="",$C110=""),"",'MPTO_working_3-way'!F109)</f>
        <v>3.5980863107805119</v>
      </c>
      <c r="J110" s="22">
        <f>IF(OR($A110="",$B110="",$C110=""),"",'MPTO_working_3-way'!G109)</f>
        <v>3.9520007803916339</v>
      </c>
      <c r="K110" s="17">
        <f>IF(OR($A110="",$B110="",$C110=""),"",'OddsRatio_working_3-way'!H109)</f>
        <v>2.138979973056343</v>
      </c>
      <c r="L110" s="21">
        <f>IF(OR($A110="",$B110="",$C110=""),"",'OddsRatio_working_3-way'!I109)</f>
        <v>3.591440672641955</v>
      </c>
      <c r="M110" s="22">
        <f>IF(OR($A110="",$B110="",$C110=""),"",'OddsRatio_working_3-way'!J109)</f>
        <v>3.9362694718241507</v>
      </c>
      <c r="N110" s="23">
        <f t="shared" si="29"/>
        <v>46.530431761473103</v>
      </c>
      <c r="O110" s="24">
        <f t="shared" si="30"/>
        <v>27.945000684332982</v>
      </c>
      <c r="P110" s="24">
        <f t="shared" si="31"/>
        <v>25.524567554193904</v>
      </c>
      <c r="Q110" t="s">
        <v>179</v>
      </c>
      <c r="R110" t="s">
        <v>303</v>
      </c>
      <c r="S110" t="s">
        <v>482</v>
      </c>
      <c r="T110" s="35">
        <v>100</v>
      </c>
      <c r="U110" s="35">
        <f t="shared" si="32"/>
        <v>43.181818181818187</v>
      </c>
      <c r="V110" s="35">
        <f t="shared" si="33"/>
        <v>73.40425531914893</v>
      </c>
      <c r="W110" s="35">
        <f t="shared" si="34"/>
        <v>78.494623655913983</v>
      </c>
      <c r="X110" s="35">
        <f t="shared" si="35"/>
        <v>48.101121024937079</v>
      </c>
      <c r="Y110" s="35">
        <f t="shared" si="36"/>
        <v>78.32355816226783</v>
      </c>
      <c r="Z110" s="35">
        <f t="shared" si="37"/>
        <v>83.413926499032883</v>
      </c>
      <c r="AA110" s="35">
        <f t="shared" si="38"/>
        <v>-4.9193028431188921</v>
      </c>
      <c r="AB110" s="35">
        <f t="shared" si="39"/>
        <v>-4.9193028431188992</v>
      </c>
      <c r="AC110" s="35">
        <f t="shared" si="40"/>
        <v>-4.9193028431188992</v>
      </c>
      <c r="AF110">
        <v>2.19</v>
      </c>
      <c r="AG110">
        <v>1.73</v>
      </c>
      <c r="AJ110" t="s">
        <v>182</v>
      </c>
    </row>
    <row r="111" spans="1:36" ht="15" x14ac:dyDescent="0.25">
      <c r="A111">
        <v>1.76</v>
      </c>
      <c r="B111">
        <v>3.76</v>
      </c>
      <c r="C111">
        <v>4.6500000000000004</v>
      </c>
      <c r="D111" s="20">
        <f t="shared" si="28"/>
        <v>4.9193028431189001E-2</v>
      </c>
      <c r="E111" s="17">
        <f>IF(OR($A111="",$B111="",$C111=""),"",A111*'MPTO_working_3-way'!$I110)</f>
        <v>1.8465797300388926</v>
      </c>
      <c r="F111" s="21">
        <f>IF(OR($A111="",$B111="",$C111=""),"",B111*'MPTO_working_3-way'!$I110)</f>
        <v>3.9449657869012702</v>
      </c>
      <c r="G111" s="22">
        <f>IF(OR($A111="",$B111="",$C111=""),"",C111*'MPTO_working_3-way'!$I110)</f>
        <v>4.8787475822050288</v>
      </c>
      <c r="H111" s="17">
        <f>IF(OR($A111="",$B111="",$C111=""),"",'MPTO_working_3-way'!E110)</f>
        <v>1.8123028985689338</v>
      </c>
      <c r="I111" s="21">
        <f>IF(OR($A111="",$B111="",$C111=""),"",'MPTO_working_3-way'!F110)</f>
        <v>4.0070560945627784</v>
      </c>
      <c r="J111" s="22">
        <f>IF(OR($A111="",$B111="",$C111=""),"",'MPTO_working_3-way'!G110)</f>
        <v>5.0338251075301654</v>
      </c>
      <c r="K111" s="17">
        <f>IF(OR($A111="",$B111="",$C111=""),"",'OddsRatio_working_3-way'!H110)</f>
        <v>1.8246083348984192</v>
      </c>
      <c r="L111" s="21">
        <f>IF(OR($A111="",$B111="",$C111=""),"",'OddsRatio_working_3-way'!I110)</f>
        <v>3.9946302688416275</v>
      </c>
      <c r="M111" s="22">
        <f>IF(OR($A111="",$B111="",$C111=""),"",'OddsRatio_working_3-way'!J110)</f>
        <v>4.9602900294463561</v>
      </c>
      <c r="N111" s="23">
        <f t="shared" si="29"/>
        <v>54.154173997076093</v>
      </c>
      <c r="O111" s="24">
        <f t="shared" si="30"/>
        <v>25.348762296503708</v>
      </c>
      <c r="P111" s="24">
        <f t="shared" si="31"/>
        <v>20.497063706420203</v>
      </c>
      <c r="Q111" t="s">
        <v>307</v>
      </c>
      <c r="R111" t="s">
        <v>314</v>
      </c>
      <c r="S111" t="s">
        <v>482</v>
      </c>
      <c r="T111" s="35">
        <v>100</v>
      </c>
      <c r="U111" s="35">
        <f t="shared" si="32"/>
        <v>78.678038379530932</v>
      </c>
      <c r="V111" s="35">
        <f t="shared" si="33"/>
        <v>72.972972972972968</v>
      </c>
      <c r="W111" s="35">
        <f t="shared" si="34"/>
        <v>43.502824858757066</v>
      </c>
      <c r="X111" s="35">
        <f t="shared" si="35"/>
        <v>83.524202168269966</v>
      </c>
      <c r="Y111" s="35">
        <f t="shared" si="36"/>
        <v>77.819136761712016</v>
      </c>
      <c r="Z111" s="35">
        <f t="shared" si="37"/>
        <v>48.348988647496107</v>
      </c>
      <c r="AA111" s="35">
        <f t="shared" si="38"/>
        <v>-4.8461637887390339</v>
      </c>
      <c r="AB111" s="35">
        <f t="shared" si="39"/>
        <v>-4.8461637887390481</v>
      </c>
      <c r="AC111" s="35">
        <f t="shared" si="40"/>
        <v>-4.846163788739041</v>
      </c>
      <c r="AF111">
        <v>2.02</v>
      </c>
      <c r="AG111">
        <v>1.83</v>
      </c>
      <c r="AJ111" t="s">
        <v>438</v>
      </c>
    </row>
    <row r="112" spans="1:36" ht="15" x14ac:dyDescent="0.25">
      <c r="A112">
        <v>4.6900000000000004</v>
      </c>
      <c r="B112">
        <v>3.7</v>
      </c>
      <c r="C112">
        <v>1.77</v>
      </c>
      <c r="D112" s="20">
        <f t="shared" si="28"/>
        <v>4.8461637887390552E-2</v>
      </c>
      <c r="E112" s="17">
        <f>IF(OR($A112="",$B112="",$C112=""),"",A112*'MPTO_working_3-way'!$I111)</f>
        <v>4.9172850816918618</v>
      </c>
      <c r="F112" s="21">
        <f>IF(OR($A112="",$B112="",$C112=""),"",B112*'MPTO_working_3-way'!$I111)</f>
        <v>3.8793080601833454</v>
      </c>
      <c r="G112" s="22">
        <f>IF(OR($A112="",$B112="",$C112=""),"",C112*'MPTO_working_3-way'!$I111)</f>
        <v>1.8557770990606812</v>
      </c>
      <c r="H112" s="17">
        <f>IF(OR($A112="",$B112="",$C112=""),"",'MPTO_working_3-way'!E111)</f>
        <v>5.0744488396900413</v>
      </c>
      <c r="I112" s="21">
        <f>IF(OR($A112="",$B112="",$C112=""),"",'MPTO_working_3-way'!F111)</f>
        <v>3.9352046366046984</v>
      </c>
      <c r="J112" s="22">
        <f>IF(OR($A112="",$B112="",$C112=""),"",'MPTO_working_3-way'!G111)</f>
        <v>1.8220980963015798</v>
      </c>
      <c r="K112" s="17">
        <f>IF(OR($A112="",$B112="",$C112=""),"",'OddsRatio_working_3-way'!H111)</f>
        <v>4.998060641760337</v>
      </c>
      <c r="L112" s="21">
        <f>IF(OR($A112="",$B112="",$C112=""),"",'OddsRatio_working_3-way'!I111)</f>
        <v>3.9254102256782955</v>
      </c>
      <c r="M112" s="22">
        <f>IF(OR($A112="",$B112="",$C112=""),"",'OddsRatio_working_3-way'!J111)</f>
        <v>1.8342836569526992</v>
      </c>
      <c r="N112" s="23">
        <f t="shared" si="29"/>
        <v>20.336425148975412</v>
      </c>
      <c r="O112" s="24">
        <f t="shared" si="30"/>
        <v>25.777792959106669</v>
      </c>
      <c r="P112" s="24">
        <f t="shared" si="31"/>
        <v>53.885781891917908</v>
      </c>
      <c r="Q112" t="s">
        <v>311</v>
      </c>
      <c r="R112" t="s">
        <v>308</v>
      </c>
      <c r="S112" t="s">
        <v>482</v>
      </c>
      <c r="T112" s="35">
        <v>100</v>
      </c>
      <c r="U112" s="35">
        <f t="shared" si="32"/>
        <v>75.186104218362274</v>
      </c>
      <c r="V112" s="35">
        <f t="shared" si="33"/>
        <v>71.988795518207283</v>
      </c>
      <c r="W112" s="35">
        <f t="shared" si="34"/>
        <v>47.368421052631575</v>
      </c>
      <c r="X112" s="35">
        <f t="shared" si="35"/>
        <v>80.642783429161142</v>
      </c>
      <c r="Y112" s="35">
        <f t="shared" si="36"/>
        <v>77.445474729006136</v>
      </c>
      <c r="Z112" s="35">
        <f t="shared" si="37"/>
        <v>52.825100263430436</v>
      </c>
      <c r="AA112" s="35">
        <f t="shared" si="38"/>
        <v>-5.4566792107988675</v>
      </c>
      <c r="AB112" s="35">
        <f t="shared" si="39"/>
        <v>-5.4566792107988533</v>
      </c>
      <c r="AC112" s="35">
        <f t="shared" si="40"/>
        <v>-5.4566792107988604</v>
      </c>
      <c r="AF112">
        <v>1.92</v>
      </c>
      <c r="AG112">
        <v>1.92</v>
      </c>
      <c r="AJ112" t="s">
        <v>438</v>
      </c>
    </row>
    <row r="113" spans="1:36" s="35" customFormat="1" ht="15" x14ac:dyDescent="0.25">
      <c r="A113">
        <v>4.03</v>
      </c>
      <c r="B113">
        <v>3.57</v>
      </c>
      <c r="C113">
        <v>1.9</v>
      </c>
      <c r="D113" s="20">
        <f t="shared" si="28"/>
        <v>5.4566792107988427E-2</v>
      </c>
      <c r="E113" s="17">
        <f>IF(OR($A113="",$B113="",$C113=""),"",A113*'MPTO_working_3-way'!$I112)</f>
        <v>4.249904172195194</v>
      </c>
      <c r="F113" s="21">
        <f>IF(OR($A113="",$B113="",$C113=""),"",B113*'MPTO_working_3-way'!$I112)</f>
        <v>3.7648034478255186</v>
      </c>
      <c r="G113" s="22">
        <f>IF(OR($A113="",$B113="",$C113=""),"",C113*'MPTO_working_3-way'!$I112)</f>
        <v>2.0036769050051779</v>
      </c>
      <c r="H113" s="17">
        <f>IF(OR($A113="",$B113="",$C113=""),"",'MPTO_working_3-way'!E112)</f>
        <v>4.3487709592896993</v>
      </c>
      <c r="I113" s="21">
        <f>IF(OR($A113="",$B113="",$C113=""),"",'MPTO_working_3-way'!F112)</f>
        <v>3.8179142889998263</v>
      </c>
      <c r="J113" s="22">
        <f>IF(OR($A113="",$B113="",$C113=""),"",'MPTO_working_3-way'!G112)</f>
        <v>1.9680124810143771</v>
      </c>
      <c r="K113" s="17">
        <f>IF(OR($A113="",$B113="",$C113=""),"",'OddsRatio_working_3-way'!H112)</f>
        <v>4.3041635747240869</v>
      </c>
      <c r="L113" s="21">
        <f>IF(OR($A113="",$B113="",$C113=""),"",'OddsRatio_working_3-way'!I112)</f>
        <v>3.8025413818616838</v>
      </c>
      <c r="M113" s="22">
        <f>IF(OR($A113="",$B113="",$C113=""),"",'OddsRatio_working_3-way'!J112)</f>
        <v>1.9814347251655702</v>
      </c>
      <c r="N113" s="23">
        <f t="shared" si="29"/>
        <v>23.529942311227973</v>
      </c>
      <c r="O113" s="24">
        <f t="shared" si="30"/>
        <v>26.561811628641109</v>
      </c>
      <c r="P113" s="24">
        <f t="shared" si="31"/>
        <v>49.908246060130928</v>
      </c>
      <c r="Q113" t="s">
        <v>310</v>
      </c>
      <c r="R113" t="s">
        <v>309</v>
      </c>
      <c r="S113" t="s">
        <v>482</v>
      </c>
      <c r="T113" s="35">
        <v>100</v>
      </c>
      <c r="U113" s="35">
        <f t="shared" si="32"/>
        <v>53.271028037383175</v>
      </c>
      <c r="V113" s="35">
        <f t="shared" si="33"/>
        <v>69.879518072289159</v>
      </c>
      <c r="W113" s="35">
        <f t="shared" si="34"/>
        <v>72.375690607734811</v>
      </c>
      <c r="X113" s="35">
        <f t="shared" si="35"/>
        <v>57.744791319976038</v>
      </c>
      <c r="Y113" s="35">
        <f t="shared" si="36"/>
        <v>74.353281354882014</v>
      </c>
      <c r="Z113" s="35">
        <f t="shared" si="37"/>
        <v>76.849453890327666</v>
      </c>
      <c r="AA113" s="35">
        <f t="shared" si="38"/>
        <v>-4.4737632825928628</v>
      </c>
      <c r="AB113" s="35">
        <f t="shared" si="39"/>
        <v>-4.4737632825928557</v>
      </c>
      <c r="AC113" s="35">
        <f t="shared" si="40"/>
        <v>-4.4737632825928557</v>
      </c>
      <c r="AD113" s="36"/>
      <c r="AE113" s="36"/>
      <c r="AF113">
        <v>1.93</v>
      </c>
      <c r="AG113">
        <v>1.9</v>
      </c>
      <c r="AH113" s="36"/>
      <c r="AI113" s="36"/>
      <c r="AJ113" t="s">
        <v>438</v>
      </c>
    </row>
    <row r="114" spans="1:36" ht="15" x14ac:dyDescent="0.25">
      <c r="A114">
        <v>2.14</v>
      </c>
      <c r="B114">
        <v>3.32</v>
      </c>
      <c r="C114">
        <v>3.62</v>
      </c>
      <c r="D114" s="20">
        <f t="shared" si="28"/>
        <v>4.4737632825928575E-2</v>
      </c>
      <c r="E114" s="17">
        <f>IF(OR($A114="",$B114="",$C114=""),"",A114*'MPTO_working_3-way'!$I113)</f>
        <v>2.2357385342474871</v>
      </c>
      <c r="F114" s="21">
        <f>IF(OR($A114="",$B114="",$C114=""),"",B114*'MPTO_working_3-way'!$I113)</f>
        <v>3.4685289409820825</v>
      </c>
      <c r="G114" s="22">
        <f>IF(OR($A114="",$B114="",$C114=""),"",C114*'MPTO_working_3-way'!$I113)</f>
        <v>3.7819502308298616</v>
      </c>
      <c r="H114" s="17">
        <f>IF(OR($A114="",$B114="",$C114=""),"",'MPTO_working_3-way'!E113)</f>
        <v>2.2105447721238614</v>
      </c>
      <c r="I114" s="21">
        <f>IF(OR($A114="",$B114="",$C114=""),"",'MPTO_working_3-way'!F113)</f>
        <v>3.4929339256314771</v>
      </c>
      <c r="J114" s="22">
        <f>IF(OR($A114="",$B114="",$C114=""),"",'MPTO_working_3-way'!G113)</f>
        <v>3.8265713723461316</v>
      </c>
      <c r="K114" s="17">
        <f>IF(OR($A114="",$B114="",$C114=""),"",'OddsRatio_working_3-way'!H113)</f>
        <v>2.220880564047766</v>
      </c>
      <c r="L114" s="21">
        <f>IF(OR($A114="",$B114="",$C114=""),"",'OddsRatio_working_3-way'!I113)</f>
        <v>3.4845990426235232</v>
      </c>
      <c r="M114" s="22">
        <f>IF(OR($A114="",$B114="",$C114=""),"",'OddsRatio_working_3-way'!J113)</f>
        <v>3.8058834015834622</v>
      </c>
      <c r="N114" s="23">
        <f t="shared" si="29"/>
        <v>44.72794938593227</v>
      </c>
      <c r="O114" s="24">
        <f t="shared" si="30"/>
        <v>28.830666170450321</v>
      </c>
      <c r="P114" s="24">
        <f t="shared" si="31"/>
        <v>26.441384443617416</v>
      </c>
      <c r="Q114" t="s">
        <v>313</v>
      </c>
      <c r="R114" t="s">
        <v>202</v>
      </c>
      <c r="S114" t="s">
        <v>482</v>
      </c>
      <c r="T114" s="35">
        <v>100</v>
      </c>
      <c r="U114" s="35">
        <f t="shared" si="32"/>
        <v>57.446808510638299</v>
      </c>
      <c r="V114" s="35">
        <f t="shared" si="33"/>
        <v>71.590909090909093</v>
      </c>
      <c r="W114" s="35">
        <f t="shared" si="34"/>
        <v>64.539007092198588</v>
      </c>
      <c r="X114" s="35">
        <f t="shared" si="35"/>
        <v>63.870083816892333</v>
      </c>
      <c r="Y114" s="35">
        <f t="shared" si="36"/>
        <v>78.01418439716312</v>
      </c>
      <c r="Z114" s="35">
        <f t="shared" si="37"/>
        <v>70.962282398452615</v>
      </c>
      <c r="AA114" s="35">
        <f t="shared" si="38"/>
        <v>-6.423275306254034</v>
      </c>
      <c r="AB114" s="35">
        <f t="shared" si="39"/>
        <v>-6.4232753062540269</v>
      </c>
      <c r="AC114" s="35">
        <f t="shared" si="40"/>
        <v>-6.4232753062540269</v>
      </c>
      <c r="AF114">
        <v>2.25</v>
      </c>
      <c r="AG114">
        <v>1.66</v>
      </c>
      <c r="AJ114" t="s">
        <v>438</v>
      </c>
    </row>
    <row r="115" spans="1:36" ht="15" x14ac:dyDescent="0.25">
      <c r="A115">
        <v>2.35</v>
      </c>
      <c r="B115">
        <v>3.52</v>
      </c>
      <c r="C115">
        <v>2.82</v>
      </c>
      <c r="D115" s="20">
        <f t="shared" si="28"/>
        <v>6.4232753062540393E-2</v>
      </c>
      <c r="E115" s="17">
        <f>IF(OR($A115="",$B115="",$C115=""),"",A115*'MPTO_working_3-way'!$I114)</f>
        <v>2.5009469696969702</v>
      </c>
      <c r="F115" s="21">
        <f>IF(OR($A115="",$B115="",$C115=""),"",B115*'MPTO_working_3-way'!$I114)</f>
        <v>3.7460992907801423</v>
      </c>
      <c r="G115" s="22">
        <f>IF(OR($A115="",$B115="",$C115=""),"",C115*'MPTO_working_3-way'!$I114)</f>
        <v>3.0011363636363639</v>
      </c>
      <c r="H115" s="17">
        <f>IF(OR($A115="",$B115="",$C115=""),"",'MPTO_working_3-way'!E114)</f>
        <v>2.4745064149438281</v>
      </c>
      <c r="I115" s="21">
        <f>IF(OR($A115="",$B115="",$C115=""),"",'MPTO_working_3-way'!F114)</f>
        <v>3.8069134792391091</v>
      </c>
      <c r="J115" s="22">
        <f>IF(OR($A115="",$B115="",$C115=""),"",'MPTO_working_3-way'!G114)</f>
        <v>3.001209384826252</v>
      </c>
      <c r="K115" s="17">
        <f>IF(OR($A115="",$B115="",$C115=""),"",'OddsRatio_working_3-way'!H114)</f>
        <v>2.4864399364834191</v>
      </c>
      <c r="L115" s="21">
        <f>IF(OR($A115="",$B115="",$C115=""),"",'OddsRatio_working_3-way'!I114)</f>
        <v>3.7746878814357161</v>
      </c>
      <c r="M115" s="22">
        <f>IF(OR($A115="",$B115="",$C115=""),"",'OddsRatio_working_3-way'!J114)</f>
        <v>3.003941247703573</v>
      </c>
      <c r="N115" s="23">
        <f t="shared" si="29"/>
        <v>39.984854221885641</v>
      </c>
      <c r="O115" s="24">
        <f t="shared" si="30"/>
        <v>26.69443392654297</v>
      </c>
      <c r="P115" s="24">
        <f t="shared" si="31"/>
        <v>33.320711851571374</v>
      </c>
      <c r="Q115" t="s">
        <v>315</v>
      </c>
      <c r="R115" t="s">
        <v>324</v>
      </c>
      <c r="S115" t="s">
        <v>482</v>
      </c>
      <c r="T115" s="35">
        <v>100</v>
      </c>
      <c r="U115" s="35">
        <f t="shared" si="32"/>
        <v>67.21311475409837</v>
      </c>
      <c r="V115" s="35">
        <f t="shared" si="33"/>
        <v>69.040247678018574</v>
      </c>
      <c r="W115" s="35">
        <f t="shared" si="34"/>
        <v>57.264957264957268</v>
      </c>
      <c r="X115" s="35">
        <f t="shared" si="35"/>
        <v>73.694795057024166</v>
      </c>
      <c r="Y115" s="35">
        <f t="shared" si="36"/>
        <v>75.521927980944383</v>
      </c>
      <c r="Z115" s="35">
        <f t="shared" si="37"/>
        <v>63.74663756788307</v>
      </c>
      <c r="AA115" s="35">
        <f t="shared" si="38"/>
        <v>-6.4816803029257954</v>
      </c>
      <c r="AB115" s="35">
        <f t="shared" si="39"/>
        <v>-6.4816803029258097</v>
      </c>
      <c r="AC115" s="35">
        <f t="shared" si="40"/>
        <v>-6.4816803029258026</v>
      </c>
      <c r="AF115">
        <v>1.85</v>
      </c>
      <c r="AG115">
        <v>1.98</v>
      </c>
      <c r="AJ115" t="s">
        <v>439</v>
      </c>
    </row>
    <row r="116" spans="1:36" ht="15" x14ac:dyDescent="0.25">
      <c r="A116">
        <v>3.05</v>
      </c>
      <c r="B116">
        <v>3.23</v>
      </c>
      <c r="C116">
        <v>2.34</v>
      </c>
      <c r="D116" s="20">
        <f t="shared" si="28"/>
        <v>6.4816803029258185E-2</v>
      </c>
      <c r="E116" s="17">
        <f>IF(OR($A116="",$B116="",$C116=""),"",A116*'MPTO_working_3-way'!$I115)</f>
        <v>3.2476912492392374</v>
      </c>
      <c r="F116" s="21">
        <f>IF(OR($A116="",$B116="",$C116=""),"",B116*'MPTO_working_3-way'!$I115)</f>
        <v>3.4393582737845039</v>
      </c>
      <c r="G116" s="22">
        <f>IF(OR($A116="",$B116="",$C116=""),"",C116*'MPTO_working_3-way'!$I115)</f>
        <v>2.4916713190884638</v>
      </c>
      <c r="H116" s="17">
        <f>IF(OR($A116="",$B116="",$C116=""),"",'MPTO_working_3-way'!E115)</f>
        <v>3.2651648386409899</v>
      </c>
      <c r="I116" s="21">
        <f>IF(OR($A116="",$B116="",$C116=""),"",'MPTO_working_3-way'!F115)</f>
        <v>3.4723196134320711</v>
      </c>
      <c r="J116" s="22">
        <f>IF(OR($A116="",$B116="",$C116=""),"",'MPTO_working_3-way'!G115)</f>
        <v>2.4646032064506773</v>
      </c>
      <c r="K116" s="17">
        <f>IF(OR($A116="",$B116="",$C116=""),"",'OddsRatio_working_3-way'!H115)</f>
        <v>3.2585144941392801</v>
      </c>
      <c r="L116" s="21">
        <f>IF(OR($A116="",$B116="",$C116=""),"",'OddsRatio_working_3-way'!I115)</f>
        <v>3.4568230838685823</v>
      </c>
      <c r="M116" s="22">
        <f>IF(OR($A116="",$B116="",$C116=""),"",'OddsRatio_working_3-way'!J115)</f>
        <v>2.4762972790959195</v>
      </c>
      <c r="N116" s="23">
        <f t="shared" si="29"/>
        <v>30.791104303226092</v>
      </c>
      <c r="O116" s="24">
        <f t="shared" si="30"/>
        <v>29.075191369919374</v>
      </c>
      <c r="P116" s="24">
        <f t="shared" si="31"/>
        <v>40.133704326854527</v>
      </c>
      <c r="Q116" t="s">
        <v>317</v>
      </c>
      <c r="R116" t="s">
        <v>316</v>
      </c>
      <c r="S116" t="s">
        <v>482</v>
      </c>
      <c r="T116" s="35">
        <v>100</v>
      </c>
      <c r="U116" s="35">
        <f t="shared" si="32"/>
        <v>54.337899543379002</v>
      </c>
      <c r="V116" s="35">
        <f t="shared" si="33"/>
        <v>69.78851963746223</v>
      </c>
      <c r="W116" s="35">
        <f t="shared" si="34"/>
        <v>69.512195121951223</v>
      </c>
      <c r="X116" s="35">
        <f t="shared" si="35"/>
        <v>60.699285240586541</v>
      </c>
      <c r="Y116" s="35">
        <f t="shared" si="36"/>
        <v>76.149905334669782</v>
      </c>
      <c r="Z116" s="35">
        <f t="shared" si="37"/>
        <v>75.873580819158775</v>
      </c>
      <c r="AA116" s="35">
        <f t="shared" si="38"/>
        <v>-6.3613856972075382</v>
      </c>
      <c r="AB116" s="35">
        <f t="shared" si="39"/>
        <v>-6.3613856972075524</v>
      </c>
      <c r="AC116" s="35">
        <f t="shared" si="40"/>
        <v>-6.3613856972075524</v>
      </c>
      <c r="AF116">
        <v>2.1</v>
      </c>
      <c r="AG116">
        <v>1.72</v>
      </c>
      <c r="AJ116" t="s">
        <v>439</v>
      </c>
    </row>
    <row r="117" spans="1:36" ht="15" x14ac:dyDescent="0.25">
      <c r="A117">
        <v>2.19</v>
      </c>
      <c r="B117">
        <v>3.31</v>
      </c>
      <c r="C117">
        <v>3.28</v>
      </c>
      <c r="D117" s="20">
        <f t="shared" si="28"/>
        <v>6.3613856972075444E-2</v>
      </c>
      <c r="E117" s="17">
        <f>IF(OR($A117="",$B117="",$C117=""),"",A117*'MPTO_working_3-way'!$I116)</f>
        <v>2.3293143467688453</v>
      </c>
      <c r="F117" s="21">
        <f>IF(OR($A117="",$B117="",$C117=""),"",B117*'MPTO_working_3-way'!$I116)</f>
        <v>3.52056186657757</v>
      </c>
      <c r="G117" s="22">
        <f>IF(OR($A117="",$B117="",$C117=""),"",C117*'MPTO_working_3-way'!$I116)</f>
        <v>3.4886534508684073</v>
      </c>
      <c r="H117" s="17">
        <f>IF(OR($A117="",$B117="",$C117=""),"",'MPTO_working_3-way'!E116)</f>
        <v>2.2966522003489485</v>
      </c>
      <c r="I117" s="21">
        <f>IF(OR($A117="",$B117="",$C117=""),"",'MPTO_working_3-way'!F116)</f>
        <v>3.5598566897831283</v>
      </c>
      <c r="J117" s="22">
        <f>IF(OR($A117="",$B117="",$C117=""),"",'MPTO_working_3-way'!G116)</f>
        <v>3.5251803481947781</v>
      </c>
      <c r="K117" s="17">
        <f>IF(OR($A117="",$B117="",$C117=""),"",'OddsRatio_working_3-way'!H116)</f>
        <v>2.3101183993103995</v>
      </c>
      <c r="L117" s="21">
        <f>IF(OR($A117="",$B117="",$C117=""),"",'OddsRatio_working_3-way'!I116)</f>
        <v>3.5431710104260699</v>
      </c>
      <c r="M117" s="22">
        <f>IF(OR($A117="",$B117="",$C117=""),"",'OddsRatio_working_3-way'!J116)</f>
        <v>3.5101428154854717</v>
      </c>
      <c r="N117" s="23">
        <f t="shared" si="29"/>
        <v>42.931088343107056</v>
      </c>
      <c r="O117" s="24">
        <f t="shared" si="30"/>
        <v>28.404556940001346</v>
      </c>
      <c r="P117" s="24">
        <f t="shared" si="31"/>
        <v>28.664354716891605</v>
      </c>
      <c r="Q117" t="s">
        <v>319</v>
      </c>
      <c r="R117" t="s">
        <v>322</v>
      </c>
      <c r="S117" t="s">
        <v>482</v>
      </c>
      <c r="T117" s="35">
        <v>100</v>
      </c>
      <c r="U117" s="35">
        <f t="shared" si="32"/>
        <v>68.152866242038215</v>
      </c>
      <c r="V117" s="35">
        <f t="shared" si="33"/>
        <v>69.879518072289159</v>
      </c>
      <c r="W117" s="35">
        <f t="shared" si="34"/>
        <v>55.55555555555555</v>
      </c>
      <c r="X117" s="35">
        <f t="shared" si="35"/>
        <v>74.564926372155284</v>
      </c>
      <c r="Y117" s="35">
        <f t="shared" si="36"/>
        <v>76.291578202406214</v>
      </c>
      <c r="Z117" s="35">
        <f t="shared" si="37"/>
        <v>61.967615685672627</v>
      </c>
      <c r="AA117" s="35">
        <f t="shared" si="38"/>
        <v>-6.4120601301170694</v>
      </c>
      <c r="AB117" s="35">
        <f t="shared" si="39"/>
        <v>-6.4120601301170552</v>
      </c>
      <c r="AC117" s="35">
        <f t="shared" si="40"/>
        <v>-6.4120601301170765</v>
      </c>
      <c r="AF117">
        <v>1.94</v>
      </c>
      <c r="AG117">
        <v>1.88</v>
      </c>
      <c r="AJ117" t="s">
        <v>439</v>
      </c>
    </row>
    <row r="118" spans="1:36" ht="15" x14ac:dyDescent="0.25">
      <c r="A118">
        <v>3.14</v>
      </c>
      <c r="B118">
        <v>3.32</v>
      </c>
      <c r="C118">
        <v>2.25</v>
      </c>
      <c r="D118" s="20">
        <f t="shared" si="28"/>
        <v>6.4120601301170588E-2</v>
      </c>
      <c r="E118" s="17">
        <f>IF(OR($A118="",$B118="",$C118=""),"",A118*'MPTO_working_3-way'!$I117)</f>
        <v>3.3413386880856759</v>
      </c>
      <c r="F118" s="21">
        <f>IF(OR($A118="",$B118="",$C118=""),"",B118*'MPTO_working_3-way'!$I117)</f>
        <v>3.5328803963198863</v>
      </c>
      <c r="G118" s="22">
        <f>IF(OR($A118="",$B118="",$C118=""),"",C118*'MPTO_working_3-way'!$I117)</f>
        <v>2.3942713529276336</v>
      </c>
      <c r="H118" s="17">
        <f>IF(OR($A118="",$B118="",$C118=""),"",'MPTO_working_3-way'!E117)</f>
        <v>3.3658949583851521</v>
      </c>
      <c r="I118" s="21">
        <f>IF(OR($A118="",$B118="",$C118=""),"",'MPTO_working_3-way'!F117)</f>
        <v>3.5735818394190231</v>
      </c>
      <c r="J118" s="22">
        <f>IF(OR($A118="",$B118="",$C118=""),"",'MPTO_working_3-way'!G117)</f>
        <v>2.3636699540483161</v>
      </c>
      <c r="K118" s="17">
        <f>IF(OR($A118="",$B118="",$C118=""),"",'OddsRatio_working_3-way'!H117)</f>
        <v>3.356644523065524</v>
      </c>
      <c r="L118" s="21">
        <f>IF(OR($A118="",$B118="",$C118=""),"",'OddsRatio_working_3-way'!I117)</f>
        <v>3.5548669595850542</v>
      </c>
      <c r="M118" s="22">
        <f>IF(OR($A118="",$B118="",$C118=""),"",'OddsRatio_working_3-way'!J117)</f>
        <v>2.3765446980522924</v>
      </c>
      <c r="N118" s="23">
        <f t="shared" si="29"/>
        <v>29.928124424073911</v>
      </c>
      <c r="O118" s="24">
        <f t="shared" si="30"/>
        <v>28.305515268551833</v>
      </c>
      <c r="P118" s="24">
        <f t="shared" si="31"/>
        <v>41.766360307374271</v>
      </c>
      <c r="Q118" t="s">
        <v>321</v>
      </c>
      <c r="R118" t="s">
        <v>320</v>
      </c>
      <c r="S118" t="s">
        <v>482</v>
      </c>
      <c r="T118" s="35">
        <v>100</v>
      </c>
      <c r="U118" s="35">
        <f t="shared" si="32"/>
        <v>47.643979057591622</v>
      </c>
      <c r="V118" s="35">
        <f t="shared" si="33"/>
        <v>73.753280839895012</v>
      </c>
      <c r="W118" s="35">
        <f t="shared" si="34"/>
        <v>72.222222222222229</v>
      </c>
      <c r="X118" s="35">
        <f t="shared" si="35"/>
        <v>54.024496937882759</v>
      </c>
      <c r="Y118" s="35">
        <f t="shared" si="36"/>
        <v>80.133798720186149</v>
      </c>
      <c r="Z118" s="35">
        <f t="shared" si="37"/>
        <v>78.602740102513351</v>
      </c>
      <c r="AA118" s="35">
        <f t="shared" si="38"/>
        <v>-6.3805178802911371</v>
      </c>
      <c r="AB118" s="35">
        <f t="shared" si="39"/>
        <v>-6.3805178802911371</v>
      </c>
      <c r="AC118" s="35">
        <f t="shared" si="40"/>
        <v>-6.3805178802911229</v>
      </c>
      <c r="AF118">
        <v>1.9</v>
      </c>
      <c r="AG118">
        <v>1.92</v>
      </c>
      <c r="AJ118" t="s">
        <v>439</v>
      </c>
    </row>
    <row r="119" spans="1:36" ht="15" x14ac:dyDescent="0.25">
      <c r="A119">
        <v>1.91</v>
      </c>
      <c r="B119">
        <v>3.81</v>
      </c>
      <c r="C119">
        <v>3.6</v>
      </c>
      <c r="D119" s="20">
        <f t="shared" si="28"/>
        <v>6.3805178802911477E-2</v>
      </c>
      <c r="E119" s="17">
        <f>IF(OR($A119="",$B119="",$C119=""),"",A119*'MPTO_working_3-way'!$I118)</f>
        <v>2.0318678915135608</v>
      </c>
      <c r="F119" s="21">
        <f>IF(OR($A119="",$B119="",$C119=""),"",B119*'MPTO_working_3-way'!$I118)</f>
        <v>4.0530977312390926</v>
      </c>
      <c r="G119" s="22">
        <f>IF(OR($A119="",$B119="",$C119=""),"",C119*'MPTO_working_3-way'!$I118)</f>
        <v>3.8296986436904814</v>
      </c>
      <c r="H119" s="17">
        <f>IF(OR($A119="",$B119="",$C119=""),"",'MPTO_working_3-way'!E118)</f>
        <v>1.990874561700821</v>
      </c>
      <c r="I119" s="21">
        <f>IF(OR($A119="",$B119="",$C119=""),"",'MPTO_working_3-way'!F118)</f>
        <v>4.1459576313299005</v>
      </c>
      <c r="J119" s="22">
        <f>IF(OR($A119="",$B119="",$C119=""),"",'MPTO_working_3-way'!G118)</f>
        <v>3.8984928392004674</v>
      </c>
      <c r="K119" s="17">
        <f>IF(OR($A119="",$B119="",$C119=""),"",'OddsRatio_working_3-way'!H118)</f>
        <v>2.0062195604410307</v>
      </c>
      <c r="L119" s="21">
        <f>IF(OR($A119="",$B119="",$C119=""),"",'OddsRatio_working_3-way'!I118)</f>
        <v>4.1071175437794452</v>
      </c>
      <c r="M119" s="22">
        <f>IF(OR($A119="",$B119="",$C119=""),"",'OddsRatio_working_3-way'!J118)</f>
        <v>3.8749130298315162</v>
      </c>
      <c r="N119" s="23">
        <f t="shared" si="29"/>
        <v>49.21579814202827</v>
      </c>
      <c r="O119" s="24">
        <f t="shared" si="30"/>
        <v>24.672486732617845</v>
      </c>
      <c r="P119" s="24">
        <f t="shared" si="31"/>
        <v>26.111715125353886</v>
      </c>
      <c r="Q119" t="s">
        <v>323</v>
      </c>
      <c r="R119" t="s">
        <v>318</v>
      </c>
      <c r="S119" t="s">
        <v>482</v>
      </c>
      <c r="T119" s="35">
        <v>100</v>
      </c>
      <c r="U119" s="35">
        <f t="shared" si="32"/>
        <v>61.240310077519375</v>
      </c>
      <c r="V119" s="35">
        <f t="shared" si="33"/>
        <v>72.527472527472526</v>
      </c>
      <c r="W119" s="35">
        <f t="shared" si="34"/>
        <v>59.839357429718881</v>
      </c>
      <c r="X119" s="35">
        <f t="shared" si="35"/>
        <v>67.633170042808587</v>
      </c>
      <c r="Y119" s="35">
        <f t="shared" si="36"/>
        <v>78.92033249276173</v>
      </c>
      <c r="Z119" s="35">
        <f t="shared" si="37"/>
        <v>66.232217395008092</v>
      </c>
      <c r="AA119" s="35">
        <f t="shared" si="38"/>
        <v>-6.3928599652892117</v>
      </c>
      <c r="AB119" s="35">
        <f t="shared" si="39"/>
        <v>-6.3928599652892046</v>
      </c>
      <c r="AC119" s="35">
        <f t="shared" si="40"/>
        <v>-6.3928599652892117</v>
      </c>
      <c r="AF119">
        <v>1.58</v>
      </c>
      <c r="AG119">
        <v>2.2999999999999998</v>
      </c>
      <c r="AJ119" t="s">
        <v>439</v>
      </c>
    </row>
    <row r="120" spans="1:36" ht="15" x14ac:dyDescent="0.25">
      <c r="A120">
        <v>2.58</v>
      </c>
      <c r="B120">
        <v>3.64</v>
      </c>
      <c r="C120">
        <v>2.4900000000000002</v>
      </c>
      <c r="D120" s="20">
        <f t="shared" si="28"/>
        <v>6.3928599652891993E-2</v>
      </c>
      <c r="E120" s="17">
        <f>IF(OR($A120="",$B120="",$C120=""),"",A120*'MPTO_working_3-way'!$I119)</f>
        <v>2.7449357871044615</v>
      </c>
      <c r="F120" s="21">
        <f>IF(OR($A120="",$B120="",$C120=""),"",B120*'MPTO_working_3-way'!$I119)</f>
        <v>3.8727001027365269</v>
      </c>
      <c r="G120" s="22">
        <f>IF(OR($A120="",$B120="",$C120=""),"",C120*'MPTO_working_3-way'!$I119)</f>
        <v>2.6491822131357012</v>
      </c>
      <c r="H120" s="17">
        <f>IF(OR($A120="",$B120="",$C120=""),"",'MPTO_working_3-way'!E119)</f>
        <v>2.7300968933239433</v>
      </c>
      <c r="I120" s="21">
        <f>IF(OR($A120="",$B120="",$C120=""),"",'MPTO_working_3-way'!F119)</f>
        <v>3.9460847777281263</v>
      </c>
      <c r="J120" s="22">
        <f>IF(OR($A120="",$B120="",$C120=""),"",'MPTO_working_3-way'!G119)</f>
        <v>2.6295245103507336</v>
      </c>
      <c r="K120" s="17">
        <f>IF(OR($A120="",$B120="",$C120=""),"",'OddsRatio_working_3-way'!H119)</f>
        <v>2.7388169106907179</v>
      </c>
      <c r="L120" s="21">
        <f>IF(OR($A120="",$B120="",$C120=""),"",'OddsRatio_working_3-way'!I119)</f>
        <v>3.9053649646984154</v>
      </c>
      <c r="M120" s="22">
        <f>IF(OR($A120="",$B120="",$C120=""),"",'OddsRatio_working_3-way'!J119)</f>
        <v>2.6397703778032722</v>
      </c>
      <c r="N120" s="23">
        <f t="shared" si="29"/>
        <v>36.430724707584716</v>
      </c>
      <c r="O120" s="24">
        <f t="shared" si="30"/>
        <v>25.821777402628726</v>
      </c>
      <c r="P120" s="24">
        <f t="shared" si="31"/>
        <v>37.747497889786565</v>
      </c>
      <c r="Q120" t="s">
        <v>325</v>
      </c>
      <c r="R120" t="s">
        <v>327</v>
      </c>
      <c r="S120" t="s">
        <v>482</v>
      </c>
      <c r="T120" s="35">
        <v>100</v>
      </c>
      <c r="U120" s="35">
        <f t="shared" si="32"/>
        <v>61.685823754789276</v>
      </c>
      <c r="V120" s="35">
        <f t="shared" si="33"/>
        <v>70.760233918128648</v>
      </c>
      <c r="W120" s="35">
        <f t="shared" si="34"/>
        <v>61.240310077519375</v>
      </c>
      <c r="X120" s="35">
        <f t="shared" si="35"/>
        <v>67.999456004351956</v>
      </c>
      <c r="Y120" s="35">
        <f t="shared" si="36"/>
        <v>77.073866167691335</v>
      </c>
      <c r="Z120" s="35">
        <f t="shared" si="37"/>
        <v>67.553942327082069</v>
      </c>
      <c r="AA120" s="35">
        <f t="shared" si="38"/>
        <v>-6.31363224956268</v>
      </c>
      <c r="AB120" s="35">
        <f t="shared" si="39"/>
        <v>-6.3136322495626871</v>
      </c>
      <c r="AC120" s="35">
        <f t="shared" si="40"/>
        <v>-6.3136322495626942</v>
      </c>
      <c r="AF120">
        <v>1.74</v>
      </c>
      <c r="AG120">
        <v>2.0699999999999998</v>
      </c>
      <c r="AJ120" t="s">
        <v>167</v>
      </c>
    </row>
    <row r="121" spans="1:36" ht="15" x14ac:dyDescent="0.25">
      <c r="A121">
        <v>2.61</v>
      </c>
      <c r="B121">
        <v>3.42</v>
      </c>
      <c r="C121">
        <v>2.58</v>
      </c>
      <c r="D121" s="20">
        <f t="shared" si="28"/>
        <v>6.3136322495626951E-2</v>
      </c>
      <c r="E121" s="17">
        <f>IF(OR($A121="",$B121="",$C121=""),"",A121*'MPTO_working_3-way'!$I120)</f>
        <v>2.7747858017135862</v>
      </c>
      <c r="F121" s="21">
        <f>IF(OR($A121="",$B121="",$C121=""),"",B121*'MPTO_working_3-way'!$I120)</f>
        <v>3.6359262229350442</v>
      </c>
      <c r="G121" s="22">
        <f>IF(OR($A121="",$B121="",$C121=""),"",C121*'MPTO_working_3-way'!$I120)</f>
        <v>2.7428917120387175</v>
      </c>
      <c r="H121" s="17">
        <f>IF(OR($A121="",$B121="",$C121=""),"",'MPTO_working_3-way'!E120)</f>
        <v>2.7616961020907715</v>
      </c>
      <c r="I121" s="21">
        <f>IF(OR($A121="",$B121="",$C121=""),"",'MPTO_working_3-way'!F120)</f>
        <v>3.6852471671265707</v>
      </c>
      <c r="J121" s="22">
        <f>IF(OR($A121="",$B121="",$C121=""),"",'MPTO_working_3-way'!G120)</f>
        <v>2.7281299176500191</v>
      </c>
      <c r="K121" s="17">
        <f>IF(OR($A121="",$B121="",$C121=""),"",'OddsRatio_working_3-way'!H120)</f>
        <v>2.7688193843264193</v>
      </c>
      <c r="L121" s="21">
        <f>IF(OR($A121="",$B121="",$C121=""),"",'OddsRatio_working_3-way'!I120)</f>
        <v>3.6587223043912642</v>
      </c>
      <c r="M121" s="22">
        <f>IF(OR($A121="",$B121="",$C121=""),"",'OddsRatio_working_3-way'!J120)</f>
        <v>2.735860016916611</v>
      </c>
      <c r="N121" s="23">
        <f t="shared" si="29"/>
        <v>36.03881782090869</v>
      </c>
      <c r="O121" s="24">
        <f t="shared" si="30"/>
        <v>27.503308337009262</v>
      </c>
      <c r="P121" s="24">
        <f t="shared" si="31"/>
        <v>36.457873842082044</v>
      </c>
      <c r="Q121" t="s">
        <v>328</v>
      </c>
      <c r="R121" t="s">
        <v>332</v>
      </c>
      <c r="S121" t="s">
        <v>482</v>
      </c>
      <c r="T121" s="35">
        <v>100</v>
      </c>
      <c r="U121" s="35">
        <f t="shared" si="32"/>
        <v>52.606635071090047</v>
      </c>
      <c r="V121" s="35">
        <f t="shared" si="33"/>
        <v>70.674486803519059</v>
      </c>
      <c r="W121" s="35">
        <f t="shared" si="34"/>
        <v>70.326409495548958</v>
      </c>
      <c r="X121" s="35">
        <f t="shared" si="35"/>
        <v>58.999103700931975</v>
      </c>
      <c r="Y121" s="35">
        <f t="shared" si="36"/>
        <v>77.066955433360988</v>
      </c>
      <c r="Z121" s="35">
        <f t="shared" si="37"/>
        <v>76.718878125390887</v>
      </c>
      <c r="AA121" s="35">
        <f t="shared" si="38"/>
        <v>-6.3924686298419289</v>
      </c>
      <c r="AB121" s="35">
        <f t="shared" si="39"/>
        <v>-6.3924686298419289</v>
      </c>
      <c r="AC121" s="35">
        <f t="shared" si="40"/>
        <v>-6.3924686298419289</v>
      </c>
      <c r="AF121">
        <v>1.84</v>
      </c>
      <c r="AG121">
        <v>1.99</v>
      </c>
      <c r="AJ121" t="s">
        <v>167</v>
      </c>
    </row>
    <row r="122" spans="1:36" ht="15" x14ac:dyDescent="0.25">
      <c r="A122">
        <v>2.11</v>
      </c>
      <c r="B122">
        <v>3.41</v>
      </c>
      <c r="C122">
        <v>3.37</v>
      </c>
      <c r="D122" s="20">
        <f t="shared" si="28"/>
        <v>6.3924686298419298E-2</v>
      </c>
      <c r="E122" s="17">
        <f>IF(OR($A122="",$B122="",$C122=""),"",A122*'MPTO_working_3-way'!$I121)</f>
        <v>2.2448810880896648</v>
      </c>
      <c r="F122" s="21">
        <f>IF(OR($A122="",$B122="",$C122=""),"",B122*'MPTO_working_3-way'!$I121)</f>
        <v>3.6279831802776101</v>
      </c>
      <c r="G122" s="22">
        <f>IF(OR($A122="",$B122="",$C122=""),"",C122*'MPTO_working_3-way'!$I121)</f>
        <v>3.5854261928256732</v>
      </c>
      <c r="H122" s="17">
        <f>IF(OR($A122="",$B122="",$C122=""),"",'MPTO_working_3-way'!E121)</f>
        <v>2.2093323853631728</v>
      </c>
      <c r="I122" s="21">
        <f>IF(OR($A122="",$B122="",$C122=""),"",'MPTO_working_3-way'!F121)</f>
        <v>3.6771884078762778</v>
      </c>
      <c r="J122" s="22">
        <f>IF(OR($A122="",$B122="",$C122=""),"",'MPTO_working_3-way'!G121)</f>
        <v>3.630717194118557</v>
      </c>
      <c r="K122" s="17">
        <f>IF(OR($A122="",$B122="",$C122=""),"",'OddsRatio_working_3-way'!H121)</f>
        <v>2.2236162288134027</v>
      </c>
      <c r="L122" s="21">
        <f>IF(OR($A122="",$B122="",$C122=""),"",'OddsRatio_working_3-way'!I121)</f>
        <v>3.6566802805768481</v>
      </c>
      <c r="M122" s="22">
        <f>IF(OR($A122="",$B122="",$C122=""),"",'OddsRatio_working_3-way'!J121)</f>
        <v>3.6125860020610494</v>
      </c>
      <c r="N122" s="23">
        <f t="shared" si="29"/>
        <v>44.5457893206706</v>
      </c>
      <c r="O122" s="24">
        <f t="shared" si="30"/>
        <v>27.563523597247791</v>
      </c>
      <c r="P122" s="24">
        <f t="shared" si="31"/>
        <v>27.890687082081595</v>
      </c>
      <c r="Q122" t="s">
        <v>330</v>
      </c>
      <c r="R122" t="s">
        <v>150</v>
      </c>
      <c r="S122" t="s">
        <v>482</v>
      </c>
      <c r="T122" s="35">
        <v>100</v>
      </c>
      <c r="U122" s="35">
        <f t="shared" si="32"/>
        <v>47.643979057591622</v>
      </c>
      <c r="V122" s="35">
        <f t="shared" si="33"/>
        <v>73.190348525469176</v>
      </c>
      <c r="W122" s="35">
        <f t="shared" si="34"/>
        <v>72.752043596730246</v>
      </c>
      <c r="X122" s="35">
        <f t="shared" si="35"/>
        <v>54.057607877800585</v>
      </c>
      <c r="Y122" s="35">
        <f t="shared" si="36"/>
        <v>79.603977345678132</v>
      </c>
      <c r="Z122" s="35">
        <f t="shared" si="37"/>
        <v>79.165672416939216</v>
      </c>
      <c r="AA122" s="35">
        <f t="shared" si="38"/>
        <v>-6.4136288202089631</v>
      </c>
      <c r="AB122" s="35">
        <f t="shared" si="39"/>
        <v>-6.413628820208956</v>
      </c>
      <c r="AC122" s="35">
        <f t="shared" si="40"/>
        <v>-6.4136288202089702</v>
      </c>
      <c r="AF122">
        <v>2.0099999999999998</v>
      </c>
      <c r="AG122">
        <v>1.82</v>
      </c>
      <c r="AJ122" t="s">
        <v>167</v>
      </c>
    </row>
    <row r="123" spans="1:36" ht="15" x14ac:dyDescent="0.25">
      <c r="A123">
        <v>1.91</v>
      </c>
      <c r="B123">
        <v>3.73</v>
      </c>
      <c r="C123">
        <v>3.67</v>
      </c>
      <c r="D123" s="20">
        <f t="shared" si="28"/>
        <v>6.413628820208972E-2</v>
      </c>
      <c r="E123" s="17">
        <f>IF(OR($A123="",$B123="",$C123=""),"",A123*'MPTO_working_3-way'!$I122)</f>
        <v>2.0325003104659913</v>
      </c>
      <c r="F123" s="21">
        <f>IF(OR($A123="",$B123="",$C123=""),"",B123*'MPTO_working_3-way'!$I122)</f>
        <v>3.9692283549937946</v>
      </c>
      <c r="G123" s="22">
        <f>IF(OR($A123="",$B123="",$C123=""),"",C123*'MPTO_working_3-way'!$I122)</f>
        <v>3.905380177701669</v>
      </c>
      <c r="H123" s="17">
        <f>IF(OR($A123="",$B123="",$C123=""),"",'MPTO_working_3-way'!E122)</f>
        <v>1.991312117544636</v>
      </c>
      <c r="I123" s="21">
        <f>IF(OR($A123="",$B123="",$C123=""),"",'MPTO_working_3-way'!F122)</f>
        <v>4.0532146221658429</v>
      </c>
      <c r="J123" s="22">
        <f>IF(OR($A123="",$B123="",$C123=""),"",'MPTO_working_3-way'!G122)</f>
        <v>3.9824643921011096</v>
      </c>
      <c r="K123" s="17">
        <f>IF(OR($A123="",$B123="",$C123=""),"",'OddsRatio_working_3-way'!H122)</f>
        <v>2.0067108008920109</v>
      </c>
      <c r="L123" s="21">
        <f>IF(OR($A123="",$B123="",$C123=""),"",'OddsRatio_working_3-way'!I122)</f>
        <v>4.0201324026760323</v>
      </c>
      <c r="M123" s="22">
        <f>IF(OR($A123="",$B123="",$C123=""),"",'OddsRatio_working_3-way'!J122)</f>
        <v>3.9537558663534824</v>
      </c>
      <c r="N123" s="23">
        <f t="shared" si="29"/>
        <v>49.20048448950692</v>
      </c>
      <c r="O123" s="24">
        <f t="shared" si="30"/>
        <v>25.193813773447243</v>
      </c>
      <c r="P123" s="24">
        <f t="shared" si="31"/>
        <v>25.605701737045834</v>
      </c>
      <c r="Q123" t="s">
        <v>177</v>
      </c>
      <c r="R123" t="s">
        <v>326</v>
      </c>
      <c r="S123" t="s">
        <v>482</v>
      </c>
      <c r="T123" s="35">
        <v>100</v>
      </c>
      <c r="U123" s="35">
        <f t="shared" si="32"/>
        <v>52.830188679245275</v>
      </c>
      <c r="V123" s="35">
        <f t="shared" si="33"/>
        <v>69.696969696969703</v>
      </c>
      <c r="W123" s="35">
        <f t="shared" si="34"/>
        <v>71.014492753623188</v>
      </c>
      <c r="X123" s="35">
        <f t="shared" si="35"/>
        <v>59.288537549407117</v>
      </c>
      <c r="Y123" s="35">
        <f t="shared" si="36"/>
        <v>76.15531856713153</v>
      </c>
      <c r="Z123" s="35">
        <f t="shared" si="37"/>
        <v>77.472841623785015</v>
      </c>
      <c r="AA123" s="35">
        <f t="shared" si="38"/>
        <v>-6.4583488701618421</v>
      </c>
      <c r="AB123" s="35">
        <f t="shared" si="39"/>
        <v>-6.4583488701618279</v>
      </c>
      <c r="AC123" s="35">
        <f t="shared" si="40"/>
        <v>-6.4583488701618279</v>
      </c>
      <c r="AF123">
        <v>1.73</v>
      </c>
      <c r="AG123">
        <v>2.09</v>
      </c>
      <c r="AJ123" t="s">
        <v>167</v>
      </c>
    </row>
    <row r="124" spans="1:36" ht="15" x14ac:dyDescent="0.25">
      <c r="A124">
        <v>2.12</v>
      </c>
      <c r="B124">
        <v>3.3</v>
      </c>
      <c r="C124">
        <v>3.45</v>
      </c>
      <c r="D124" s="20">
        <f t="shared" si="28"/>
        <v>6.4583488701618341E-2</v>
      </c>
      <c r="E124" s="17">
        <f>IF(OR($A124="",$B124="",$C124=""),"",A124*'MPTO_working_3-way'!$I123)</f>
        <v>2.2569169960474311</v>
      </c>
      <c r="F124" s="21">
        <f>IF(OR($A124="",$B124="",$C124=""),"",B124*'MPTO_working_3-way'!$I123)</f>
        <v>3.5131255127153405</v>
      </c>
      <c r="G124" s="22">
        <f>IF(OR($A124="",$B124="",$C124=""),"",C124*'MPTO_working_3-way'!$I123)</f>
        <v>3.6728130360205835</v>
      </c>
      <c r="H124" s="17">
        <f>IF(OR($A124="",$B124="",$C124=""),"",'MPTO_working_3-way'!E123)</f>
        <v>2.2213816334419354</v>
      </c>
      <c r="I124" s="21">
        <f>IF(OR($A124="",$B124="",$C124=""),"",'MPTO_working_3-way'!F123)</f>
        <v>3.5523666548922641</v>
      </c>
      <c r="J124" s="22">
        <f>IF(OR($A124="",$B124="",$C124=""),"",'MPTO_working_3-way'!G123)</f>
        <v>3.7267926625903285</v>
      </c>
      <c r="K124" s="17">
        <f>IF(OR($A124="",$B124="",$C124=""),"",'OddsRatio_working_3-way'!H123)</f>
        <v>2.2357178358999086</v>
      </c>
      <c r="L124" s="21">
        <f>IF(OR($A124="",$B124="",$C124=""),"",'OddsRatio_working_3-way'!I123)</f>
        <v>3.5376348415801688</v>
      </c>
      <c r="M124" s="22">
        <f>IF(OR($A124="",$B124="",$C124=""),"",'OddsRatio_working_3-way'!J123)</f>
        <v>3.7031327660310493</v>
      </c>
      <c r="N124" s="23">
        <f t="shared" si="29"/>
        <v>44.30823117338003</v>
      </c>
      <c r="O124" s="24">
        <f t="shared" si="30"/>
        <v>28.464681844716871</v>
      </c>
      <c r="P124" s="24">
        <f t="shared" si="31"/>
        <v>27.227086981903092</v>
      </c>
      <c r="Q124" t="s">
        <v>331</v>
      </c>
      <c r="R124" t="s">
        <v>329</v>
      </c>
      <c r="S124" t="s">
        <v>482</v>
      </c>
      <c r="T124" s="35">
        <v>100</v>
      </c>
      <c r="U124" s="35">
        <f t="shared" si="32"/>
        <v>62.962962962962962</v>
      </c>
      <c r="V124" s="35">
        <f t="shared" si="33"/>
        <v>68.55345911949685</v>
      </c>
      <c r="W124" s="35">
        <f t="shared" si="34"/>
        <v>65.753424657534239</v>
      </c>
      <c r="X124" s="35">
        <f t="shared" si="35"/>
        <v>65.693116222968897</v>
      </c>
      <c r="Y124" s="35">
        <f t="shared" si="36"/>
        <v>71.283612379502785</v>
      </c>
      <c r="Z124" s="35">
        <f t="shared" si="37"/>
        <v>68.483577917540188</v>
      </c>
      <c r="AA124" s="35">
        <f t="shared" si="38"/>
        <v>-2.7301532600059346</v>
      </c>
      <c r="AB124" s="35">
        <f t="shared" si="39"/>
        <v>-2.7301532600059346</v>
      </c>
      <c r="AC124" s="35">
        <f t="shared" si="40"/>
        <v>-2.7301532600059488</v>
      </c>
      <c r="AF124">
        <v>1.88</v>
      </c>
      <c r="AG124">
        <v>1.93</v>
      </c>
      <c r="AJ124" t="s">
        <v>167</v>
      </c>
    </row>
    <row r="125" spans="1:36" ht="15" x14ac:dyDescent="0.25">
      <c r="A125">
        <v>2.7</v>
      </c>
      <c r="B125">
        <v>3.18</v>
      </c>
      <c r="C125">
        <v>2.92</v>
      </c>
      <c r="D125" s="20">
        <f t="shared" si="28"/>
        <v>2.7301532600059408E-2</v>
      </c>
      <c r="E125" s="17">
        <f>IF(OR($A125="",$B125="",$C125=""),"",A125*'MPTO_working_3-way'!$I124)</f>
        <v>2.7737141380201606</v>
      </c>
      <c r="F125" s="21">
        <f>IF(OR($A125="",$B125="",$C125=""),"",B125*'MPTO_working_3-way'!$I124)</f>
        <v>3.2668188736681891</v>
      </c>
      <c r="G125" s="22">
        <f>IF(OR($A125="",$B125="",$C125=""),"",C125*'MPTO_working_3-way'!$I124)</f>
        <v>2.9997204751921736</v>
      </c>
      <c r="H125" s="17">
        <f>IF(OR($A125="",$B125="",$C125=""),"",'MPTO_working_3-way'!E124)</f>
        <v>2.7680139200480496</v>
      </c>
      <c r="I125" s="21">
        <f>IF(OR($A125="",$B125="",$C125=""),"",'MPTO_working_3-way'!F124)</f>
        <v>3.2747706326151023</v>
      </c>
      <c r="J125" s="22">
        <f>IF(OR($A125="",$B125="",$C125=""),"",'MPTO_working_3-way'!G124)</f>
        <v>2.9997128444669916</v>
      </c>
      <c r="K125" s="17">
        <f>IF(OR($A125="",$B125="",$C125=""),"",'OddsRatio_working_3-way'!H124)</f>
        <v>2.7707483346901136</v>
      </c>
      <c r="L125" s="21">
        <f>IF(OR($A125="",$B125="",$C125=""),"",'OddsRatio_working_3-way'!I124)</f>
        <v>3.2707243350732047</v>
      </c>
      <c r="M125" s="22">
        <f>IF(OR($A125="",$B125="",$C125=""),"",'OddsRatio_working_3-way'!J124)</f>
        <v>2.9999040015323639</v>
      </c>
      <c r="N125" s="23">
        <f t="shared" si="29"/>
        <v>36.052741927969059</v>
      </c>
      <c r="O125" s="24">
        <f t="shared" si="30"/>
        <v>30.610818618086938</v>
      </c>
      <c r="P125" s="24">
        <f t="shared" si="31"/>
        <v>33.336439453943996</v>
      </c>
      <c r="Q125" t="s">
        <v>404</v>
      </c>
      <c r="R125" t="s">
        <v>204</v>
      </c>
      <c r="S125" t="s">
        <v>482</v>
      </c>
      <c r="T125" s="35">
        <v>100</v>
      </c>
      <c r="U125" s="35">
        <f t="shared" si="32"/>
        <v>75.961538461538453</v>
      </c>
      <c r="V125" s="35">
        <f t="shared" si="33"/>
        <v>73.544973544973558</v>
      </c>
      <c r="W125" s="35">
        <f t="shared" si="34"/>
        <v>47.643979057591622</v>
      </c>
      <c r="X125" s="35">
        <f t="shared" si="35"/>
        <v>78.811047397434834</v>
      </c>
      <c r="Y125" s="35">
        <f t="shared" si="36"/>
        <v>76.394482480869911</v>
      </c>
      <c r="Z125" s="35">
        <f t="shared" si="37"/>
        <v>50.493487993487996</v>
      </c>
      <c r="AA125" s="35">
        <f t="shared" si="38"/>
        <v>-2.849508935896381</v>
      </c>
      <c r="AB125" s="35">
        <f t="shared" si="39"/>
        <v>-2.8495089358963526</v>
      </c>
      <c r="AC125" s="35">
        <f t="shared" si="40"/>
        <v>-2.8495089358963739</v>
      </c>
      <c r="AF125">
        <v>2.48</v>
      </c>
      <c r="AG125">
        <v>1.58</v>
      </c>
      <c r="AJ125" t="s">
        <v>81</v>
      </c>
    </row>
    <row r="126" spans="1:36" ht="15" x14ac:dyDescent="0.25">
      <c r="A126">
        <v>4.16</v>
      </c>
      <c r="B126">
        <v>3.78</v>
      </c>
      <c r="C126">
        <v>1.91</v>
      </c>
      <c r="D126" s="20">
        <f t="shared" si="28"/>
        <v>2.8495089358963721E-2</v>
      </c>
      <c r="E126" s="17">
        <f>IF(OR($A126="",$B126="",$C126=""),"",A126*'MPTO_working_3-way'!$I125)</f>
        <v>4.2785395717332895</v>
      </c>
      <c r="F126" s="21">
        <f>IF(OR($A126="",$B126="",$C126=""),"",B126*'MPTO_working_3-way'!$I125)</f>
        <v>3.8877114377768827</v>
      </c>
      <c r="G126" s="22">
        <f>IF(OR($A126="",$B126="",$C126=""),"",C126*'MPTO_working_3-way'!$I125)</f>
        <v>1.9644256206756205</v>
      </c>
      <c r="H126" s="17">
        <f>IF(OR($A126="",$B126="",$C126=""),"",'MPTO_working_3-way'!E125)</f>
        <v>4.3311370434148602</v>
      </c>
      <c r="I126" s="21">
        <f>IF(OR($A126="",$B126="",$C126=""),"",'MPTO_working_3-way'!F125)</f>
        <v>3.9207706133179419</v>
      </c>
      <c r="J126" s="22">
        <f>IF(OR($A126="",$B126="",$C126=""),"",'MPTO_working_3-way'!G125)</f>
        <v>1.9452912274835439</v>
      </c>
      <c r="K126" s="17">
        <f>IF(OR($A126="",$B126="",$C126=""),"",'OddsRatio_working_3-way'!H125)</f>
        <v>4.3079992296148779</v>
      </c>
      <c r="L126" s="21">
        <f>IF(OR($A126="",$B126="",$C126=""),"",'OddsRatio_working_3-way'!I125)</f>
        <v>3.9102018539016949</v>
      </c>
      <c r="M126" s="22">
        <f>IF(OR($A126="",$B126="",$C126=""),"",'OddsRatio_working_3-way'!J125)</f>
        <v>1.9526200313131448</v>
      </c>
      <c r="N126" s="23">
        <f t="shared" si="29"/>
        <v>23.372461168914409</v>
      </c>
      <c r="O126" s="24">
        <f t="shared" si="30"/>
        <v>25.722073667376712</v>
      </c>
      <c r="P126" s="24">
        <f t="shared" si="31"/>
        <v>50.905465163708882</v>
      </c>
      <c r="Q126" t="s">
        <v>401</v>
      </c>
      <c r="R126" t="s">
        <v>397</v>
      </c>
      <c r="S126" t="s">
        <v>482</v>
      </c>
      <c r="T126" s="35">
        <v>100</v>
      </c>
      <c r="U126" s="35">
        <f t="shared" si="32"/>
        <v>40.119760479041922</v>
      </c>
      <c r="V126" s="35">
        <f t="shared" si="33"/>
        <v>72.899728997289984</v>
      </c>
      <c r="W126" s="35">
        <f t="shared" si="34"/>
        <v>83.792544570502429</v>
      </c>
      <c r="X126" s="35">
        <f t="shared" si="35"/>
        <v>43.307726432207602</v>
      </c>
      <c r="Y126" s="35">
        <f t="shared" si="36"/>
        <v>76.087694950455671</v>
      </c>
      <c r="Z126" s="35">
        <f t="shared" si="37"/>
        <v>86.980510523668116</v>
      </c>
      <c r="AA126" s="35">
        <f t="shared" si="38"/>
        <v>-3.1879659531656799</v>
      </c>
      <c r="AB126" s="35">
        <f t="shared" si="39"/>
        <v>-3.187965953165687</v>
      </c>
      <c r="AC126" s="35">
        <f t="shared" si="40"/>
        <v>-3.187965953165687</v>
      </c>
      <c r="AF126">
        <v>1.91</v>
      </c>
      <c r="AG126">
        <v>1.98</v>
      </c>
      <c r="AJ126" t="s">
        <v>81</v>
      </c>
    </row>
    <row r="127" spans="1:36" ht="15" x14ac:dyDescent="0.25">
      <c r="A127">
        <v>1.67</v>
      </c>
      <c r="B127">
        <v>3.69</v>
      </c>
      <c r="C127">
        <v>6.17</v>
      </c>
      <c r="D127" s="20">
        <f t="shared" si="28"/>
        <v>3.1879659531656834E-2</v>
      </c>
      <c r="E127" s="17">
        <f>IF(OR($A127="",$B127="",$C127=""),"",A127*'MPTO_working_3-way'!$I126)</f>
        <v>1.7232390314178669</v>
      </c>
      <c r="F127" s="21">
        <f>IF(OR($A127="",$B127="",$C127=""),"",B127*'MPTO_working_3-way'!$I126)</f>
        <v>3.8076359436718135</v>
      </c>
      <c r="G127" s="22">
        <f>IF(OR($A127="",$B127="",$C127=""),"",C127*'MPTO_working_3-way'!$I126)</f>
        <v>6.3666974993103223</v>
      </c>
      <c r="H127" s="17">
        <f>IF(OR($A127="",$B127="",$C127=""),"",'MPTO_working_3-way'!E126)</f>
        <v>1.7001718338934757</v>
      </c>
      <c r="I127" s="21">
        <f>IF(OR($A127="",$B127="",$C127=""),"",'MPTO_working_3-way'!F126)</f>
        <v>3.840597434489923</v>
      </c>
      <c r="J127" s="22">
        <f>IF(OR($A127="",$B127="",$C127=""),"",'MPTO_working_3-way'!G126)</f>
        <v>6.6029263682553383</v>
      </c>
      <c r="K127" s="17">
        <f>IF(OR($A127="",$B127="",$C127=""),"",'OddsRatio_working_3-way'!H126)</f>
        <v>1.7085560815593712</v>
      </c>
      <c r="L127" s="21">
        <f>IF(OR($A127="",$B127="",$C127=""),"",'OddsRatio_working_3-way'!I126)</f>
        <v>3.844799790141356</v>
      </c>
      <c r="M127" s="22">
        <f>IF(OR($A127="",$B127="",$C127=""),"",'OddsRatio_working_3-way'!J126)</f>
        <v>6.4675148383014163</v>
      </c>
      <c r="N127" s="23">
        <f t="shared" si="29"/>
        <v>58.030254756776735</v>
      </c>
      <c r="O127" s="24">
        <f t="shared" si="30"/>
        <v>26.263015025424703</v>
      </c>
      <c r="P127" s="24">
        <f t="shared" si="31"/>
        <v>15.706730217798565</v>
      </c>
      <c r="Q127" t="s">
        <v>161</v>
      </c>
      <c r="R127" t="s">
        <v>335</v>
      </c>
      <c r="S127" t="s">
        <v>482</v>
      </c>
      <c r="T127" s="35">
        <v>100</v>
      </c>
      <c r="U127" s="35">
        <f t="shared" si="32"/>
        <v>59.839357429718881</v>
      </c>
      <c r="V127" s="35">
        <f t="shared" si="33"/>
        <v>71.590909090909093</v>
      </c>
      <c r="W127" s="35">
        <f t="shared" si="34"/>
        <v>65.870307167235495</v>
      </c>
      <c r="X127" s="35">
        <f t="shared" si="35"/>
        <v>62.538783741855418</v>
      </c>
      <c r="Y127" s="35">
        <f t="shared" si="36"/>
        <v>74.290335403045617</v>
      </c>
      <c r="Z127" s="35">
        <f t="shared" si="37"/>
        <v>68.569733479372033</v>
      </c>
      <c r="AA127" s="35">
        <f t="shared" si="38"/>
        <v>-2.6994263121365378</v>
      </c>
      <c r="AB127" s="35">
        <f t="shared" si="39"/>
        <v>-2.6994263121365236</v>
      </c>
      <c r="AC127" s="35">
        <f t="shared" si="40"/>
        <v>-2.6994263121365378</v>
      </c>
      <c r="AF127">
        <v>2.38</v>
      </c>
      <c r="AG127">
        <v>1.63</v>
      </c>
      <c r="AJ127" t="s">
        <v>81</v>
      </c>
    </row>
    <row r="128" spans="1:36" ht="15" x14ac:dyDescent="0.25">
      <c r="A128">
        <v>2.4900000000000002</v>
      </c>
      <c r="B128">
        <v>3.52</v>
      </c>
      <c r="C128">
        <v>2.93</v>
      </c>
      <c r="D128" s="20">
        <f t="shared" si="28"/>
        <v>2.6994263121365325E-2</v>
      </c>
      <c r="E128" s="17">
        <f>IF(OR($A128="",$B128="",$C128=""),"",A128*'MPTO_working_3-way'!$I127)</f>
        <v>2.5572157151721999</v>
      </c>
      <c r="F128" s="21">
        <f>IF(OR($A128="",$B128="",$C128=""),"",B128*'MPTO_working_3-way'!$I127)</f>
        <v>3.6150198061872061</v>
      </c>
      <c r="G128" s="22">
        <f>IF(OR($A128="",$B128="",$C128=""),"",C128*'MPTO_working_3-way'!$I127)</f>
        <v>3.0090931909456007</v>
      </c>
      <c r="H128" s="17">
        <f>IF(OR($A128="",$B128="",$C128=""),"",'MPTO_working_3-way'!E127)</f>
        <v>2.5470676580765317</v>
      </c>
      <c r="I128" s="21">
        <f>IF(OR($A128="",$B128="",$C128=""),"",'MPTO_working_3-way'!F127)</f>
        <v>3.6351366603088517</v>
      </c>
      <c r="J128" s="22">
        <f>IF(OR($A128="",$B128="",$C128=""),"",'MPTO_working_3-way'!G127)</f>
        <v>3.0093394190982883</v>
      </c>
      <c r="K128" s="17">
        <f>IF(OR($A128="",$B128="",$C128=""),"",'OddsRatio_working_3-way'!H127)</f>
        <v>2.5517981515100954</v>
      </c>
      <c r="L128" s="21">
        <f>IF(OR($A128="",$B128="",$C128=""),"",'OddsRatio_working_3-way'!I127)</f>
        <v>3.6245176790640534</v>
      </c>
      <c r="M128" s="22">
        <f>IF(OR($A128="",$B128="",$C128=""),"",'OddsRatio_working_3-way'!J127)</f>
        <v>3.0100472700768348</v>
      </c>
      <c r="N128" s="23">
        <f t="shared" si="29"/>
        <v>39.105031072150325</v>
      </c>
      <c r="O128" s="24">
        <f t="shared" si="30"/>
        <v>27.662365730015431</v>
      </c>
      <c r="P128" s="24">
        <f t="shared" si="31"/>
        <v>33.232603197834237</v>
      </c>
      <c r="Q128" t="s">
        <v>400</v>
      </c>
      <c r="R128" t="s">
        <v>398</v>
      </c>
      <c r="S128" t="s">
        <v>482</v>
      </c>
      <c r="T128" s="35">
        <v>100</v>
      </c>
      <c r="U128" s="35">
        <f t="shared" si="32"/>
        <v>27.536231884057976</v>
      </c>
      <c r="V128" s="35">
        <f t="shared" si="33"/>
        <v>81.549815498154985</v>
      </c>
      <c r="W128" s="35">
        <f t="shared" si="34"/>
        <v>87.608426270136306</v>
      </c>
      <c r="X128" s="35">
        <f t="shared" si="35"/>
        <v>30.84175823170871</v>
      </c>
      <c r="Y128" s="35">
        <f t="shared" si="36"/>
        <v>84.855341845805725</v>
      </c>
      <c r="Z128" s="35">
        <f t="shared" si="37"/>
        <v>90.913952617787047</v>
      </c>
      <c r="AA128" s="35">
        <f t="shared" si="38"/>
        <v>-3.3055263476507335</v>
      </c>
      <c r="AB128" s="35">
        <f t="shared" si="39"/>
        <v>-3.3055263476507406</v>
      </c>
      <c r="AC128" s="35">
        <f t="shared" si="40"/>
        <v>-3.3055263476507406</v>
      </c>
      <c r="AF128">
        <v>1.94</v>
      </c>
      <c r="AG128">
        <v>1.94</v>
      </c>
      <c r="AJ128" t="s">
        <v>81</v>
      </c>
    </row>
    <row r="129" spans="1:36" ht="15" x14ac:dyDescent="0.25">
      <c r="A129">
        <v>1.38</v>
      </c>
      <c r="B129">
        <v>5.42</v>
      </c>
      <c r="C129">
        <v>8.07</v>
      </c>
      <c r="D129" s="20">
        <f t="shared" si="28"/>
        <v>3.3055263476507335E-2</v>
      </c>
      <c r="E129" s="17">
        <f>IF(OR($A129="",$B129="",$C129=""),"",A129*'MPTO_working_3-way'!$I128)</f>
        <v>1.42561626359758</v>
      </c>
      <c r="F129" s="21">
        <f>IF(OR($A129="",$B129="",$C129=""),"",B129*'MPTO_working_3-way'!$I128)</f>
        <v>5.5991595280426694</v>
      </c>
      <c r="G129" s="22">
        <f>IF(OR($A129="",$B129="",$C129=""),"",C129*'MPTO_working_3-way'!$I128)</f>
        <v>8.3367559762554144</v>
      </c>
      <c r="H129" s="17">
        <f>IF(OR($A129="",$B129="",$C129=""),"",'MPTO_working_3-way'!E128)</f>
        <v>1.4013074703157267</v>
      </c>
      <c r="I129" s="21">
        <f>IF(OR($A129="",$B129="",$C129=""),"",'MPTO_working_3-way'!F128)</f>
        <v>5.7642394745979653</v>
      </c>
      <c r="J129" s="22">
        <f>IF(OR($A129="",$B129="",$C129=""),"",'MPTO_working_3-way'!G128)</f>
        <v>8.857606488729072</v>
      </c>
      <c r="K129" s="17">
        <f>IF(OR($A129="",$B129="",$C129=""),"",'OddsRatio_working_3-way'!H128)</f>
        <v>1.4086070650333025</v>
      </c>
      <c r="L129" s="21">
        <f>IF(OR($A129="",$B129="",$C129=""),"",'OddsRatio_working_3-way'!I128)</f>
        <v>5.7527453353873605</v>
      </c>
      <c r="M129" s="22">
        <f>IF(OR($A129="",$B129="",$C129=""),"",'OddsRatio_working_3-way'!J128)</f>
        <v>8.602241973119602</v>
      </c>
      <c r="N129" s="23">
        <f t="shared" si="29"/>
        <v>70.145103246540813</v>
      </c>
      <c r="O129" s="24">
        <f t="shared" si="30"/>
        <v>17.859823335835117</v>
      </c>
      <c r="P129" s="24">
        <f t="shared" si="31"/>
        <v>11.995073417624079</v>
      </c>
      <c r="Q129" t="s">
        <v>180</v>
      </c>
      <c r="R129" t="s">
        <v>399</v>
      </c>
      <c r="S129" t="s">
        <v>482</v>
      </c>
      <c r="T129" s="35">
        <v>100</v>
      </c>
      <c r="U129" s="35">
        <f t="shared" si="32"/>
        <v>64.912280701754383</v>
      </c>
      <c r="V129" s="35">
        <f t="shared" si="33"/>
        <v>67.948717948717942</v>
      </c>
      <c r="W129" s="35">
        <f t="shared" si="34"/>
        <v>63.898916967509031</v>
      </c>
      <c r="X129" s="35">
        <f t="shared" si="35"/>
        <v>68.15236508377302</v>
      </c>
      <c r="Y129" s="35">
        <f t="shared" si="36"/>
        <v>71.188802330736593</v>
      </c>
      <c r="Z129" s="35">
        <f t="shared" si="37"/>
        <v>67.139001349527661</v>
      </c>
      <c r="AA129" s="35">
        <f t="shared" si="38"/>
        <v>-3.2400843820186367</v>
      </c>
      <c r="AB129" s="35">
        <f t="shared" si="39"/>
        <v>-3.2400843820186509</v>
      </c>
      <c r="AC129" s="35">
        <f t="shared" si="40"/>
        <v>-3.2400843820186296</v>
      </c>
      <c r="AF129">
        <v>1.58</v>
      </c>
      <c r="AG129">
        <v>2.48</v>
      </c>
      <c r="AJ129" t="s">
        <v>81</v>
      </c>
    </row>
    <row r="130" spans="1:36" ht="15" x14ac:dyDescent="0.25">
      <c r="A130">
        <v>2.85</v>
      </c>
      <c r="B130">
        <v>3.12</v>
      </c>
      <c r="C130">
        <v>2.77</v>
      </c>
      <c r="D130" s="20">
        <f t="shared" si="28"/>
        <v>3.2400843820186376E-2</v>
      </c>
      <c r="E130" s="17">
        <f>IF(OR($A130="",$B130="",$C130=""),"",A130*'MPTO_working_3-way'!$I129)</f>
        <v>2.9423424048875311</v>
      </c>
      <c r="F130" s="21">
        <f>IF(OR($A130="",$B130="",$C130=""),"",B130*'MPTO_working_3-way'!$I129)</f>
        <v>3.2210906327189814</v>
      </c>
      <c r="G130" s="22">
        <f>IF(OR($A130="",$B130="",$C130=""),"",C130*'MPTO_working_3-way'!$I129)</f>
        <v>2.8597503373819162</v>
      </c>
      <c r="H130" s="17">
        <f>IF(OR($A130="",$B130="",$C130=""),"",'MPTO_working_3-way'!E129)</f>
        <v>2.9405112948552956</v>
      </c>
      <c r="I130" s="21">
        <f>IF(OR($A130="",$B130="",$C130=""),"",'MPTO_working_3-way'!F129)</f>
        <v>3.2288004949872056</v>
      </c>
      <c r="J130" s="22">
        <f>IF(OR($A130="",$B130="",$C130=""),"",'MPTO_working_3-way'!G129)</f>
        <v>2.8554251227106948</v>
      </c>
      <c r="K130" s="17">
        <f>IF(OR($A130="",$B130="",$C130=""),"",'OddsRatio_working_3-way'!H129)</f>
        <v>2.9415149187220195</v>
      </c>
      <c r="L130" s="21">
        <f>IF(OR($A130="",$B130="",$C130=""),"",'OddsRatio_working_3-way'!I129)</f>
        <v>3.2248711501030711</v>
      </c>
      <c r="M130" s="22">
        <f>IF(OR($A130="",$B130="",$C130=""),"",'OddsRatio_working_3-way'!J129)</f>
        <v>2.8575575168313376</v>
      </c>
      <c r="N130" s="23">
        <f t="shared" si="29"/>
        <v>33.98652714037965</v>
      </c>
      <c r="O130" s="24">
        <f t="shared" si="30"/>
        <v>31.045385368616024</v>
      </c>
      <c r="P130" s="24">
        <f t="shared" si="31"/>
        <v>34.968087491004326</v>
      </c>
      <c r="Q130" t="s">
        <v>206</v>
      </c>
      <c r="R130" t="s">
        <v>414</v>
      </c>
      <c r="S130" t="s">
        <v>482</v>
      </c>
      <c r="T130" s="35">
        <v>100</v>
      </c>
      <c r="U130" s="35">
        <f t="shared" si="32"/>
        <v>53.917050691244242</v>
      </c>
      <c r="V130" s="35">
        <f t="shared" si="33"/>
        <v>67.320261437908499</v>
      </c>
      <c r="W130" s="35">
        <f t="shared" si="34"/>
        <v>75.247524752475243</v>
      </c>
      <c r="X130" s="35">
        <f t="shared" si="35"/>
        <v>57.43221380961625</v>
      </c>
      <c r="Y130" s="35">
        <f t="shared" si="36"/>
        <v>70.835424556280515</v>
      </c>
      <c r="Z130" s="35">
        <f t="shared" si="37"/>
        <v>78.762687870847259</v>
      </c>
      <c r="AA130" s="35">
        <f t="shared" si="38"/>
        <v>-3.5151631183720085</v>
      </c>
      <c r="AB130" s="35">
        <f t="shared" si="39"/>
        <v>-3.5151631183720156</v>
      </c>
      <c r="AC130" s="35">
        <f t="shared" si="40"/>
        <v>-3.5151631183720156</v>
      </c>
      <c r="AF130">
        <v>2.3199999999999998</v>
      </c>
      <c r="AG130">
        <v>1.65</v>
      </c>
      <c r="AJ130" t="s">
        <v>165</v>
      </c>
    </row>
    <row r="131" spans="1:36" s="35" customFormat="1" ht="15" x14ac:dyDescent="0.25">
      <c r="A131">
        <v>2.17</v>
      </c>
      <c r="B131">
        <v>3.06</v>
      </c>
      <c r="C131">
        <v>4.04</v>
      </c>
      <c r="D131" s="20">
        <f t="shared" si="28"/>
        <v>3.5151631183720111E-2</v>
      </c>
      <c r="E131" s="17">
        <f>IF(OR($A131="",$B131="",$C131=""),"",A131*'MPTO_working_3-way'!$I130)</f>
        <v>2.2462790396686727</v>
      </c>
      <c r="F131" s="21">
        <f>IF(OR($A131="",$B131="",$C131=""),"",B131*'MPTO_working_3-way'!$I130)</f>
        <v>3.1675639914221838</v>
      </c>
      <c r="G131" s="22">
        <f>IF(OR($A131="",$B131="",$C131=""),"",C131*'MPTO_working_3-way'!$I130)</f>
        <v>4.1820125899822296</v>
      </c>
      <c r="H131" s="17">
        <f>IF(OR($A131="",$B131="",$C131=""),"",'MPTO_working_3-way'!E130)</f>
        <v>2.2266146764095645</v>
      </c>
      <c r="I131" s="21">
        <f>IF(OR($A131="",$B131="",$C131=""),"",'MPTO_working_3-way'!F130)</f>
        <v>3.173795365835498</v>
      </c>
      <c r="J131" s="22">
        <f>IF(OR($A131="",$B131="",$C131=""),"",'MPTO_working_3-way'!G130)</f>
        <v>4.2407464628840472</v>
      </c>
      <c r="K131" s="17">
        <f>IF(OR($A131="",$B131="",$C131=""),"",'OddsRatio_working_3-way'!H130)</f>
        <v>2.2350679507281228</v>
      </c>
      <c r="L131" s="21">
        <f>IF(OR($A131="",$B131="",$C131=""),"",'OddsRatio_working_3-way'!I130)</f>
        <v>3.1745640841879763</v>
      </c>
      <c r="M131" s="22">
        <f>IF(OR($A131="",$B131="",$C131=""),"",'OddsRatio_working_3-way'!J130)</f>
        <v>4.2090654446269173</v>
      </c>
      <c r="N131" s="23">
        <f t="shared" si="29"/>
        <v>44.518066648901311</v>
      </c>
      <c r="O131" s="24">
        <f t="shared" si="30"/>
        <v>31.570001512456152</v>
      </c>
      <c r="P131" s="24">
        <f t="shared" si="31"/>
        <v>23.911931838642534</v>
      </c>
      <c r="Q131" t="s">
        <v>339</v>
      </c>
      <c r="R131" t="s">
        <v>342</v>
      </c>
      <c r="S131" t="s">
        <v>482</v>
      </c>
      <c r="T131" s="35">
        <v>100</v>
      </c>
      <c r="U131" s="35">
        <f t="shared" si="32"/>
        <v>65.156794425087099</v>
      </c>
      <c r="V131" s="35">
        <f t="shared" si="33"/>
        <v>65.986394557823132</v>
      </c>
      <c r="W131" s="35">
        <f t="shared" si="34"/>
        <v>65.517241379310349</v>
      </c>
      <c r="X131" s="35">
        <f t="shared" si="35"/>
        <v>68.496364062866519</v>
      </c>
      <c r="Y131" s="35">
        <f t="shared" si="36"/>
        <v>69.325964195602552</v>
      </c>
      <c r="Z131" s="35">
        <f t="shared" si="37"/>
        <v>68.856811017089754</v>
      </c>
      <c r="AA131" s="35">
        <f t="shared" si="38"/>
        <v>-3.3395696377794195</v>
      </c>
      <c r="AB131" s="35">
        <f t="shared" si="39"/>
        <v>-3.3395696377794195</v>
      </c>
      <c r="AC131" s="35">
        <f t="shared" si="40"/>
        <v>-3.3395696377794053</v>
      </c>
      <c r="AD131" s="36"/>
      <c r="AE131" s="36"/>
      <c r="AF131">
        <v>2.42</v>
      </c>
      <c r="AG131">
        <v>1.6</v>
      </c>
      <c r="AH131" s="36"/>
      <c r="AI131" s="36"/>
      <c r="AJ131" t="s">
        <v>165</v>
      </c>
    </row>
    <row r="132" spans="1:36" ht="15" x14ac:dyDescent="0.25">
      <c r="A132">
        <v>2.87</v>
      </c>
      <c r="B132">
        <v>2.94</v>
      </c>
      <c r="C132">
        <v>2.9</v>
      </c>
      <c r="D132" s="20">
        <f t="shared" ref="D132:D195" si="41">IF(OR($A132="",$B132="",$C132=""),"",(1/A132)+(1/B132)+(1/C132)-1)</f>
        <v>3.339569637779416E-2</v>
      </c>
      <c r="E132" s="17">
        <f>IF(OR($A132="",$B132="",$C132=""),"",A132*'MPTO_working_3-way'!$I131)</f>
        <v>2.9658456486042692</v>
      </c>
      <c r="F132" s="21">
        <f>IF(OR($A132="",$B132="",$C132=""),"",B132*'MPTO_working_3-way'!$I131)</f>
        <v>3.0381833473507149</v>
      </c>
      <c r="G132" s="22">
        <f>IF(OR($A132="",$B132="",$C132=""),"",C132*'MPTO_working_3-way'!$I131)</f>
        <v>2.9968475194956028</v>
      </c>
      <c r="H132" s="17">
        <f>IF(OR($A132="",$B132="",$C132=""),"",'MPTO_working_3-way'!E131)</f>
        <v>2.9647184543969058</v>
      </c>
      <c r="I132" s="21">
        <f>IF(OR($A132="",$B132="",$C132=""),"",'MPTO_working_3-way'!F131)</f>
        <v>3.0394752859204814</v>
      </c>
      <c r="J132" s="22">
        <f>IF(OR($A132="",$B132="",$C132=""),"",'MPTO_working_3-way'!G131)</f>
        <v>2.9967423545346992</v>
      </c>
      <c r="K132" s="17">
        <f>IF(OR($A132="",$B132="",$C132=""),"",'OddsRatio_working_3-way'!H131)</f>
        <v>2.9652706096223427</v>
      </c>
      <c r="L132" s="21">
        <f>IF(OR($A132="",$B132="",$C132=""),"",'OddsRatio_working_3-way'!I131)</f>
        <v>3.0388368891269222</v>
      </c>
      <c r="M132" s="22">
        <f>IF(OR($A132="",$B132="",$C132=""),"",'OddsRatio_working_3-way'!J131)</f>
        <v>2.9967990151243047</v>
      </c>
      <c r="N132" s="23">
        <f t="shared" si="29"/>
        <v>33.71719632377367</v>
      </c>
      <c r="O132" s="24">
        <f t="shared" si="30"/>
        <v>32.914405935112391</v>
      </c>
      <c r="P132" s="24">
        <f t="shared" si="31"/>
        <v>33.368397741113945</v>
      </c>
      <c r="Q132" t="s">
        <v>412</v>
      </c>
      <c r="R132" t="s">
        <v>340</v>
      </c>
      <c r="S132" t="s">
        <v>482</v>
      </c>
      <c r="T132" s="35">
        <v>100</v>
      </c>
      <c r="U132" s="35">
        <f t="shared" si="32"/>
        <v>59.839357429718881</v>
      </c>
      <c r="V132" s="35">
        <f t="shared" si="33"/>
        <v>67.637540453074436</v>
      </c>
      <c r="W132" s="35">
        <f t="shared" si="34"/>
        <v>69.135802469135797</v>
      </c>
      <c r="X132" s="35">
        <f t="shared" si="35"/>
        <v>63.22665707778976</v>
      </c>
      <c r="Y132" s="35">
        <f t="shared" si="36"/>
        <v>71.024840101145315</v>
      </c>
      <c r="Z132" s="35">
        <f t="shared" si="37"/>
        <v>72.52310211720669</v>
      </c>
      <c r="AA132" s="35">
        <f t="shared" si="38"/>
        <v>-3.3872996480708792</v>
      </c>
      <c r="AB132" s="35">
        <f t="shared" si="39"/>
        <v>-3.3872996480708792</v>
      </c>
      <c r="AC132" s="35">
        <f t="shared" si="40"/>
        <v>-3.3872996480708935</v>
      </c>
      <c r="AF132">
        <v>2.58</v>
      </c>
      <c r="AG132">
        <v>1.54</v>
      </c>
      <c r="AJ132" t="s">
        <v>165</v>
      </c>
    </row>
    <row r="133" spans="1:36" ht="15" x14ac:dyDescent="0.25">
      <c r="A133">
        <v>2.4900000000000002</v>
      </c>
      <c r="B133">
        <v>3.09</v>
      </c>
      <c r="C133">
        <v>3.24</v>
      </c>
      <c r="D133" s="20">
        <f t="shared" si="41"/>
        <v>3.3872996480708961E-2</v>
      </c>
      <c r="E133" s="17">
        <f>IF(OR($A133="",$B133="",$C133=""),"",A133*'MPTO_working_3-way'!$I132)</f>
        <v>2.5743437612369657</v>
      </c>
      <c r="F133" s="21">
        <f>IF(OR($A133="",$B133="",$C133=""),"",B133*'MPTO_working_3-way'!$I132)</f>
        <v>3.1946675591253904</v>
      </c>
      <c r="G133" s="22">
        <f>IF(OR($A133="",$B133="",$C133=""),"",C133*'MPTO_working_3-way'!$I132)</f>
        <v>3.3497485085974974</v>
      </c>
      <c r="H133" s="17">
        <f>IF(OR($A133="",$B133="",$C133=""),"",'MPTO_working_3-way'!E132)</f>
        <v>2.5620304275544994</v>
      </c>
      <c r="I133" s="21">
        <f>IF(OR($A133="",$B133="",$C133=""),"",'MPTO_working_3-way'!F132)</f>
        <v>3.2017048782141777</v>
      </c>
      <c r="J133" s="22">
        <f>IF(OR($A133="",$B133="",$C133=""),"",'MPTO_working_3-way'!G132)</f>
        <v>3.3630291443196669</v>
      </c>
      <c r="K133" s="17">
        <f>IF(OR($A133="",$B133="",$C133=""),"",'OddsRatio_working_3-way'!H132)</f>
        <v>2.567591538036635</v>
      </c>
      <c r="L133" s="21">
        <f>IF(OR($A133="",$B133="",$C133=""),"",'OddsRatio_working_3-way'!I132)</f>
        <v>3.1988364526822584</v>
      </c>
      <c r="M133" s="22">
        <f>IF(OR($A133="",$B133="",$C133=""),"",'OddsRatio_working_3-way'!J132)</f>
        <v>3.3566476813436661</v>
      </c>
      <c r="N133" s="23">
        <f t="shared" ref="N133:N196" si="42">(1/E133)* 100</f>
        <v>38.844851066801681</v>
      </c>
      <c r="O133" s="24">
        <f t="shared" ref="O133:O196" si="43">(1/F133)* 100</f>
        <v>31.302161539267381</v>
      </c>
      <c r="P133" s="24">
        <f t="shared" ref="P133:P196" si="44">(1/G133)* 100</f>
        <v>29.852987393930924</v>
      </c>
      <c r="Q133" t="s">
        <v>411</v>
      </c>
      <c r="R133" t="s">
        <v>407</v>
      </c>
      <c r="S133" t="s">
        <v>482</v>
      </c>
      <c r="T133" s="35">
        <v>100</v>
      </c>
      <c r="U133" s="35">
        <f t="shared" ref="U133:U196" si="45">(1/A134)*((T133*A134)-T133)</f>
        <v>68.152866242038215</v>
      </c>
      <c r="V133" s="35">
        <f t="shared" ref="V133:V196" si="46">(1/B134)*((T133*B134)-T133)</f>
        <v>63.63636363636364</v>
      </c>
      <c r="W133" s="35">
        <f t="shared" ref="W133:W196" si="47">(1/C134)*((T133*C134)-T133)</f>
        <v>64.912280701754383</v>
      </c>
      <c r="X133" s="35">
        <f t="shared" ref="X133:X196" si="48">((1/B134)+(1/C134))*T133</f>
        <v>71.451355661881976</v>
      </c>
      <c r="Y133" s="35">
        <f t="shared" ref="Y133:Y196" si="49">((1/A134)+(1/C134))*T133</f>
        <v>66.934853056207388</v>
      </c>
      <c r="Z133" s="35">
        <f t="shared" ref="Z133:Z196" si="50">((1/A134)+(1/B134))*T133</f>
        <v>68.210770121598159</v>
      </c>
      <c r="AA133" s="35">
        <f t="shared" ref="AA133:AA196" si="51">U133-X133</f>
        <v>-3.2984894198437615</v>
      </c>
      <c r="AB133" s="35">
        <f t="shared" ref="AB133:AB196" si="52">V133-Y133</f>
        <v>-3.2984894198437473</v>
      </c>
      <c r="AC133" s="35">
        <f t="shared" ref="AC133:AC196" si="53">W133-Z133</f>
        <v>-3.2984894198437757</v>
      </c>
      <c r="AF133">
        <v>2.4900000000000002</v>
      </c>
      <c r="AG133">
        <v>1.57</v>
      </c>
      <c r="AJ133" t="s">
        <v>165</v>
      </c>
    </row>
    <row r="134" spans="1:36" s="35" customFormat="1" ht="15" x14ac:dyDescent="0.25">
      <c r="A134">
        <v>3.14</v>
      </c>
      <c r="B134">
        <v>2.75</v>
      </c>
      <c r="C134">
        <v>2.85</v>
      </c>
      <c r="D134" s="20">
        <f t="shared" si="41"/>
        <v>3.2984894198437642E-2</v>
      </c>
      <c r="E134" s="17">
        <f>IF(OR($A134="",$B134="",$C134=""),"",A134*'MPTO_working_3-way'!$I133)</f>
        <v>3.2435725677830942</v>
      </c>
      <c r="F134" s="21">
        <f>IF(OR($A134="",$B134="",$C134=""),"",B134*'MPTO_working_3-way'!$I133)</f>
        <v>2.8407084590457035</v>
      </c>
      <c r="G134" s="22">
        <f>IF(OR($A134="",$B134="",$C134=""),"",C134*'MPTO_working_3-way'!$I133)</f>
        <v>2.9440069484655473</v>
      </c>
      <c r="H134" s="17">
        <f>IF(OR($A134="",$B134="",$C134=""),"",'MPTO_working_3-way'!E133)</f>
        <v>3.2522824135766437</v>
      </c>
      <c r="I134" s="21">
        <f>IF(OR($A134="",$B134="",$C134=""),"",'MPTO_working_3-way'!F133)</f>
        <v>2.8357419268107664</v>
      </c>
      <c r="J134" s="22">
        <f>IF(OR($A134="",$B134="",$C134=""),"",'MPTO_working_3-way'!G133)</f>
        <v>2.9421956103733078</v>
      </c>
      <c r="K134" s="17">
        <f>IF(OR($A134="",$B134="",$C134=""),"",'OddsRatio_working_3-way'!H133)</f>
        <v>3.2478324778273722</v>
      </c>
      <c r="L134" s="21">
        <f>IF(OR($A134="",$B134="",$C134=""),"",'OddsRatio_working_3-way'!I133)</f>
        <v>2.8381807645784591</v>
      </c>
      <c r="M134" s="22">
        <f>IF(OR($A134="",$B134="",$C134=""),"",'OddsRatio_working_3-way'!J133)</f>
        <v>2.9432196654115135</v>
      </c>
      <c r="N134" s="23">
        <f t="shared" si="42"/>
        <v>30.830202781110476</v>
      </c>
      <c r="O134" s="24">
        <f t="shared" si="43"/>
        <v>35.202486084613419</v>
      </c>
      <c r="P134" s="24">
        <f t="shared" si="44"/>
        <v>33.967311134276102</v>
      </c>
      <c r="Q134" t="s">
        <v>405</v>
      </c>
      <c r="R134" t="s">
        <v>413</v>
      </c>
      <c r="S134" t="s">
        <v>482</v>
      </c>
      <c r="T134" s="35">
        <v>100</v>
      </c>
      <c r="U134" s="35">
        <f t="shared" si="45"/>
        <v>78.678038379530932</v>
      </c>
      <c r="V134" s="35">
        <f t="shared" si="46"/>
        <v>76.359338061465735</v>
      </c>
      <c r="W134" s="35">
        <f t="shared" si="47"/>
        <v>41.860465116279073</v>
      </c>
      <c r="X134" s="35">
        <f t="shared" si="48"/>
        <v>81.78019682225522</v>
      </c>
      <c r="Y134" s="35">
        <f t="shared" si="49"/>
        <v>79.461496504190009</v>
      </c>
      <c r="Z134" s="35">
        <f t="shared" si="50"/>
        <v>44.962623559003355</v>
      </c>
      <c r="AA134" s="35">
        <f t="shared" si="51"/>
        <v>-3.1021584427242885</v>
      </c>
      <c r="AB134" s="35">
        <f t="shared" si="52"/>
        <v>-3.1021584427242743</v>
      </c>
      <c r="AC134" s="35">
        <f t="shared" si="53"/>
        <v>-3.1021584427242814</v>
      </c>
      <c r="AD134" s="36"/>
      <c r="AE134" s="36"/>
      <c r="AF134">
        <v>3.13</v>
      </c>
      <c r="AG134">
        <v>1.38</v>
      </c>
      <c r="AH134" s="36"/>
      <c r="AI134" s="36"/>
      <c r="AJ134" t="s">
        <v>165</v>
      </c>
    </row>
    <row r="135" spans="1:36" ht="15" x14ac:dyDescent="0.25">
      <c r="A135">
        <v>4.6900000000000004</v>
      </c>
      <c r="B135">
        <v>4.2300000000000004</v>
      </c>
      <c r="C135">
        <v>1.72</v>
      </c>
      <c r="D135" s="20">
        <f t="shared" si="41"/>
        <v>3.102158442724301E-2</v>
      </c>
      <c r="E135" s="17">
        <f>IF(OR($A135="",$B135="",$C135=""),"",A135*'MPTO_working_3-way'!$I134)</f>
        <v>4.8354912309637701</v>
      </c>
      <c r="F135" s="21">
        <f>IF(OR($A135="",$B135="",$C135=""),"",B135*'MPTO_working_3-way'!$I134)</f>
        <v>4.3612213021272384</v>
      </c>
      <c r="G135" s="22">
        <f>IF(OR($A135="",$B135="",$C135=""),"",C135*'MPTO_working_3-way'!$I134)</f>
        <v>1.7733571252148579</v>
      </c>
      <c r="H135" s="17">
        <f>IF(OR($A135="",$B135="",$C135=""),"",'MPTO_working_3-way'!E134)</f>
        <v>4.9290442378814143</v>
      </c>
      <c r="I135" s="21">
        <f>IF(OR($A135="",$B135="",$C135=""),"",'MPTO_working_3-way'!F134)</f>
        <v>4.4234851609187587</v>
      </c>
      <c r="J135" s="22">
        <f>IF(OR($A135="",$B135="",$C135=""),"",'MPTO_working_3-way'!G134)</f>
        <v>1.7511453607611842</v>
      </c>
      <c r="K135" s="17">
        <f>IF(OR($A135="",$B135="",$C135=""),"",'OddsRatio_working_3-way'!H134)</f>
        <v>4.8900479464154172</v>
      </c>
      <c r="L135" s="21">
        <f>IF(OR($A135="",$B135="",$C135=""),"",'OddsRatio_working_3-way'!I134)</f>
        <v>4.4051097200330069</v>
      </c>
      <c r="M135" s="22">
        <f>IF(OR($A135="",$B135="",$C135=""),"",'OddsRatio_working_3-way'!J134)</f>
        <v>1.7590337456420326</v>
      </c>
      <c r="N135" s="23">
        <f t="shared" si="42"/>
        <v>20.680422158488504</v>
      </c>
      <c r="O135" s="24">
        <f t="shared" si="43"/>
        <v>22.929356955865504</v>
      </c>
      <c r="P135" s="24">
        <f t="shared" si="44"/>
        <v>56.390220885645981</v>
      </c>
      <c r="Q135" t="s">
        <v>472</v>
      </c>
      <c r="R135" t="s">
        <v>416</v>
      </c>
      <c r="S135" t="s">
        <v>482</v>
      </c>
      <c r="T135" s="35">
        <v>100</v>
      </c>
      <c r="U135" s="35">
        <f t="shared" si="45"/>
        <v>76.851851851851848</v>
      </c>
      <c r="V135" s="35">
        <f t="shared" si="46"/>
        <v>73.958333333333343</v>
      </c>
      <c r="W135" s="35">
        <f t="shared" si="47"/>
        <v>44.751381215469614</v>
      </c>
      <c r="X135" s="35">
        <f t="shared" si="48"/>
        <v>81.29028545119705</v>
      </c>
      <c r="Y135" s="35">
        <f t="shared" si="49"/>
        <v>78.396766932678545</v>
      </c>
      <c r="Z135" s="35">
        <f t="shared" si="50"/>
        <v>49.189814814814817</v>
      </c>
      <c r="AA135" s="35">
        <f t="shared" si="51"/>
        <v>-4.4384335993452027</v>
      </c>
      <c r="AB135" s="35">
        <f t="shared" si="52"/>
        <v>-4.4384335993452027</v>
      </c>
      <c r="AC135" s="35">
        <f t="shared" si="53"/>
        <v>-4.4384335993452027</v>
      </c>
      <c r="AF135">
        <v>1.6</v>
      </c>
      <c r="AG135">
        <v>2.4500000000000002</v>
      </c>
      <c r="AJ135" t="s">
        <v>440</v>
      </c>
    </row>
    <row r="136" spans="1:36" ht="15" x14ac:dyDescent="0.25">
      <c r="A136">
        <v>4.32</v>
      </c>
      <c r="B136">
        <v>3.84</v>
      </c>
      <c r="C136">
        <v>1.81</v>
      </c>
      <c r="D136" s="20">
        <f t="shared" si="41"/>
        <v>4.4384335993452151E-2</v>
      </c>
      <c r="E136" s="17">
        <f>IF(OR($A136="",$B136="",$C136=""),"",A136*'MPTO_working_3-way'!$I135)</f>
        <v>4.5117403314917137</v>
      </c>
      <c r="F136" s="21">
        <f>IF(OR($A136="",$B136="",$C136=""),"",B136*'MPTO_working_3-way'!$I135)</f>
        <v>4.010435850214856</v>
      </c>
      <c r="G136" s="22">
        <f>IF(OR($A136="",$B136="",$C136=""),"",C136*'MPTO_working_3-way'!$I135)</f>
        <v>1.8903356481481484</v>
      </c>
      <c r="H136" s="17">
        <f>IF(OR($A136="",$B136="",$C136=""),"",'MPTO_working_3-way'!E135)</f>
        <v>4.6149578492804393</v>
      </c>
      <c r="I136" s="21">
        <f>IF(OR($A136="",$B136="",$C136=""),"",'MPTO_working_3-way'!F135)</f>
        <v>4.0712984015134426</v>
      </c>
      <c r="J136" s="22">
        <f>IF(OR($A136="",$B136="",$C136=""),"",'MPTO_working_3-way'!G135)</f>
        <v>1.8598028217030909</v>
      </c>
      <c r="K136" s="17">
        <f>IF(OR($A136="",$B136="",$C136=""),"",'OddsRatio_working_3-way'!H135)</f>
        <v>4.5698372858494638</v>
      </c>
      <c r="L136" s="21">
        <f>IF(OR($A136="",$B136="",$C136=""),"",'OddsRatio_working_3-way'!I135)</f>
        <v>4.0537162324736373</v>
      </c>
      <c r="M136" s="22">
        <f>IF(OR($A136="",$B136="",$C136=""),"",'OddsRatio_working_3-way'!J135)</f>
        <v>1.8709542775717061</v>
      </c>
      <c r="N136" s="23">
        <f t="shared" si="42"/>
        <v>22.164396142660333</v>
      </c>
      <c r="O136" s="24">
        <f t="shared" si="43"/>
        <v>24.934945660492879</v>
      </c>
      <c r="P136" s="24">
        <f t="shared" si="44"/>
        <v>52.90065819684677</v>
      </c>
      <c r="Q136" t="s">
        <v>352</v>
      </c>
      <c r="R136" t="s">
        <v>348</v>
      </c>
      <c r="S136" t="s">
        <v>483</v>
      </c>
      <c r="T136" s="35">
        <v>100</v>
      </c>
      <c r="U136" s="35">
        <f t="shared" si="45"/>
        <v>25.925925925925924</v>
      </c>
      <c r="V136" s="35">
        <f t="shared" si="46"/>
        <v>80.916030534351137</v>
      </c>
      <c r="W136" s="35">
        <f t="shared" si="47"/>
        <v>87.775061124694389</v>
      </c>
      <c r="X136" s="35">
        <f t="shared" si="48"/>
        <v>31.308908340954478</v>
      </c>
      <c r="Y136" s="35">
        <f t="shared" si="49"/>
        <v>86.299012949379687</v>
      </c>
      <c r="Z136" s="35">
        <f t="shared" si="50"/>
        <v>93.158043539722925</v>
      </c>
      <c r="AA136" s="35">
        <f t="shared" si="51"/>
        <v>-5.3829824150285539</v>
      </c>
      <c r="AB136" s="35">
        <f t="shared" si="52"/>
        <v>-5.3829824150285503</v>
      </c>
      <c r="AC136" s="35">
        <f t="shared" si="53"/>
        <v>-5.3829824150285361</v>
      </c>
      <c r="AF136">
        <v>1.96</v>
      </c>
      <c r="AG136">
        <v>1.91</v>
      </c>
      <c r="AJ136" t="s">
        <v>432</v>
      </c>
    </row>
    <row r="137" spans="1:36" ht="15" x14ac:dyDescent="0.25">
      <c r="A137">
        <v>1.35</v>
      </c>
      <c r="B137">
        <v>5.24</v>
      </c>
      <c r="C137">
        <v>8.18</v>
      </c>
      <c r="D137" s="20">
        <f t="shared" si="41"/>
        <v>5.3829824150285477E-2</v>
      </c>
      <c r="E137" s="17">
        <f>IF(OR($A137="",$B137="",$C137=""),"",A137*'MPTO_working_3-way'!$I136)</f>
        <v>1.4226702626028855</v>
      </c>
      <c r="F137" s="21">
        <f>IF(OR($A137="",$B137="",$C137=""),"",B137*'MPTO_working_3-way'!$I136)</f>
        <v>5.5220682785474962</v>
      </c>
      <c r="G137" s="22">
        <f>IF(OR($A137="",$B137="",$C137=""),"",C137*'MPTO_working_3-way'!$I136)</f>
        <v>8.6203279615493358</v>
      </c>
      <c r="H137" s="17">
        <f>IF(OR($A137="",$B137="",$C137=""),"",'MPTO_working_3-way'!E136)</f>
        <v>1.3835134280435135</v>
      </c>
      <c r="I137" s="21">
        <f>IF(OR($A137="",$B137="",$C137=""),"",'MPTO_working_3-way'!F136)</f>
        <v>5.7838097535426654</v>
      </c>
      <c r="J137" s="22">
        <f>IF(OR($A137="",$B137="",$C137=""),"",'MPTO_working_3-way'!G136)</f>
        <v>9.5871657116095754</v>
      </c>
      <c r="K137" s="17">
        <f>IF(OR($A137="",$B137="",$C137=""),"",'OddsRatio_working_3-way'!H136)</f>
        <v>1.3946037815854553</v>
      </c>
      <c r="L137" s="21">
        <f>IF(OR($A137="",$B137="",$C137=""),"",'OddsRatio_working_3-way'!I136)</f>
        <v>5.7803429540638023</v>
      </c>
      <c r="M137" s="22">
        <f>IF(OR($A137="",$B137="",$C137=""),"",'OddsRatio_working_3-way'!J136)</f>
        <v>9.0950147193816253</v>
      </c>
      <c r="N137" s="23">
        <f t="shared" si="42"/>
        <v>70.290356541959525</v>
      </c>
      <c r="O137" s="24">
        <f t="shared" si="43"/>
        <v>18.109156742680412</v>
      </c>
      <c r="P137" s="24">
        <f t="shared" si="44"/>
        <v>11.600486715360066</v>
      </c>
      <c r="Q137" t="s">
        <v>349</v>
      </c>
      <c r="R137" t="s">
        <v>208</v>
      </c>
      <c r="S137" t="s">
        <v>483</v>
      </c>
      <c r="T137" s="35">
        <v>100</v>
      </c>
      <c r="U137" s="35">
        <f t="shared" si="45"/>
        <v>72.14484679665739</v>
      </c>
      <c r="V137" s="35">
        <f t="shared" si="46"/>
        <v>75</v>
      </c>
      <c r="W137" s="35">
        <f t="shared" si="47"/>
        <v>48.186528497409334</v>
      </c>
      <c r="X137" s="35">
        <f t="shared" si="48"/>
        <v>76.813471502590687</v>
      </c>
      <c r="Y137" s="35">
        <f t="shared" si="49"/>
        <v>79.668624705933297</v>
      </c>
      <c r="Z137" s="35">
        <f t="shared" si="50"/>
        <v>52.855153203342617</v>
      </c>
      <c r="AA137" s="35">
        <f t="shared" si="51"/>
        <v>-4.668624705933297</v>
      </c>
      <c r="AB137" s="35">
        <f t="shared" si="52"/>
        <v>-4.668624705933297</v>
      </c>
      <c r="AC137" s="35">
        <f t="shared" si="53"/>
        <v>-4.6686247059332828</v>
      </c>
      <c r="AF137">
        <v>1.51</v>
      </c>
      <c r="AG137">
        <v>2.58</v>
      </c>
      <c r="AJ137" t="s">
        <v>432</v>
      </c>
    </row>
    <row r="138" spans="1:36" ht="15" x14ac:dyDescent="0.25">
      <c r="A138">
        <v>3.59</v>
      </c>
      <c r="B138">
        <v>4</v>
      </c>
      <c r="C138">
        <v>1.93</v>
      </c>
      <c r="D138" s="20">
        <f t="shared" si="41"/>
        <v>4.6686247059332997E-2</v>
      </c>
      <c r="E138" s="17">
        <f>IF(OR($A138="",$B138="",$C138=""),"",A138*'MPTO_working_3-way'!$I137)</f>
        <v>3.7576036269430051</v>
      </c>
      <c r="F138" s="21">
        <f>IF(OR($A138="",$B138="",$C138=""),"",B138*'MPTO_working_3-way'!$I137)</f>
        <v>4.186744988237332</v>
      </c>
      <c r="G138" s="22">
        <f>IF(OR($A138="",$B138="",$C138=""),"",C138*'MPTO_working_3-way'!$I137)</f>
        <v>2.0201044568245128</v>
      </c>
      <c r="H138" s="17">
        <f>IF(OR($A138="",$B138="",$C138=""),"",'MPTO_working_3-way'!E137)</f>
        <v>3.8024339045371609</v>
      </c>
      <c r="I138" s="21">
        <f>IF(OR($A138="",$B138="",$C138=""),"",'MPTO_working_3-way'!F137)</f>
        <v>4.2655215932526858</v>
      </c>
      <c r="J138" s="22">
        <f>IF(OR($A138="",$B138="",$C138=""),"",'MPTO_working_3-way'!G137)</f>
        <v>1.989762145785321</v>
      </c>
      <c r="K138" s="17">
        <f>IF(OR($A138="",$B138="",$C138=""),"",'OddsRatio_working_3-way'!H137)</f>
        <v>3.7887179580512322</v>
      </c>
      <c r="L138" s="21">
        <f>IF(OR($A138="",$B138="",$C138=""),"",'OddsRatio_working_3-way'!I137)</f>
        <v>4.2301752409859841</v>
      </c>
      <c r="M138" s="22">
        <f>IF(OR($A138="",$B138="",$C138=""),"",'OddsRatio_working_3-way'!J137)</f>
        <v>2.0013543247056544</v>
      </c>
      <c r="N138" s="23">
        <f t="shared" si="42"/>
        <v>26.612705843419388</v>
      </c>
      <c r="O138" s="24">
        <f t="shared" si="43"/>
        <v>23.884903494468897</v>
      </c>
      <c r="P138" s="24">
        <f t="shared" si="44"/>
        <v>49.502390662111708</v>
      </c>
      <c r="Q138" t="s">
        <v>351</v>
      </c>
      <c r="R138" t="s">
        <v>211</v>
      </c>
      <c r="S138" t="s">
        <v>483</v>
      </c>
      <c r="T138" s="35">
        <v>100</v>
      </c>
      <c r="U138" s="35">
        <f t="shared" si="45"/>
        <v>23.076923076923073</v>
      </c>
      <c r="V138" s="35">
        <f t="shared" si="46"/>
        <v>82.269503546099287</v>
      </c>
      <c r="W138" s="35">
        <f t="shared" si="47"/>
        <v>89.764585465711363</v>
      </c>
      <c r="X138" s="35">
        <f t="shared" si="48"/>
        <v>27.965910988189346</v>
      </c>
      <c r="Y138" s="35">
        <f t="shared" si="49"/>
        <v>87.158491457365557</v>
      </c>
      <c r="Z138" s="35">
        <f t="shared" si="50"/>
        <v>94.653573376977633</v>
      </c>
      <c r="AA138" s="35">
        <f t="shared" si="51"/>
        <v>-4.8889879112662733</v>
      </c>
      <c r="AB138" s="35">
        <f t="shared" si="52"/>
        <v>-4.8889879112662697</v>
      </c>
      <c r="AC138" s="35">
        <f t="shared" si="53"/>
        <v>-4.8889879112662697</v>
      </c>
      <c r="AF138">
        <v>1.6</v>
      </c>
      <c r="AG138">
        <v>2.38</v>
      </c>
      <c r="AJ138" t="s">
        <v>432</v>
      </c>
    </row>
    <row r="139" spans="1:36" ht="15" x14ac:dyDescent="0.25">
      <c r="A139">
        <v>1.3</v>
      </c>
      <c r="B139">
        <v>5.64</v>
      </c>
      <c r="C139">
        <v>9.77</v>
      </c>
      <c r="D139" s="20">
        <f t="shared" si="41"/>
        <v>4.8889879112662626E-2</v>
      </c>
      <c r="E139" s="17">
        <f>IF(OR($A139="",$B139="",$C139=""),"",A139*'MPTO_working_3-way'!$I138)</f>
        <v>1.3635568428464615</v>
      </c>
      <c r="F139" s="21">
        <f>IF(OR($A139="",$B139="",$C139=""),"",B139*'MPTO_working_3-way'!$I138)</f>
        <v>5.9157389181954168</v>
      </c>
      <c r="G139" s="22">
        <f>IF(OR($A139="",$B139="",$C139=""),"",C139*'MPTO_working_3-way'!$I138)</f>
        <v>10.247654118930713</v>
      </c>
      <c r="H139" s="17">
        <f>IF(OR($A139="",$B139="",$C139=""),"",'MPTO_working_3-way'!E138)</f>
        <v>1.3281374068144713</v>
      </c>
      <c r="I139" s="21">
        <f>IF(OR($A139="",$B139="",$C139=""),"",'MPTO_working_3-way'!F138)</f>
        <v>6.2108584647077913</v>
      </c>
      <c r="J139" s="22">
        <f>IF(OR($A139="",$B139="",$C139=""),"",'MPTO_working_3-way'!G138)</f>
        <v>11.62013513688882</v>
      </c>
      <c r="K139" s="17">
        <f>IF(OR($A139="",$B139="",$C139=""),"",'OddsRatio_working_3-way'!H138)</f>
        <v>1.3378843227451682</v>
      </c>
      <c r="L139" s="21">
        <f>IF(OR($A139="",$B139="",$C139=""),"",'OddsRatio_working_3-way'!I138)</f>
        <v>6.2259441917919363</v>
      </c>
      <c r="M139" s="22">
        <f>IF(OR($A139="",$B139="",$C139=""),"",'OddsRatio_working_3-way'!J138)</f>
        <v>10.877485034917086</v>
      </c>
      <c r="N139" s="23">
        <f t="shared" si="42"/>
        <v>73.337610034098262</v>
      </c>
      <c r="O139" s="24">
        <f t="shared" si="43"/>
        <v>16.904059050412723</v>
      </c>
      <c r="P139" s="24">
        <f t="shared" si="44"/>
        <v>9.7583309154890241</v>
      </c>
      <c r="Q139" t="s">
        <v>345</v>
      </c>
      <c r="R139" t="s">
        <v>209</v>
      </c>
      <c r="S139" t="s">
        <v>483</v>
      </c>
      <c r="T139" s="35">
        <v>100</v>
      </c>
      <c r="U139" s="35">
        <f t="shared" si="45"/>
        <v>17.355371900826448</v>
      </c>
      <c r="V139" s="35">
        <f t="shared" si="46"/>
        <v>85.91549295774648</v>
      </c>
      <c r="W139" s="35">
        <f t="shared" si="47"/>
        <v>91.15826702033597</v>
      </c>
      <c r="X139" s="35">
        <f t="shared" si="48"/>
        <v>22.926240021917536</v>
      </c>
      <c r="Y139" s="35">
        <f t="shared" si="49"/>
        <v>91.486361078837561</v>
      </c>
      <c r="Z139" s="35">
        <f t="shared" si="50"/>
        <v>96.729135141427079</v>
      </c>
      <c r="AA139" s="35">
        <f t="shared" si="51"/>
        <v>-5.5708681210910882</v>
      </c>
      <c r="AB139" s="35">
        <f t="shared" si="52"/>
        <v>-5.5708681210910811</v>
      </c>
      <c r="AC139" s="35">
        <f t="shared" si="53"/>
        <v>-5.5708681210911095</v>
      </c>
      <c r="AF139">
        <v>1.51</v>
      </c>
      <c r="AG139">
        <v>2.5499999999999998</v>
      </c>
      <c r="AJ139" t="s">
        <v>432</v>
      </c>
    </row>
    <row r="140" spans="1:36" ht="15" x14ac:dyDescent="0.25">
      <c r="A140">
        <v>1.21</v>
      </c>
      <c r="B140">
        <v>7.1</v>
      </c>
      <c r="C140">
        <v>11.31</v>
      </c>
      <c r="D140" s="20">
        <f t="shared" si="41"/>
        <v>5.5708681210910882E-2</v>
      </c>
      <c r="E140" s="17">
        <f>IF(OR($A140="",$B140="",$C140=""),"",A140*'MPTO_working_3-way'!$I139)</f>
        <v>1.2774075042652022</v>
      </c>
      <c r="F140" s="21">
        <f>IF(OR($A140="",$B140="",$C140=""),"",B140*'MPTO_working_3-way'!$I139)</f>
        <v>7.4955316365974669</v>
      </c>
      <c r="G140" s="22">
        <f>IF(OR($A140="",$B140="",$C140=""),"",C140*'MPTO_working_3-way'!$I139)</f>
        <v>11.940065184495403</v>
      </c>
      <c r="H140" s="17">
        <f>IF(OR($A140="",$B140="",$C140=""),"",'MPTO_working_3-way'!E139)</f>
        <v>1.2378126198166028</v>
      </c>
      <c r="I140" s="21">
        <f>IF(OR($A140="",$B140="",$C140=""),"",'MPTO_working_3-way'!F139)</f>
        <v>8.17825253679535</v>
      </c>
      <c r="J140" s="22">
        <f>IF(OR($A140="",$B140="",$C140=""),"",'MPTO_working_3-way'!G139)</f>
        <v>14.316849466923312</v>
      </c>
      <c r="K140" s="17">
        <f>IF(OR($A140="",$B140="",$C140=""),"",'OddsRatio_working_3-way'!H139)</f>
        <v>1.2473187014005955</v>
      </c>
      <c r="L140" s="21">
        <f>IF(OR($A140="",$B140="",$C140=""),"",'OddsRatio_working_3-way'!I139)</f>
        <v>8.1840194216363535</v>
      </c>
      <c r="M140" s="22">
        <f>IF(OR($A140="",$B140="",$C140=""),"",'OddsRatio_working_3-way'!J139)</f>
        <v>13.142170530667345</v>
      </c>
      <c r="N140" s="23">
        <f t="shared" si="42"/>
        <v>78.283554516553892</v>
      </c>
      <c r="O140" s="24">
        <f t="shared" si="43"/>
        <v>13.341281826060595</v>
      </c>
      <c r="P140" s="24">
        <f t="shared" si="44"/>
        <v>8.3751636573855173</v>
      </c>
      <c r="Q140" t="s">
        <v>346</v>
      </c>
      <c r="R140" t="s">
        <v>212</v>
      </c>
      <c r="S140" t="s">
        <v>483</v>
      </c>
      <c r="T140" s="35">
        <v>100</v>
      </c>
      <c r="U140" s="35">
        <f t="shared" si="45"/>
        <v>81.684981684981679</v>
      </c>
      <c r="V140" s="35">
        <f t="shared" si="46"/>
        <v>77.777777777777771</v>
      </c>
      <c r="W140" s="35">
        <f t="shared" si="47"/>
        <v>35.483870967741936</v>
      </c>
      <c r="X140" s="35">
        <f t="shared" si="48"/>
        <v>86.738351254480278</v>
      </c>
      <c r="Y140" s="35">
        <f t="shared" si="49"/>
        <v>82.831147347276385</v>
      </c>
      <c r="Z140" s="35">
        <f t="shared" si="50"/>
        <v>40.537240537240535</v>
      </c>
      <c r="AA140" s="35">
        <f t="shared" si="51"/>
        <v>-5.0533695694985994</v>
      </c>
      <c r="AB140" s="35">
        <f t="shared" si="52"/>
        <v>-5.0533695694986136</v>
      </c>
      <c r="AC140" s="35">
        <f t="shared" si="53"/>
        <v>-5.0533695694985994</v>
      </c>
      <c r="AF140">
        <v>1.36</v>
      </c>
      <c r="AG140">
        <v>3.1</v>
      </c>
      <c r="AJ140" t="s">
        <v>432</v>
      </c>
    </row>
    <row r="141" spans="1:36" ht="15" x14ac:dyDescent="0.25">
      <c r="A141">
        <v>5.46</v>
      </c>
      <c r="B141">
        <v>4.5</v>
      </c>
      <c r="C141">
        <v>1.55</v>
      </c>
      <c r="D141" s="20">
        <f t="shared" si="41"/>
        <v>5.0533695694986003E-2</v>
      </c>
      <c r="E141" s="17">
        <f>IF(OR($A141="",$B141="",$C141=""),"",A141*'MPTO_working_3-way'!$I140)</f>
        <v>5.7359139784946231</v>
      </c>
      <c r="F141" s="21">
        <f>IF(OR($A141="",$B141="",$C141=""),"",B141*'MPTO_working_3-way'!$I140)</f>
        <v>4.7274016306274369</v>
      </c>
      <c r="G141" s="22">
        <f>IF(OR($A141="",$B141="",$C141=""),"",C141*'MPTO_working_3-way'!$I140)</f>
        <v>1.6283272283272283</v>
      </c>
      <c r="H141" s="17">
        <f>IF(OR($A141="",$B141="",$C141=""),"",'MPTO_working_3-way'!E140)</f>
        <v>6.0130259730007101</v>
      </c>
      <c r="I141" s="21">
        <f>IF(OR($A141="",$B141="",$C141=""),"",'MPTO_working_3-way'!F140)</f>
        <v>4.8690788211979799</v>
      </c>
      <c r="J141" s="22">
        <f>IF(OR($A141="",$B141="",$C141=""),"",'MPTO_working_3-way'!G140)</f>
        <v>1.5915540046388201</v>
      </c>
      <c r="K141" s="17">
        <f>IF(OR($A141="",$B141="",$C141=""),"",'OddsRatio_working_3-way'!H140)</f>
        <v>5.8928998163240243</v>
      </c>
      <c r="L141" s="21">
        <f>IF(OR($A141="",$B141="",$C141=""),"",'OddsRatio_working_3-way'!I140)</f>
        <v>4.8397195868013654</v>
      </c>
      <c r="M141" s="22">
        <f>IF(OR($A141="",$B141="",$C141=""),"",'OddsRatio_working_3-way'!J140)</f>
        <v>1.6033845064973569</v>
      </c>
      <c r="N141" s="23">
        <f t="shared" si="42"/>
        <v>17.434013197360528</v>
      </c>
      <c r="O141" s="24">
        <f t="shared" si="43"/>
        <v>21.153269346130774</v>
      </c>
      <c r="P141" s="24">
        <f t="shared" si="44"/>
        <v>61.412717456508702</v>
      </c>
      <c r="Q141" t="s">
        <v>184</v>
      </c>
      <c r="R141" t="s">
        <v>214</v>
      </c>
      <c r="S141" t="s">
        <v>483</v>
      </c>
      <c r="T141" s="35">
        <v>100</v>
      </c>
      <c r="U141" s="35">
        <f t="shared" si="45"/>
        <v>62.264150943396231</v>
      </c>
      <c r="V141" s="35">
        <f t="shared" si="46"/>
        <v>73.262032085561486</v>
      </c>
      <c r="W141" s="35">
        <f t="shared" si="47"/>
        <v>60.15936254980079</v>
      </c>
      <c r="X141" s="35">
        <f t="shared" si="48"/>
        <v>66.57860536463771</v>
      </c>
      <c r="Y141" s="35">
        <f t="shared" si="49"/>
        <v>77.576486506802979</v>
      </c>
      <c r="Z141" s="35">
        <f t="shared" si="50"/>
        <v>64.473816971042268</v>
      </c>
      <c r="AA141" s="35">
        <f t="shared" si="51"/>
        <v>-4.3144544212414786</v>
      </c>
      <c r="AB141" s="35">
        <f t="shared" si="52"/>
        <v>-4.3144544212414928</v>
      </c>
      <c r="AC141" s="35">
        <f t="shared" si="53"/>
        <v>-4.3144544212414786</v>
      </c>
      <c r="AF141">
        <v>1.6</v>
      </c>
      <c r="AG141">
        <v>2.37</v>
      </c>
      <c r="AJ141" t="s">
        <v>432</v>
      </c>
    </row>
    <row r="142" spans="1:36" ht="15" x14ac:dyDescent="0.25">
      <c r="A142">
        <v>2.65</v>
      </c>
      <c r="B142">
        <v>3.74</v>
      </c>
      <c r="C142">
        <v>2.5099999999999998</v>
      </c>
      <c r="D142" s="20">
        <f t="shared" si="41"/>
        <v>4.3144544212414759E-2</v>
      </c>
      <c r="E142" s="17">
        <f>IF(OR($A142="",$B142="",$C142=""),"",A142*'MPTO_working_3-way'!$I141)</f>
        <v>2.7643330421628991</v>
      </c>
      <c r="F142" s="21">
        <f>IF(OR($A142="",$B142="",$C142=""),"",B142*'MPTO_working_3-way'!$I141)</f>
        <v>3.9013605953544315</v>
      </c>
      <c r="G142" s="22">
        <f>IF(OR($A142="",$B142="",$C142=""),"",C142*'MPTO_working_3-way'!$I141)</f>
        <v>2.6182928059731609</v>
      </c>
      <c r="H142" s="17">
        <f>IF(OR($A142="",$B142="",$C142=""),"",'MPTO_working_3-way'!E141)</f>
        <v>2.7549956790435641</v>
      </c>
      <c r="I142" s="21">
        <f>IF(OR($A142="",$B142="",$C142=""),"",'MPTO_working_3-way'!F141)</f>
        <v>3.9525978472777963</v>
      </c>
      <c r="J142" s="22">
        <f>IF(OR($A142="",$B142="",$C142=""),"",'MPTO_working_3-way'!G141)</f>
        <v>2.6039980865123895</v>
      </c>
      <c r="K142" s="17">
        <f>IF(OR($A142="",$B142="",$C142=""),"",'OddsRatio_working_3-way'!H141)</f>
        <v>2.7607804355527397</v>
      </c>
      <c r="L142" s="21">
        <f>IF(OR($A142="",$B142="",$C142=""),"",'OddsRatio_working_3-way'!I141)</f>
        <v>3.9239626626754602</v>
      </c>
      <c r="M142" s="22">
        <f>IF(OR($A142="",$B142="",$C142=""),"",'OddsRatio_working_3-way'!J141)</f>
        <v>2.6113808834452348</v>
      </c>
      <c r="N142" s="23">
        <f t="shared" si="42"/>
        <v>36.175091233492232</v>
      </c>
      <c r="O142" s="24">
        <f t="shared" si="43"/>
        <v>25.632083360629522</v>
      </c>
      <c r="P142" s="24">
        <f t="shared" si="44"/>
        <v>38.192825405878253</v>
      </c>
      <c r="Q142" t="s">
        <v>347</v>
      </c>
      <c r="R142" t="s">
        <v>350</v>
      </c>
      <c r="S142" t="s">
        <v>483</v>
      </c>
      <c r="T142" s="35">
        <v>100</v>
      </c>
      <c r="U142" s="35">
        <f t="shared" si="45"/>
        <v>65.986394557823132</v>
      </c>
      <c r="V142" s="35">
        <f t="shared" si="46"/>
        <v>74.160206718346245</v>
      </c>
      <c r="W142" s="35">
        <f t="shared" si="47"/>
        <v>55.357142857142868</v>
      </c>
      <c r="X142" s="35">
        <f t="shared" si="48"/>
        <v>70.482650424510879</v>
      </c>
      <c r="Y142" s="35">
        <f t="shared" si="49"/>
        <v>78.656462585034006</v>
      </c>
      <c r="Z142" s="35">
        <f t="shared" si="50"/>
        <v>59.853398723830622</v>
      </c>
      <c r="AA142" s="35">
        <f t="shared" si="51"/>
        <v>-4.496255866687747</v>
      </c>
      <c r="AB142" s="35">
        <f t="shared" si="52"/>
        <v>-4.4962558666877612</v>
      </c>
      <c r="AC142" s="35">
        <f t="shared" si="53"/>
        <v>-4.4962558666877541</v>
      </c>
      <c r="AF142">
        <v>1.63</v>
      </c>
      <c r="AG142">
        <v>2.31</v>
      </c>
      <c r="AJ142" t="s">
        <v>432</v>
      </c>
    </row>
    <row r="143" spans="1:36" ht="15" x14ac:dyDescent="0.25">
      <c r="A143">
        <v>2.94</v>
      </c>
      <c r="B143">
        <v>3.87</v>
      </c>
      <c r="C143">
        <v>2.2400000000000002</v>
      </c>
      <c r="D143" s="20">
        <f t="shared" si="41"/>
        <v>4.4962558666877595E-2</v>
      </c>
      <c r="E143" s="17">
        <f>IF(OR($A143="",$B143="",$C143=""),"",A143*'MPTO_working_3-way'!$I142)</f>
        <v>3.0721899224806202</v>
      </c>
      <c r="F143" s="21">
        <f>IF(OR($A143="",$B143="",$C143=""),"",B143*'MPTO_working_3-way'!$I142)</f>
        <v>4.0440051020408161</v>
      </c>
      <c r="G143" s="22">
        <f>IF(OR($A143="",$B143="",$C143=""),"",C143*'MPTO_working_3-way'!$I142)</f>
        <v>2.3407161314138061</v>
      </c>
      <c r="H143" s="17">
        <f>IF(OR($A143="",$B143="",$C143=""),"",'MPTO_working_3-way'!E142)</f>
        <v>3.0755174720737402</v>
      </c>
      <c r="I143" s="21">
        <f>IF(OR($A143="",$B143="",$C143=""),"",'MPTO_working_3-way'!F142)</f>
        <v>4.1082876718511629</v>
      </c>
      <c r="J143" s="22">
        <f>IF(OR($A143="",$B143="",$C143=""),"",'MPTO_working_3-way'!G142)</f>
        <v>2.3178137445633911</v>
      </c>
      <c r="K143" s="17">
        <f>IF(OR($A143="",$B143="",$C143=""),"",'OddsRatio_working_3-way'!H142)</f>
        <v>3.0775240712977148</v>
      </c>
      <c r="L143" s="21">
        <f>IF(OR($A143="",$B143="",$C143=""),"",'OddsRatio_working_3-way'!I142)</f>
        <v>4.0734505590847645</v>
      </c>
      <c r="M143" s="22">
        <f>IF(OR($A143="",$B143="",$C143=""),"",'OddsRatio_working_3-way'!J142)</f>
        <v>2.3279019837160657</v>
      </c>
      <c r="N143" s="23">
        <f t="shared" si="42"/>
        <v>32.550070966724491</v>
      </c>
      <c r="O143" s="24">
        <f t="shared" si="43"/>
        <v>24.727960889449616</v>
      </c>
      <c r="P143" s="24">
        <f t="shared" si="44"/>
        <v>42.72196814382589</v>
      </c>
      <c r="Q143" t="s">
        <v>183</v>
      </c>
      <c r="R143" t="s">
        <v>210</v>
      </c>
      <c r="S143" t="s">
        <v>483</v>
      </c>
      <c r="T143" s="35">
        <v>100</v>
      </c>
      <c r="U143" s="35">
        <f t="shared" si="45"/>
        <v>44.751381215469614</v>
      </c>
      <c r="V143" s="35">
        <f t="shared" si="46"/>
        <v>72.972972972972968</v>
      </c>
      <c r="W143" s="35">
        <f t="shared" si="47"/>
        <v>79.338842975206617</v>
      </c>
      <c r="X143" s="35">
        <f t="shared" si="48"/>
        <v>47.688184051820414</v>
      </c>
      <c r="Y143" s="35">
        <f t="shared" si="49"/>
        <v>75.909775809323776</v>
      </c>
      <c r="Z143" s="35">
        <f t="shared" si="50"/>
        <v>82.275645811557425</v>
      </c>
      <c r="AA143" s="35">
        <f t="shared" si="51"/>
        <v>-2.9368028363508003</v>
      </c>
      <c r="AB143" s="35">
        <f t="shared" si="52"/>
        <v>-2.9368028363508074</v>
      </c>
      <c r="AC143" s="35">
        <f t="shared" si="53"/>
        <v>-2.9368028363508074</v>
      </c>
      <c r="AF143">
        <v>1.56</v>
      </c>
      <c r="AG143">
        <v>2.4700000000000002</v>
      </c>
      <c r="AJ143" t="s">
        <v>432</v>
      </c>
    </row>
    <row r="144" spans="1:36" ht="15" x14ac:dyDescent="0.25">
      <c r="A144">
        <v>1.81</v>
      </c>
      <c r="B144">
        <v>3.7</v>
      </c>
      <c r="C144">
        <v>4.84</v>
      </c>
      <c r="D144" s="20">
        <f t="shared" si="41"/>
        <v>2.9368028363508047E-2</v>
      </c>
      <c r="E144" s="17">
        <f>IF(OR($A144="",$B144="",$C144=""),"",A144*'MPTO_working_3-way'!$I143)</f>
        <v>1.8631561313379497</v>
      </c>
      <c r="F144" s="21">
        <f>IF(OR($A144="",$B144="",$C144=""),"",B144*'MPTO_working_3-way'!$I143)</f>
        <v>3.80866170494498</v>
      </c>
      <c r="G144" s="22">
        <f>IF(OR($A144="",$B144="",$C144=""),"",C144*'MPTO_working_3-way'!$I143)</f>
        <v>4.9821412572793786</v>
      </c>
      <c r="H144" s="17">
        <f>IF(OR($A144="",$B144="",$C144=""),"",'MPTO_working_3-way'!E143)</f>
        <v>1.8426493706520568</v>
      </c>
      <c r="I144" s="21">
        <f>IF(OR($A144="",$B144="",$C144=""),"",'MPTO_working_3-way'!F143)</f>
        <v>3.8390526694797491</v>
      </c>
      <c r="J144" s="22">
        <f>IF(OR($A144="",$B144="",$C144=""),"",'MPTO_working_3-way'!G143)</f>
        <v>5.0807269732923421</v>
      </c>
      <c r="K144" s="17">
        <f>IF(OR($A144="",$B144="",$C144=""),"",'OddsRatio_working_3-way'!H143)</f>
        <v>1.8503283554178096</v>
      </c>
      <c r="L144" s="21">
        <f>IF(OR($A144="",$B144="",$C144=""),"",'OddsRatio_working_3-way'!I143)</f>
        <v>3.834427851392701</v>
      </c>
      <c r="M144" s="22">
        <f>IF(OR($A144="",$B144="",$C144=""),"",'OddsRatio_working_3-way'!J143)</f>
        <v>5.0311862775362846</v>
      </c>
      <c r="N144" s="23">
        <f t="shared" si="42"/>
        <v>53.672367182770174</v>
      </c>
      <c r="O144" s="24">
        <f t="shared" si="43"/>
        <v>26.255941784003785</v>
      </c>
      <c r="P144" s="24">
        <f t="shared" si="44"/>
        <v>20.071691033226038</v>
      </c>
      <c r="Q144" t="s">
        <v>353</v>
      </c>
      <c r="R144" t="s">
        <v>225</v>
      </c>
      <c r="S144" t="s">
        <v>483</v>
      </c>
      <c r="T144" s="35">
        <v>100</v>
      </c>
      <c r="U144" s="35">
        <f t="shared" si="45"/>
        <v>60.784313725490193</v>
      </c>
      <c r="V144" s="35">
        <f t="shared" si="46"/>
        <v>73.262032085561486</v>
      </c>
      <c r="W144" s="35">
        <f t="shared" si="47"/>
        <v>63.235294117647051</v>
      </c>
      <c r="X144" s="35">
        <f t="shared" si="48"/>
        <v>63.502673796791441</v>
      </c>
      <c r="Y144" s="35">
        <f t="shared" si="49"/>
        <v>75.980392156862735</v>
      </c>
      <c r="Z144" s="35">
        <f t="shared" si="50"/>
        <v>65.953654188948306</v>
      </c>
      <c r="AA144" s="35">
        <f t="shared" si="51"/>
        <v>-2.7183600713012481</v>
      </c>
      <c r="AB144" s="35">
        <f t="shared" si="52"/>
        <v>-2.7183600713012481</v>
      </c>
      <c r="AC144" s="35">
        <f t="shared" si="53"/>
        <v>-2.7183600713012552</v>
      </c>
      <c r="AF144">
        <v>2.11</v>
      </c>
      <c r="AG144">
        <v>1.79</v>
      </c>
      <c r="AJ144" t="s">
        <v>433</v>
      </c>
    </row>
    <row r="145" spans="1:38" ht="15" x14ac:dyDescent="0.25">
      <c r="A145">
        <v>2.5499999999999998</v>
      </c>
      <c r="B145">
        <v>3.74</v>
      </c>
      <c r="C145">
        <v>2.72</v>
      </c>
      <c r="D145" s="20">
        <f t="shared" si="41"/>
        <v>2.7183600713012401E-2</v>
      </c>
      <c r="E145" s="17">
        <f>IF(OR($A145="",$B145="",$C145=""),"",A145*'MPTO_working_3-way'!$I144)</f>
        <v>2.6193181818181817</v>
      </c>
      <c r="F145" s="21">
        <f>IF(OR($A145="",$B145="",$C145=""),"",B145*'MPTO_working_3-way'!$I144)</f>
        <v>3.8416666666666668</v>
      </c>
      <c r="G145" s="22">
        <f>IF(OR($A145="",$B145="",$C145=""),"",C145*'MPTO_working_3-way'!$I144)</f>
        <v>2.7939393939393939</v>
      </c>
      <c r="H145" s="17">
        <f>IF(OR($A145="",$B145="",$C145=""),"",'MPTO_working_3-way'!E144)</f>
        <v>2.6103140752229543</v>
      </c>
      <c r="I145" s="21">
        <f>IF(OR($A145="",$B145="",$C145=""),"",'MPTO_working_3-way'!F144)</f>
        <v>3.8711903392754459</v>
      </c>
      <c r="J145" s="22">
        <f>IF(OR($A145="",$B145="",$C145=""),"",'MPTO_working_3-way'!G144)</f>
        <v>2.788732394366197</v>
      </c>
      <c r="K145" s="17">
        <f>IF(OR($A145="",$B145="",$C145=""),"",'OddsRatio_working_3-way'!H144)</f>
        <v>2.614923197528082</v>
      </c>
      <c r="L145" s="21">
        <f>IF(OR($A145="",$B145="",$C145=""),"",'OddsRatio_working_3-way'!I144)</f>
        <v>3.8547674588560956</v>
      </c>
      <c r="M145" s="22">
        <f>IF(OR($A145="",$B145="",$C145=""),"",'OddsRatio_working_3-way'!J144)</f>
        <v>2.7920438062892279</v>
      </c>
      <c r="N145" s="23">
        <f t="shared" si="42"/>
        <v>38.17787418655098</v>
      </c>
      <c r="O145" s="24">
        <f t="shared" si="43"/>
        <v>26.030368763557483</v>
      </c>
      <c r="P145" s="24">
        <f t="shared" si="44"/>
        <v>35.791757049891544</v>
      </c>
      <c r="Q145" t="s">
        <v>354</v>
      </c>
      <c r="R145" t="s">
        <v>221</v>
      </c>
      <c r="S145" t="s">
        <v>483</v>
      </c>
      <c r="T145" s="35">
        <v>100</v>
      </c>
      <c r="U145" s="35">
        <f t="shared" si="45"/>
        <v>58.677685950413228</v>
      </c>
      <c r="V145" s="35">
        <f t="shared" si="46"/>
        <v>70.238095238095241</v>
      </c>
      <c r="W145" s="35">
        <f t="shared" si="47"/>
        <v>68.35443037974683</v>
      </c>
      <c r="X145" s="35">
        <f t="shared" si="48"/>
        <v>61.407474382157922</v>
      </c>
      <c r="Y145" s="35">
        <f t="shared" si="49"/>
        <v>72.967883669839935</v>
      </c>
      <c r="Z145" s="35">
        <f t="shared" si="50"/>
        <v>71.084218811491539</v>
      </c>
      <c r="AA145" s="35">
        <f t="shared" si="51"/>
        <v>-2.7297884317446943</v>
      </c>
      <c r="AB145" s="35">
        <f t="shared" si="52"/>
        <v>-2.7297884317446943</v>
      </c>
      <c r="AC145" s="35">
        <f t="shared" si="53"/>
        <v>-2.7297884317447085</v>
      </c>
      <c r="AF145">
        <v>1.79</v>
      </c>
      <c r="AG145">
        <v>2.11</v>
      </c>
      <c r="AJ145" t="s">
        <v>433</v>
      </c>
    </row>
    <row r="146" spans="1:38" ht="15" x14ac:dyDescent="0.25">
      <c r="A146">
        <v>2.42</v>
      </c>
      <c r="B146">
        <v>3.36</v>
      </c>
      <c r="C146">
        <v>3.16</v>
      </c>
      <c r="D146" s="20">
        <f t="shared" si="41"/>
        <v>2.7297884317446952E-2</v>
      </c>
      <c r="E146" s="17">
        <f>IF(OR($A146="",$B146="",$C146=""),"",A146*'MPTO_working_3-way'!$I145)</f>
        <v>2.4860608800482216</v>
      </c>
      <c r="F146" s="21">
        <f>IF(OR($A146="",$B146="",$C146=""),"",B146*'MPTO_working_3-way'!$I145)</f>
        <v>3.4517208913066217</v>
      </c>
      <c r="G146" s="22">
        <f>IF(OR($A146="",$B146="",$C146=""),"",C146*'MPTO_working_3-way'!$I145)</f>
        <v>3.2462613144431325</v>
      </c>
      <c r="H146" s="17">
        <f>IF(OR($A146="",$B146="",$C146=""),"",'MPTO_working_3-way'!E145)</f>
        <v>2.4744889730770296</v>
      </c>
      <c r="I146" s="21">
        <f>IF(OR($A146="",$B146="",$C146=""),"",'MPTO_working_3-way'!F145)</f>
        <v>3.465967200283163</v>
      </c>
      <c r="J146" s="22">
        <f>IF(OR($A146="",$B146="",$C146=""),"",'MPTO_working_3-way'!G145)</f>
        <v>3.2535518874741518</v>
      </c>
      <c r="K146" s="17">
        <f>IF(OR($A146="",$B146="",$C146=""),"",'OddsRatio_working_3-way'!H145)</f>
        <v>2.4796385900245288</v>
      </c>
      <c r="L146" s="21">
        <f>IF(OR($A146="",$B146="",$C146=""),"",'OddsRatio_working_3-way'!I145)</f>
        <v>3.4591176566604842</v>
      </c>
      <c r="M146" s="22">
        <f>IF(OR($A146="",$B146="",$C146=""),"",'OddsRatio_working_3-way'!J145)</f>
        <v>3.2507178552485785</v>
      </c>
      <c r="N146" s="23">
        <f t="shared" si="42"/>
        <v>40.224276405515994</v>
      </c>
      <c r="O146" s="24">
        <f t="shared" si="43"/>
        <v>28.97105622063949</v>
      </c>
      <c r="P146" s="24">
        <f t="shared" si="44"/>
        <v>30.804667373844524</v>
      </c>
      <c r="Q146" t="s">
        <v>186</v>
      </c>
      <c r="R146" t="s">
        <v>356</v>
      </c>
      <c r="S146" t="s">
        <v>483</v>
      </c>
      <c r="T146" s="35">
        <v>100</v>
      </c>
      <c r="U146" s="35">
        <f t="shared" si="45"/>
        <v>45.652173913043477</v>
      </c>
      <c r="V146" s="35">
        <f t="shared" si="46"/>
        <v>73.333333333333329</v>
      </c>
      <c r="W146" s="35">
        <f t="shared" si="47"/>
        <v>77.973568281938327</v>
      </c>
      <c r="X146" s="35">
        <f t="shared" si="48"/>
        <v>48.693098384728337</v>
      </c>
      <c r="Y146" s="35">
        <f t="shared" si="49"/>
        <v>76.374257805018189</v>
      </c>
      <c r="Z146" s="35">
        <f t="shared" si="50"/>
        <v>81.014492753623173</v>
      </c>
      <c r="AA146" s="35">
        <f t="shared" si="51"/>
        <v>-3.0409244716848605</v>
      </c>
      <c r="AB146" s="35">
        <f t="shared" si="52"/>
        <v>-3.0409244716848605</v>
      </c>
      <c r="AC146" s="35">
        <f t="shared" si="53"/>
        <v>-3.0409244716848463</v>
      </c>
      <c r="AF146">
        <v>2.14</v>
      </c>
      <c r="AG146">
        <v>1.76</v>
      </c>
      <c r="AJ146" t="s">
        <v>433</v>
      </c>
    </row>
    <row r="147" spans="1:38" ht="15" x14ac:dyDescent="0.25">
      <c r="A147">
        <v>1.84</v>
      </c>
      <c r="B147">
        <v>3.75</v>
      </c>
      <c r="C147">
        <v>4.54</v>
      </c>
      <c r="D147" s="20">
        <f t="shared" si="41"/>
        <v>3.0409244716848471E-2</v>
      </c>
      <c r="E147" s="17">
        <f>IF(OR($A147="",$B147="",$C147=""),"",A147*'MPTO_working_3-way'!$I146)</f>
        <v>1.8959530102790012</v>
      </c>
      <c r="F147" s="21">
        <f>IF(OR($A147="",$B147="",$C147=""),"",B147*'MPTO_working_3-way'!$I146)</f>
        <v>3.8640346676881818</v>
      </c>
      <c r="G147" s="22">
        <f>IF(OR($A147="",$B147="",$C147=""),"",C147*'MPTO_working_3-way'!$I146)</f>
        <v>4.6780579710144918</v>
      </c>
      <c r="H147" s="17">
        <f>IF(OR($A147="",$B147="",$C147=""),"",'MPTO_working_3-way'!E146)</f>
        <v>1.874970073260658</v>
      </c>
      <c r="I147" s="21">
        <f>IF(OR($A147="",$B147="",$C147=""),"",'MPTO_working_3-way'!F146)</f>
        <v>3.8981757244423054</v>
      </c>
      <c r="J147" s="22">
        <f>IF(OR($A147="",$B147="",$C147=""),"",'MPTO_working_3-way'!G146)</f>
        <v>4.7590062489239084</v>
      </c>
      <c r="K147" s="17">
        <f>IF(OR($A147="",$B147="",$C147=""),"",'OddsRatio_working_3-way'!H146)</f>
        <v>1.8828481948042404</v>
      </c>
      <c r="L147" s="21">
        <f>IF(OR($A147="",$B147="",$C147=""),"",'OddsRatio_working_3-way'!I146)</f>
        <v>3.890276828228167</v>
      </c>
      <c r="M147" s="22">
        <f>IF(OR($A147="",$B147="",$C147=""),"",'OddsRatio_working_3-way'!J146)</f>
        <v>4.7205745352464401</v>
      </c>
      <c r="N147" s="23">
        <f t="shared" si="42"/>
        <v>52.743923218479125</v>
      </c>
      <c r="O147" s="24">
        <f t="shared" si="43"/>
        <v>25.879684992533758</v>
      </c>
      <c r="P147" s="24">
        <f t="shared" si="44"/>
        <v>21.376391788987135</v>
      </c>
      <c r="Q147" t="s">
        <v>358</v>
      </c>
      <c r="R147" t="s">
        <v>227</v>
      </c>
      <c r="S147" t="s">
        <v>483</v>
      </c>
      <c r="T147" s="35">
        <v>100</v>
      </c>
      <c r="U147" s="35">
        <f t="shared" si="45"/>
        <v>62.546816479400754</v>
      </c>
      <c r="V147" s="35">
        <f t="shared" si="46"/>
        <v>69.696969696969703</v>
      </c>
      <c r="W147" s="35">
        <f t="shared" si="47"/>
        <v>65.03496503496504</v>
      </c>
      <c r="X147" s="35">
        <f t="shared" si="48"/>
        <v>65.268065268065271</v>
      </c>
      <c r="Y147" s="35">
        <f t="shared" si="49"/>
        <v>72.418218485634227</v>
      </c>
      <c r="Z147" s="35">
        <f t="shared" si="50"/>
        <v>67.756213823629551</v>
      </c>
      <c r="AA147" s="35">
        <f t="shared" si="51"/>
        <v>-2.7212487886645178</v>
      </c>
      <c r="AB147" s="35">
        <f t="shared" si="52"/>
        <v>-2.7212487886645249</v>
      </c>
      <c r="AC147" s="35">
        <f t="shared" si="53"/>
        <v>-2.7212487886645107</v>
      </c>
      <c r="AD147" s="36"/>
      <c r="AE147" s="36"/>
      <c r="AF147">
        <v>1.81</v>
      </c>
      <c r="AG147">
        <v>2.08</v>
      </c>
      <c r="AI147" s="36"/>
      <c r="AJ147" t="s">
        <v>434</v>
      </c>
      <c r="AK147" s="35"/>
      <c r="AL147" s="35"/>
    </row>
    <row r="148" spans="1:38" ht="15" x14ac:dyDescent="0.25">
      <c r="A148">
        <v>2.67</v>
      </c>
      <c r="B148">
        <v>3.3</v>
      </c>
      <c r="C148">
        <v>2.86</v>
      </c>
      <c r="D148" s="20">
        <f t="shared" si="41"/>
        <v>2.721248788664532E-2</v>
      </c>
      <c r="E148" s="17">
        <f>IF(OR($A148="",$B148="",$C148=""),"",A148*'MPTO_working_3-way'!$I147)</f>
        <v>2.7426573426573428</v>
      </c>
      <c r="F148" s="21">
        <f>IF(OR($A148="",$B148="",$C148=""),"",B148*'MPTO_working_3-way'!$I147)</f>
        <v>3.3898012100259294</v>
      </c>
      <c r="G148" s="22">
        <f>IF(OR($A148="",$B148="",$C148=""),"",C148*'MPTO_working_3-way'!$I147)</f>
        <v>2.9378277153558057</v>
      </c>
      <c r="H148" s="17">
        <f>IF(OR($A148="",$B148="",$C148=""),"",'MPTO_working_3-way'!E147)</f>
        <v>2.7362700365495329</v>
      </c>
      <c r="I148" s="21">
        <f>IF(OR($A148="",$B148="",$C148=""),"",'MPTO_working_3-way'!F147)</f>
        <v>3.4018294674942831</v>
      </c>
      <c r="J148" s="22">
        <f>IF(OR($A148="",$B148="",$C148=""),"",'MPTO_working_3-way'!G147)</f>
        <v>2.9361718489656767</v>
      </c>
      <c r="K148" s="17">
        <f>IF(OR($A148="",$B148="",$C148=""),"",'OddsRatio_working_3-way'!H147)</f>
        <v>2.739381829281708</v>
      </c>
      <c r="L148" s="21">
        <f>IF(OR($A148="",$B148="",$C148=""),"",'OddsRatio_working_3-way'!I147)</f>
        <v>3.3955558127831909</v>
      </c>
      <c r="M148" s="22">
        <f>IF(OR($A148="",$B148="",$C148=""),"",'OddsRatio_working_3-way'!J147)</f>
        <v>2.9372755703377105</v>
      </c>
      <c r="N148" s="23">
        <f t="shared" si="42"/>
        <v>36.460989291177967</v>
      </c>
      <c r="O148" s="24">
        <f t="shared" si="43"/>
        <v>29.500254971953083</v>
      </c>
      <c r="P148" s="24">
        <f t="shared" si="44"/>
        <v>34.038755736868943</v>
      </c>
      <c r="Q148" t="s">
        <v>190</v>
      </c>
      <c r="R148" t="s">
        <v>229</v>
      </c>
      <c r="S148" t="s">
        <v>483</v>
      </c>
      <c r="T148" s="35">
        <v>100</v>
      </c>
      <c r="U148" s="35">
        <f t="shared" si="45"/>
        <v>76.30331753554502</v>
      </c>
      <c r="V148" s="35">
        <f t="shared" si="46"/>
        <v>75.308641975308646</v>
      </c>
      <c r="W148" s="35">
        <f t="shared" si="47"/>
        <v>45.355191256830594</v>
      </c>
      <c r="X148" s="35">
        <f t="shared" si="48"/>
        <v>79.336166767860746</v>
      </c>
      <c r="Y148" s="35">
        <f t="shared" si="49"/>
        <v>78.341491207624372</v>
      </c>
      <c r="Z148" s="35">
        <f t="shared" si="50"/>
        <v>48.388040489146334</v>
      </c>
      <c r="AA148" s="35">
        <f t="shared" si="51"/>
        <v>-3.0328492323157263</v>
      </c>
      <c r="AB148" s="35">
        <f t="shared" si="52"/>
        <v>-3.0328492323157263</v>
      </c>
      <c r="AC148" s="35">
        <f t="shared" si="53"/>
        <v>-3.0328492323157406</v>
      </c>
      <c r="AD148" s="36"/>
      <c r="AE148" s="36"/>
      <c r="AF148">
        <v>2.11</v>
      </c>
      <c r="AG148">
        <v>1.79</v>
      </c>
      <c r="AI148" s="36"/>
      <c r="AJ148" t="s">
        <v>434</v>
      </c>
      <c r="AK148" s="35"/>
      <c r="AL148" s="35"/>
    </row>
    <row r="149" spans="1:38" ht="15" x14ac:dyDescent="0.25">
      <c r="A149">
        <v>4.22</v>
      </c>
      <c r="B149">
        <v>4.05</v>
      </c>
      <c r="C149">
        <v>1.83</v>
      </c>
      <c r="D149" s="20">
        <f t="shared" si="41"/>
        <v>3.0328492323157263E-2</v>
      </c>
      <c r="E149" s="17">
        <f>IF(OR($A149="",$B149="",$C149=""),"",A149*'MPTO_working_3-way'!$I148)</f>
        <v>4.347986237603723</v>
      </c>
      <c r="F149" s="21">
        <f>IF(OR($A149="",$B149="",$C149=""),"",B149*'MPTO_working_3-way'!$I148)</f>
        <v>4.1728303939087867</v>
      </c>
      <c r="G149" s="22">
        <f>IF(OR($A149="",$B149="",$C149=""),"",C149*'MPTO_working_3-way'!$I148)</f>
        <v>1.8855011409513778</v>
      </c>
      <c r="H149" s="17">
        <f>IF(OR($A149="",$B149="",$C149=""),"",'MPTO_working_3-way'!E148)</f>
        <v>4.4080568713699613</v>
      </c>
      <c r="I149" s="21">
        <f>IF(OR($A149="",$B149="",$C149=""),"",'MPTO_working_3-way'!F148)</f>
        <v>4.2229001635070151</v>
      </c>
      <c r="J149" s="22">
        <f>IF(OR($A149="",$B149="",$C149=""),"",'MPTO_working_3-way'!G148)</f>
        <v>1.8644938452358029</v>
      </c>
      <c r="K149" s="17">
        <f>IF(OR($A149="",$B149="",$C149=""),"",'OddsRatio_working_3-way'!H148)</f>
        <v>4.3840282471747551</v>
      </c>
      <c r="L149" s="21">
        <f>IF(OR($A149="",$B149="",$C149=""),"",'OddsRatio_working_3-way'!I148)</f>
        <v>4.2053683707711196</v>
      </c>
      <c r="M149" s="22">
        <f>IF(OR($A149="",$B149="",$C149=""),"",'OddsRatio_working_3-way'!J148)</f>
        <v>1.8722805730295182</v>
      </c>
      <c r="N149" s="23">
        <f t="shared" si="42"/>
        <v>22.999152834281354</v>
      </c>
      <c r="O149" s="24">
        <f t="shared" si="43"/>
        <v>23.964549373004278</v>
      </c>
      <c r="P149" s="24">
        <f t="shared" si="44"/>
        <v>53.036297792714379</v>
      </c>
      <c r="Q149" t="s">
        <v>232</v>
      </c>
      <c r="R149" t="s">
        <v>228</v>
      </c>
      <c r="S149" t="s">
        <v>483</v>
      </c>
      <c r="T149" s="35">
        <v>100</v>
      </c>
      <c r="U149" s="35">
        <f t="shared" si="45"/>
        <v>64.912280701754383</v>
      </c>
      <c r="V149" s="35">
        <f t="shared" si="46"/>
        <v>69.696969696969703</v>
      </c>
      <c r="W149" s="35">
        <f t="shared" si="47"/>
        <v>62.686567164179095</v>
      </c>
      <c r="X149" s="35">
        <f t="shared" si="48"/>
        <v>67.616463138851188</v>
      </c>
      <c r="Y149" s="35">
        <f t="shared" si="49"/>
        <v>72.401152134066507</v>
      </c>
      <c r="Z149" s="35">
        <f t="shared" si="50"/>
        <v>65.390749601275914</v>
      </c>
      <c r="AA149" s="35">
        <f t="shared" si="51"/>
        <v>-2.7041824370968044</v>
      </c>
      <c r="AB149" s="35">
        <f t="shared" si="52"/>
        <v>-2.7041824370968044</v>
      </c>
      <c r="AC149" s="35">
        <f t="shared" si="53"/>
        <v>-2.7041824370968186</v>
      </c>
      <c r="AD149" s="36"/>
      <c r="AE149" s="36"/>
      <c r="AF149">
        <v>1.81</v>
      </c>
      <c r="AG149">
        <v>2.0699999999999998</v>
      </c>
      <c r="AI149" s="36"/>
      <c r="AJ149" t="s">
        <v>434</v>
      </c>
      <c r="AK149" s="35"/>
      <c r="AL149" s="35"/>
    </row>
    <row r="150" spans="1:38" ht="15" x14ac:dyDescent="0.25">
      <c r="A150">
        <v>2.85</v>
      </c>
      <c r="B150">
        <v>3.3</v>
      </c>
      <c r="C150">
        <v>2.68</v>
      </c>
      <c r="D150" s="20">
        <f t="shared" si="41"/>
        <v>2.7041824370968026E-2</v>
      </c>
      <c r="E150" s="17">
        <f>IF(OR($A150="",$B150="",$C150=""),"",A150*'MPTO_working_3-way'!$I149)</f>
        <v>2.9270691994572591</v>
      </c>
      <c r="F150" s="21">
        <f>IF(OR($A150="",$B150="",$C150=""),"",B150*'MPTO_working_3-way'!$I149)</f>
        <v>3.3892380204241941</v>
      </c>
      <c r="G150" s="22">
        <f>IF(OR($A150="",$B150="",$C150=""),"",C150*'MPTO_working_3-way'!$I149)</f>
        <v>2.7524720893141943</v>
      </c>
      <c r="H150" s="17">
        <f>IF(OR($A150="",$B150="",$C150=""),"",'MPTO_working_3-way'!E149)</f>
        <v>2.9251462259771608</v>
      </c>
      <c r="I150" s="21">
        <f>IF(OR($A150="",$B150="",$C150=""),"",'MPTO_working_3-way'!F149)</f>
        <v>3.4011712635612885</v>
      </c>
      <c r="J150" s="22">
        <f>IF(OR($A150="",$B150="",$C150=""),"",'MPTO_working_3-way'!G149)</f>
        <v>2.7463444398439711</v>
      </c>
      <c r="K150" s="17">
        <f>IF(OR($A150="",$B150="",$C150=""),"",'OddsRatio_working_3-way'!H149)</f>
        <v>2.9263635679856774</v>
      </c>
      <c r="L150" s="21">
        <f>IF(OR($A150="",$B150="",$C150=""),"",'OddsRatio_working_3-way'!I149)</f>
        <v>3.3949384899281392</v>
      </c>
      <c r="M150" s="22">
        <f>IF(OR($A150="",$B150="",$C150=""),"",'OddsRatio_working_3-way'!J149)</f>
        <v>2.7493463752518594</v>
      </c>
      <c r="N150" s="23">
        <f t="shared" si="42"/>
        <v>34.163866033144053</v>
      </c>
      <c r="O150" s="24">
        <f t="shared" si="43"/>
        <v>29.505157028624414</v>
      </c>
      <c r="P150" s="24">
        <f t="shared" si="44"/>
        <v>36.330976938231544</v>
      </c>
      <c r="Q150" t="s">
        <v>240</v>
      </c>
      <c r="R150" t="s">
        <v>459</v>
      </c>
      <c r="S150" t="s">
        <v>483</v>
      </c>
      <c r="T150" s="35">
        <v>100</v>
      </c>
      <c r="U150" s="35">
        <f t="shared" si="45"/>
        <v>45.652173913043477</v>
      </c>
      <c r="V150" s="35">
        <f t="shared" si="46"/>
        <v>74.619289340101517</v>
      </c>
      <c r="W150" s="35">
        <f t="shared" si="47"/>
        <v>76.798143851508115</v>
      </c>
      <c r="X150" s="35">
        <f t="shared" si="48"/>
        <v>48.582566808390361</v>
      </c>
      <c r="Y150" s="35">
        <f t="shared" si="49"/>
        <v>77.549682235448401</v>
      </c>
      <c r="Z150" s="35">
        <f t="shared" si="50"/>
        <v>79.728536746854999</v>
      </c>
      <c r="AA150" s="35">
        <f t="shared" si="51"/>
        <v>-2.9303928953468841</v>
      </c>
      <c r="AB150" s="35">
        <f t="shared" si="52"/>
        <v>-2.9303928953468841</v>
      </c>
      <c r="AC150" s="35">
        <f t="shared" si="53"/>
        <v>-2.9303928953468841</v>
      </c>
      <c r="AD150" s="36"/>
      <c r="AE150" s="36"/>
      <c r="AF150">
        <v>2.15</v>
      </c>
      <c r="AG150">
        <v>1.76</v>
      </c>
      <c r="AI150" s="36"/>
      <c r="AJ150" t="s">
        <v>166</v>
      </c>
      <c r="AK150" s="35"/>
      <c r="AL150" s="35"/>
    </row>
    <row r="151" spans="1:38" ht="15" x14ac:dyDescent="0.25">
      <c r="A151">
        <v>1.84</v>
      </c>
      <c r="B151">
        <v>3.94</v>
      </c>
      <c r="C151">
        <v>4.3099999999999996</v>
      </c>
      <c r="D151" s="20">
        <f t="shared" si="41"/>
        <v>2.9303928953468672E-2</v>
      </c>
      <c r="E151" s="17">
        <f>IF(OR($A151="",$B151="",$C151=""),"",A151*'MPTO_working_3-way'!$I150)</f>
        <v>1.8939192292743825</v>
      </c>
      <c r="F151" s="21">
        <f>IF(OR($A151="",$B151="",$C151=""),"",B151*'MPTO_working_3-way'!$I150)</f>
        <v>4.055457480076667</v>
      </c>
      <c r="G151" s="22">
        <f>IF(OR($A151="",$B151="",$C151=""),"",C151*'MPTO_working_3-way'!$I150)</f>
        <v>4.4362999337894493</v>
      </c>
      <c r="H151" s="17">
        <f>IF(OR($A151="",$B151="",$C151=""),"",'MPTO_working_3-way'!E150)</f>
        <v>1.8736757168543035</v>
      </c>
      <c r="I151" s="21">
        <f>IF(OR($A151="",$B151="",$C151=""),"",'MPTO_working_3-way'!F150)</f>
        <v>4.0977035070067735</v>
      </c>
      <c r="J151" s="22">
        <f>IF(OR($A151="",$B151="",$C151=""),"",'MPTO_working_3-way'!G150)</f>
        <v>4.4994257236630641</v>
      </c>
      <c r="K151" s="17">
        <f>IF(OR($A151="",$B151="",$C151=""),"",'OddsRatio_working_3-way'!H150)</f>
        <v>1.8812258155967299</v>
      </c>
      <c r="L151" s="21">
        <f>IF(OR($A151="",$B151="",$C151=""),"",'OddsRatio_working_3-way'!I150)</f>
        <v>4.084290354588556</v>
      </c>
      <c r="M151" s="22">
        <f>IF(OR($A151="",$B151="",$C151=""),"",'OddsRatio_working_3-way'!J150)</f>
        <v>4.4724493447918761</v>
      </c>
      <c r="N151" s="23">
        <f t="shared" si="42"/>
        <v>52.800562164582388</v>
      </c>
      <c r="O151" s="24">
        <f t="shared" si="43"/>
        <v>24.658130554018172</v>
      </c>
      <c r="P151" s="24">
        <f t="shared" si="44"/>
        <v>22.541307281399448</v>
      </c>
      <c r="Q151" t="s">
        <v>441</v>
      </c>
      <c r="R151" t="s">
        <v>363</v>
      </c>
      <c r="S151" t="s">
        <v>483</v>
      </c>
      <c r="T151" s="35">
        <v>100</v>
      </c>
      <c r="U151" s="35">
        <f t="shared" si="45"/>
        <v>48.979591836734699</v>
      </c>
      <c r="V151" s="35">
        <f t="shared" si="46"/>
        <v>72.29916897506925</v>
      </c>
      <c r="W151" s="35">
        <f t="shared" si="47"/>
        <v>75.728155339805824</v>
      </c>
      <c r="X151" s="35">
        <f t="shared" si="48"/>
        <v>51.972675685124926</v>
      </c>
      <c r="Y151" s="35">
        <f t="shared" si="49"/>
        <v>75.292252823459478</v>
      </c>
      <c r="Z151" s="35">
        <f t="shared" si="50"/>
        <v>78.721239188196051</v>
      </c>
      <c r="AA151" s="35">
        <f t="shared" si="51"/>
        <v>-2.9930838483902278</v>
      </c>
      <c r="AB151" s="35">
        <f t="shared" si="52"/>
        <v>-2.9930838483902278</v>
      </c>
      <c r="AC151" s="35">
        <f t="shared" si="53"/>
        <v>-2.9930838483902278</v>
      </c>
      <c r="AD151" s="36"/>
      <c r="AE151" s="36"/>
      <c r="AF151">
        <v>1.85</v>
      </c>
      <c r="AG151">
        <v>2.0499999999999998</v>
      </c>
      <c r="AI151" s="36"/>
      <c r="AJ151" t="s">
        <v>166</v>
      </c>
      <c r="AK151" s="35"/>
      <c r="AL151" s="35"/>
    </row>
    <row r="152" spans="1:38" ht="15" x14ac:dyDescent="0.25">
      <c r="A152">
        <v>1.96</v>
      </c>
      <c r="B152">
        <v>3.61</v>
      </c>
      <c r="C152">
        <v>4.12</v>
      </c>
      <c r="D152" s="20">
        <f t="shared" si="41"/>
        <v>2.9930838483902322E-2</v>
      </c>
      <c r="E152" s="17">
        <f>IF(OR($A152="",$B152="",$C152=""),"",A152*'MPTO_working_3-way'!$I151)</f>
        <v>2.0186644434284484</v>
      </c>
      <c r="F152" s="21">
        <f>IF(OR($A152="",$B152="",$C152=""),"",B152*'MPTO_working_3-way'!$I151)</f>
        <v>3.7180503269268872</v>
      </c>
      <c r="G152" s="22">
        <f>IF(OR($A152="",$B152="",$C152=""),"",C152*'MPTO_working_3-way'!$I151)</f>
        <v>4.243315054553678</v>
      </c>
      <c r="H152" s="17">
        <f>IF(OR($A152="",$B152="",$C152=""),"",'MPTO_working_3-way'!E151)</f>
        <v>1.9990918706513661</v>
      </c>
      <c r="I152" s="21">
        <f>IF(OR($A152="",$B152="",$C152=""),"",'MPTO_working_3-way'!F151)</f>
        <v>3.7448784468270384</v>
      </c>
      <c r="J152" s="22">
        <f>IF(OR($A152="",$B152="",$C152=""),"",'MPTO_working_3-way'!G151)</f>
        <v>4.2966123278690587</v>
      </c>
      <c r="K152" s="17">
        <f>IF(OR($A152="",$B152="",$C152=""),"",'OddsRatio_working_3-way'!H151)</f>
        <v>2.0067355937644877</v>
      </c>
      <c r="L152" s="21">
        <f>IF(OR($A152="",$B152="",$C152=""),"",'OddsRatio_working_3-way'!I151)</f>
        <v>3.7370623955472011</v>
      </c>
      <c r="M152" s="22">
        <f>IF(OR($A152="",$B152="",$C152=""),"",'OddsRatio_working_3-way'!J151)</f>
        <v>4.2718906797345859</v>
      </c>
      <c r="N152" s="23">
        <f t="shared" si="42"/>
        <v>49.537703170796696</v>
      </c>
      <c r="O152" s="24">
        <f t="shared" si="43"/>
        <v>26.895816679989341</v>
      </c>
      <c r="P152" s="24">
        <f t="shared" si="44"/>
        <v>23.566480149213959</v>
      </c>
      <c r="Q152" t="s">
        <v>455</v>
      </c>
      <c r="R152" t="s">
        <v>105</v>
      </c>
      <c r="S152" t="s">
        <v>483</v>
      </c>
      <c r="T152" s="35">
        <v>100</v>
      </c>
      <c r="U152" s="35">
        <f t="shared" si="45"/>
        <v>48.717948717948723</v>
      </c>
      <c r="V152" s="35">
        <f t="shared" si="46"/>
        <v>73.68421052631578</v>
      </c>
      <c r="W152" s="35">
        <f t="shared" si="47"/>
        <v>74.619289340101517</v>
      </c>
      <c r="X152" s="35">
        <f t="shared" si="48"/>
        <v>51.696500133582688</v>
      </c>
      <c r="Y152" s="35">
        <f t="shared" si="49"/>
        <v>76.662761941949768</v>
      </c>
      <c r="Z152" s="35">
        <f t="shared" si="50"/>
        <v>77.597840755735504</v>
      </c>
      <c r="AA152" s="35">
        <f t="shared" si="51"/>
        <v>-2.9785514156339659</v>
      </c>
      <c r="AB152" s="35">
        <f t="shared" si="52"/>
        <v>-2.9785514156339872</v>
      </c>
      <c r="AC152" s="35">
        <f t="shared" si="53"/>
        <v>-2.9785514156339872</v>
      </c>
      <c r="AD152" s="36"/>
      <c r="AE152" s="36"/>
      <c r="AF152">
        <v>2.02</v>
      </c>
      <c r="AG152">
        <v>1.87</v>
      </c>
      <c r="AI152" s="36"/>
      <c r="AJ152" t="s">
        <v>78</v>
      </c>
      <c r="AK152" s="35"/>
      <c r="AL152" s="35"/>
    </row>
    <row r="153" spans="1:38" ht="15" x14ac:dyDescent="0.25">
      <c r="A153">
        <v>1.95</v>
      </c>
      <c r="B153">
        <v>3.8</v>
      </c>
      <c r="C153">
        <v>3.94</v>
      </c>
      <c r="D153" s="20">
        <f t="shared" si="41"/>
        <v>2.9785514156339676E-2</v>
      </c>
      <c r="E153" s="17">
        <f>IF(OR($A153="",$B153="",$C153=""),"",A153*'MPTO_working_3-way'!$I152)</f>
        <v>2.0080817526048622</v>
      </c>
      <c r="F153" s="21">
        <f>IF(OR($A153="",$B153="",$C153=""),"",B153*'MPTO_working_3-way'!$I152)</f>
        <v>3.9131849537940906</v>
      </c>
      <c r="G153" s="22">
        <f>IF(OR($A153="",$B153="",$C153=""),"",C153*'MPTO_working_3-way'!$I152)</f>
        <v>4.0573549257759787</v>
      </c>
      <c r="H153" s="17">
        <f>IF(OR($A153="",$B153="",$C153=""),"",'MPTO_working_3-way'!E152)</f>
        <v>1.9884984924988194</v>
      </c>
      <c r="I153" s="21">
        <f>IF(OR($A153="",$B153="",$C153=""),"",'MPTO_working_3-way'!F152)</f>
        <v>3.9489887012272642</v>
      </c>
      <c r="J153" s="22">
        <f>IF(OR($A153="",$B153="",$C153=""),"",'MPTO_working_3-way'!G152)</f>
        <v>4.100400741559147</v>
      </c>
      <c r="K153" s="17">
        <f>IF(OR($A153="",$B153="",$C153=""),"",'OddsRatio_working_3-way'!H152)</f>
        <v>1.9960808688490534</v>
      </c>
      <c r="L153" s="21">
        <f>IF(OR($A153="",$B153="",$C153=""),"",'OddsRatio_working_3-way'!I152)</f>
        <v>3.9358172976603689</v>
      </c>
      <c r="M153" s="22">
        <f>IF(OR($A153="",$B153="",$C153=""),"",'OddsRatio_working_3-way'!J152)</f>
        <v>4.0826081625433881</v>
      </c>
      <c r="N153" s="23">
        <f t="shared" si="42"/>
        <v>49.798769333111601</v>
      </c>
      <c r="O153" s="24">
        <f t="shared" si="43"/>
        <v>25.554631631465156</v>
      </c>
      <c r="P153" s="24">
        <f t="shared" si="44"/>
        <v>24.646599035423247</v>
      </c>
      <c r="Q153" t="s">
        <v>372</v>
      </c>
      <c r="R153" t="s">
        <v>369</v>
      </c>
      <c r="S153" t="s">
        <v>483</v>
      </c>
      <c r="T153" s="35">
        <v>100</v>
      </c>
      <c r="U153" s="35">
        <f t="shared" si="45"/>
        <v>70.930232558139537</v>
      </c>
      <c r="V153" s="35">
        <f t="shared" si="46"/>
        <v>68.152866242038215</v>
      </c>
      <c r="W153" s="35">
        <f t="shared" si="47"/>
        <v>58.15899581589958</v>
      </c>
      <c r="X153" s="35">
        <f t="shared" si="48"/>
        <v>73.688137942062198</v>
      </c>
      <c r="Y153" s="35">
        <f t="shared" si="49"/>
        <v>70.910771625960891</v>
      </c>
      <c r="Z153" s="35">
        <f t="shared" si="50"/>
        <v>60.916901199822249</v>
      </c>
      <c r="AA153" s="35">
        <f t="shared" si="51"/>
        <v>-2.7579053839226617</v>
      </c>
      <c r="AB153" s="35">
        <f t="shared" si="52"/>
        <v>-2.7579053839226759</v>
      </c>
      <c r="AC153" s="35">
        <f t="shared" si="53"/>
        <v>-2.7579053839226688</v>
      </c>
      <c r="AD153" s="36"/>
      <c r="AE153" s="36"/>
      <c r="AF153">
        <v>1.93</v>
      </c>
      <c r="AG153">
        <v>1.95</v>
      </c>
      <c r="AI153" s="36"/>
      <c r="AJ153" t="s">
        <v>435</v>
      </c>
      <c r="AK153" s="35"/>
      <c r="AL153" s="35"/>
    </row>
    <row r="154" spans="1:38" s="35" customFormat="1" ht="15" x14ac:dyDescent="0.25">
      <c r="A154">
        <v>3.44</v>
      </c>
      <c r="B154">
        <v>3.14</v>
      </c>
      <c r="C154">
        <v>2.39</v>
      </c>
      <c r="D154" s="20">
        <f t="shared" si="41"/>
        <v>2.7579053839226653E-2</v>
      </c>
      <c r="E154" s="17">
        <f>IF(OR($A154="",$B154="",$C154=""),"",A154*'MPTO_working_3-way'!$I153)</f>
        <v>3.5348719452069397</v>
      </c>
      <c r="F154" s="21">
        <f>IF(OR($A154="",$B154="",$C154=""),"",B154*'MPTO_working_3-way'!$I153)</f>
        <v>3.2265982290551718</v>
      </c>
      <c r="G154" s="22">
        <f>IF(OR($A154="",$B154="",$C154=""),"",C154*'MPTO_working_3-way'!$I153)</f>
        <v>2.455913938675752</v>
      </c>
      <c r="H154" s="17">
        <f>IF(OR($A154="",$B154="",$C154=""),"",'MPTO_working_3-way'!E153)</f>
        <v>3.5523391070398516</v>
      </c>
      <c r="I154" s="21">
        <f>IF(OR($A154="",$B154="",$C154=""),"",'MPTO_working_3-way'!F153)</f>
        <v>3.2333336561901844</v>
      </c>
      <c r="J154" s="22">
        <f>IF(OR($A154="",$B154="",$C154=""),"",'MPTO_working_3-way'!G153)</f>
        <v>2.4436911018090406</v>
      </c>
      <c r="K154" s="17">
        <f>IF(OR($A154="",$B154="",$C154=""),"",'OddsRatio_working_3-way'!H153)</f>
        <v>3.5437574130159741</v>
      </c>
      <c r="L154" s="21">
        <f>IF(OR($A154="",$B154="",$C154=""),"",'OddsRatio_working_3-way'!I153)</f>
        <v>3.2310003540386001</v>
      </c>
      <c r="M154" s="22">
        <f>IF(OR($A154="",$B154="",$C154=""),"",'OddsRatio_working_3-way'!J153)</f>
        <v>2.4491077065951652</v>
      </c>
      <c r="N154" s="23">
        <f t="shared" si="42"/>
        <v>28.289567924969276</v>
      </c>
      <c r="O154" s="24">
        <f t="shared" si="43"/>
        <v>30.992392885953603</v>
      </c>
      <c r="P154" s="24">
        <f t="shared" si="44"/>
        <v>40.718039189077118</v>
      </c>
      <c r="Q154" t="s">
        <v>366</v>
      </c>
      <c r="R154" t="s">
        <v>193</v>
      </c>
      <c r="S154" t="s">
        <v>483</v>
      </c>
      <c r="T154" s="35">
        <v>100</v>
      </c>
      <c r="U154" s="35">
        <f t="shared" si="45"/>
        <v>58.15899581589958</v>
      </c>
      <c r="V154" s="35">
        <f t="shared" si="46"/>
        <v>73.045822102425873</v>
      </c>
      <c r="W154" s="35">
        <f t="shared" si="47"/>
        <v>65.870307167235495</v>
      </c>
      <c r="X154" s="35">
        <f t="shared" si="48"/>
        <v>61.083870730338631</v>
      </c>
      <c r="Y154" s="35">
        <f t="shared" si="49"/>
        <v>75.970697016864918</v>
      </c>
      <c r="Z154" s="35">
        <f t="shared" si="50"/>
        <v>68.79518208167454</v>
      </c>
      <c r="AA154" s="35">
        <f t="shared" si="51"/>
        <v>-2.9248749144390516</v>
      </c>
      <c r="AB154" s="35">
        <f t="shared" si="52"/>
        <v>-2.9248749144390445</v>
      </c>
      <c r="AC154" s="35">
        <f t="shared" si="53"/>
        <v>-2.9248749144390445</v>
      </c>
      <c r="AD154" s="36"/>
      <c r="AE154" s="36"/>
      <c r="AF154">
        <v>2.62</v>
      </c>
      <c r="AG154">
        <v>1.53</v>
      </c>
      <c r="AH154" s="36"/>
      <c r="AI154" s="36"/>
      <c r="AJ154" t="s">
        <v>435</v>
      </c>
    </row>
    <row r="155" spans="1:38" ht="15" x14ac:dyDescent="0.25">
      <c r="A155">
        <v>2.39</v>
      </c>
      <c r="B155">
        <v>3.71</v>
      </c>
      <c r="C155">
        <v>2.93</v>
      </c>
      <c r="D155" s="20">
        <f t="shared" si="41"/>
        <v>2.9248749144390462E-2</v>
      </c>
      <c r="E155" s="17">
        <f>IF(OR($A155="",$B155="",$C155=""),"",A155*'MPTO_working_3-way'!$I154)</f>
        <v>2.4599045104550932</v>
      </c>
      <c r="F155" s="21">
        <f>IF(OR($A155="",$B155="",$C155=""),"",B155*'MPTO_working_3-way'!$I154)</f>
        <v>3.8185128593256885</v>
      </c>
      <c r="G155" s="22">
        <f>IF(OR($A155="",$B155="",$C155=""),"",C155*'MPTO_working_3-way'!$I154)</f>
        <v>3.015698834993064</v>
      </c>
      <c r="H155" s="17">
        <f>IF(OR($A155="",$B155="",$C155=""),"",'MPTO_working_3-way'!E154)</f>
        <v>2.4470192270469728</v>
      </c>
      <c r="I155" s="21">
        <f>IF(OR($A155="",$B155="",$C155=""),"",'MPTO_working_3-way'!F154)</f>
        <v>3.8492303297618742</v>
      </c>
      <c r="J155" s="22">
        <f>IF(OR($A155="",$B155="",$C155=""),"",'MPTO_working_3-way'!G154)</f>
        <v>3.0161604797557291</v>
      </c>
      <c r="K155" s="17">
        <f>IF(OR($A155="",$B155="",$C155=""),"",'OddsRatio_working_3-way'!H154)</f>
        <v>2.4529358017285676</v>
      </c>
      <c r="L155" s="21">
        <f>IF(OR($A155="",$B155="",$C155=""),"",'OddsRatio_working_3-way'!I154)</f>
        <v>3.832702174593106</v>
      </c>
      <c r="M155" s="22">
        <f>IF(OR($A155="",$B155="",$C155=""),"",'OddsRatio_working_3-way'!J154)</f>
        <v>3.0173856815367879</v>
      </c>
      <c r="N155" s="23">
        <f t="shared" si="42"/>
        <v>40.651984487600927</v>
      </c>
      <c r="O155" s="24">
        <f t="shared" si="43"/>
        <v>26.188205640260438</v>
      </c>
      <c r="P155" s="24">
        <f t="shared" si="44"/>
        <v>33.159809872138638</v>
      </c>
      <c r="Q155" t="s">
        <v>364</v>
      </c>
      <c r="R155" t="s">
        <v>373</v>
      </c>
      <c r="S155" t="s">
        <v>483</v>
      </c>
      <c r="T155" s="35">
        <v>100</v>
      </c>
      <c r="U155" s="35">
        <f t="shared" si="45"/>
        <v>40.476190476190474</v>
      </c>
      <c r="V155" s="35">
        <f t="shared" si="46"/>
        <v>74.937343358395992</v>
      </c>
      <c r="W155" s="35">
        <f t="shared" si="47"/>
        <v>81.684981684981679</v>
      </c>
      <c r="X155" s="35">
        <f t="shared" si="48"/>
        <v>43.377674956622329</v>
      </c>
      <c r="Y155" s="35">
        <f t="shared" si="49"/>
        <v>77.838827838827839</v>
      </c>
      <c r="Z155" s="35">
        <f t="shared" si="50"/>
        <v>84.586466165413526</v>
      </c>
      <c r="AA155" s="35">
        <f t="shared" si="51"/>
        <v>-2.9014844804318543</v>
      </c>
      <c r="AB155" s="35">
        <f t="shared" si="52"/>
        <v>-2.9014844804318471</v>
      </c>
      <c r="AC155" s="35">
        <f t="shared" si="53"/>
        <v>-2.9014844804318471</v>
      </c>
      <c r="AD155" s="36"/>
      <c r="AE155" s="36"/>
      <c r="AF155">
        <v>1.77</v>
      </c>
      <c r="AG155">
        <v>2.14</v>
      </c>
      <c r="AI155" s="36"/>
      <c r="AJ155" t="s">
        <v>435</v>
      </c>
      <c r="AK155" s="35"/>
      <c r="AL155" s="35"/>
    </row>
    <row r="156" spans="1:38" ht="15" x14ac:dyDescent="0.25">
      <c r="A156">
        <v>1.68</v>
      </c>
      <c r="B156">
        <v>3.99</v>
      </c>
      <c r="C156">
        <v>5.46</v>
      </c>
      <c r="D156" s="20">
        <f t="shared" si="41"/>
        <v>2.9014844804318374E-2</v>
      </c>
      <c r="E156" s="17">
        <f>IF(OR($A156="",$B156="",$C156=""),"",A156*'MPTO_working_3-way'!$I155)</f>
        <v>1.7287449392712548</v>
      </c>
      <c r="F156" s="21">
        <f>IF(OR($A156="",$B156="",$C156=""),"",B156*'MPTO_working_3-way'!$I155)</f>
        <v>4.1057692307692308</v>
      </c>
      <c r="G156" s="22">
        <f>IF(OR($A156="",$B156="",$C156=""),"",C156*'MPTO_working_3-way'!$I155)</f>
        <v>5.6184210526315779</v>
      </c>
      <c r="H156" s="17">
        <f>IF(OR($A156="",$B156="",$C156=""),"",'MPTO_working_3-way'!E155)</f>
        <v>1.7077480245829673</v>
      </c>
      <c r="I156" s="21">
        <f>IF(OR($A156="",$B156="",$C156=""),"",'MPTO_working_3-way'!F155)</f>
        <v>4.1501533537805031</v>
      </c>
      <c r="J156" s="22">
        <f>IF(OR($A156="",$B156="",$C156=""),"",'MPTO_working_3-way'!G155)</f>
        <v>5.7644008149657324</v>
      </c>
      <c r="K156" s="17">
        <f>IF(OR($A156="",$B156="",$C156=""),"",'OddsRatio_working_3-way'!H155)</f>
        <v>1.7152124768135701</v>
      </c>
      <c r="L156" s="21">
        <f>IF(OR($A156="",$B156="",$C156=""),"",'OddsRatio_working_3-way'!I155)</f>
        <v>4.1448313318714352</v>
      </c>
      <c r="M156" s="22">
        <f>IF(OR($A156="",$B156="",$C156=""),"",'OddsRatio_working_3-way'!J155)</f>
        <v>5.6909524214537139</v>
      </c>
      <c r="N156" s="23">
        <f t="shared" si="42"/>
        <v>57.845433255269327</v>
      </c>
      <c r="O156" s="24">
        <f t="shared" si="43"/>
        <v>24.355971896955502</v>
      </c>
      <c r="P156" s="24">
        <f t="shared" si="44"/>
        <v>17.798594847775178</v>
      </c>
      <c r="Q156" t="s">
        <v>370</v>
      </c>
      <c r="R156" t="s">
        <v>367</v>
      </c>
      <c r="S156" t="s">
        <v>483</v>
      </c>
      <c r="T156" s="35">
        <v>100</v>
      </c>
      <c r="U156" s="35">
        <f t="shared" si="45"/>
        <v>45.355191256830594</v>
      </c>
      <c r="V156" s="35">
        <f t="shared" si="46"/>
        <v>72.451790633608823</v>
      </c>
      <c r="W156" s="35">
        <f t="shared" si="47"/>
        <v>79.123173277661792</v>
      </c>
      <c r="X156" s="35">
        <f t="shared" si="48"/>
        <v>48.425036088729392</v>
      </c>
      <c r="Y156" s="35">
        <f t="shared" si="49"/>
        <v>75.5216354655076</v>
      </c>
      <c r="Z156" s="35">
        <f t="shared" si="50"/>
        <v>82.193018109560583</v>
      </c>
      <c r="AA156" s="35">
        <f t="shared" si="51"/>
        <v>-3.0698448318987985</v>
      </c>
      <c r="AB156" s="35">
        <f t="shared" si="52"/>
        <v>-3.0698448318987772</v>
      </c>
      <c r="AC156" s="35">
        <f t="shared" si="53"/>
        <v>-3.0698448318987914</v>
      </c>
      <c r="AD156" s="36"/>
      <c r="AE156" s="36"/>
      <c r="AF156">
        <v>1.91</v>
      </c>
      <c r="AG156">
        <v>1.98</v>
      </c>
      <c r="AI156" s="36"/>
      <c r="AJ156" t="s">
        <v>435</v>
      </c>
      <c r="AK156" s="35"/>
      <c r="AL156" s="35"/>
    </row>
    <row r="157" spans="1:38" ht="15" x14ac:dyDescent="0.25">
      <c r="A157">
        <v>1.83</v>
      </c>
      <c r="B157">
        <v>3.63</v>
      </c>
      <c r="C157">
        <v>4.79</v>
      </c>
      <c r="D157" s="20">
        <f t="shared" si="41"/>
        <v>3.0698448318987825E-2</v>
      </c>
      <c r="E157" s="17">
        <f>IF(OR($A157="",$B157="",$C157=""),"",A157*'MPTO_working_3-way'!$I156)</f>
        <v>1.8861781604237478</v>
      </c>
      <c r="F157" s="21">
        <f>IF(OR($A157="",$B157="",$C157=""),"",B157*'MPTO_working_3-way'!$I156)</f>
        <v>3.7414353673979255</v>
      </c>
      <c r="G157" s="22">
        <f>IF(OR($A157="",$B157="",$C157=""),"",C157*'MPTO_working_3-way'!$I156)</f>
        <v>4.9370455674479521</v>
      </c>
      <c r="H157" s="17">
        <f>IF(OR($A157="",$B157="",$C157=""),"",'MPTO_working_3-way'!E156)</f>
        <v>1.8649226411032593</v>
      </c>
      <c r="I157" s="21">
        <f>IF(OR($A157="",$B157="",$C157=""),"",'MPTO_working_3-way'!F156)</f>
        <v>3.770038543395887</v>
      </c>
      <c r="J157" s="22">
        <f>IF(OR($A157="",$B157="",$C157=""),"",'MPTO_working_3-way'!G156)</f>
        <v>5.0368838128079139</v>
      </c>
      <c r="K157" s="17">
        <f>IF(OR($A157="",$B157="",$C157=""),"",'OddsRatio_working_3-way'!H156)</f>
        <v>1.872951212171944</v>
      </c>
      <c r="L157" s="21">
        <f>IF(OR($A157="",$B157="",$C157=""),"",'OddsRatio_working_3-way'!I156)</f>
        <v>3.7660984192918212</v>
      </c>
      <c r="M157" s="22">
        <f>IF(OR($A157="",$B157="",$C157=""),"",'OddsRatio_working_3-way'!J156)</f>
        <v>4.9861266194357414</v>
      </c>
      <c r="N157" s="23">
        <f t="shared" si="42"/>
        <v>53.017261093477011</v>
      </c>
      <c r="O157" s="24">
        <f t="shared" si="43"/>
        <v>26.727710138033867</v>
      </c>
      <c r="P157" s="24">
        <f t="shared" si="44"/>
        <v>20.255028768489129</v>
      </c>
      <c r="Q157" t="s">
        <v>375</v>
      </c>
      <c r="R157" t="s">
        <v>368</v>
      </c>
      <c r="S157" t="s">
        <v>483</v>
      </c>
      <c r="T157" s="35">
        <v>100</v>
      </c>
      <c r="U157" s="35">
        <f t="shared" si="45"/>
        <v>69.696969696969703</v>
      </c>
      <c r="V157" s="35">
        <f t="shared" si="46"/>
        <v>71.590909090909093</v>
      </c>
      <c r="W157" s="35">
        <f t="shared" si="47"/>
        <v>55.947136563876647</v>
      </c>
      <c r="X157" s="35">
        <f t="shared" si="48"/>
        <v>72.461954345214252</v>
      </c>
      <c r="Y157" s="35">
        <f t="shared" si="49"/>
        <v>74.355893739153657</v>
      </c>
      <c r="Z157" s="35">
        <f t="shared" si="50"/>
        <v>58.712121212121218</v>
      </c>
      <c r="AA157" s="35">
        <f t="shared" si="51"/>
        <v>-2.7649846482445497</v>
      </c>
      <c r="AB157" s="35">
        <f t="shared" si="52"/>
        <v>-2.7649846482445639</v>
      </c>
      <c r="AC157" s="35">
        <f t="shared" si="53"/>
        <v>-2.764984648244571</v>
      </c>
      <c r="AD157" s="36"/>
      <c r="AE157" s="36"/>
      <c r="AF157">
        <v>2.15</v>
      </c>
      <c r="AG157">
        <v>1.76</v>
      </c>
      <c r="AI157" s="36"/>
      <c r="AJ157" t="s">
        <v>435</v>
      </c>
      <c r="AK157" s="35"/>
      <c r="AL157" s="35"/>
    </row>
    <row r="158" spans="1:38" ht="15" x14ac:dyDescent="0.25">
      <c r="A158">
        <v>3.3</v>
      </c>
      <c r="B158">
        <v>3.52</v>
      </c>
      <c r="C158">
        <v>2.27</v>
      </c>
      <c r="D158" s="20">
        <f t="shared" si="41"/>
        <v>2.7649846482445728E-2</v>
      </c>
      <c r="E158" s="17">
        <f>IF(OR($A158="",$B158="",$C158=""),"",A158*'MPTO_working_3-way'!$I157)</f>
        <v>3.3912444933920707</v>
      </c>
      <c r="F158" s="21">
        <f>IF(OR($A158="",$B158="",$C158=""),"",B158*'MPTO_working_3-way'!$I157)</f>
        <v>3.6173274596182088</v>
      </c>
      <c r="G158" s="22">
        <f>IF(OR($A158="",$B158="",$C158=""),"",C158*'MPTO_working_3-way'!$I157)</f>
        <v>2.3327651515151517</v>
      </c>
      <c r="H158" s="17">
        <f>IF(OR($A158="",$B158="",$C158=""),"",'MPTO_working_3-way'!E157)</f>
        <v>3.4035174071900496</v>
      </c>
      <c r="I158" s="21">
        <f>IF(OR($A158="",$B158="",$C158=""),"",'MPTO_working_3-way'!F157)</f>
        <v>3.638026629972885</v>
      </c>
      <c r="J158" s="22">
        <f>IF(OR($A158="",$B158="",$C158=""),"",'MPTO_working_3-way'!G157)</f>
        <v>2.3185071508711297</v>
      </c>
      <c r="K158" s="17">
        <f>IF(OR($A158="",$B158="",$C158=""),"",'OddsRatio_working_3-way'!H157)</f>
        <v>3.3988968002442173</v>
      </c>
      <c r="L158" s="21">
        <f>IF(OR($A158="",$B158="",$C158=""),"",'OddsRatio_working_3-way'!I157)</f>
        <v>3.6283564941806206</v>
      </c>
      <c r="M158" s="22">
        <f>IF(OR($A158="",$B158="",$C158=""),"",'OddsRatio_working_3-way'!J157)</f>
        <v>2.3246082331783287</v>
      </c>
      <c r="N158" s="23">
        <f t="shared" si="42"/>
        <v>29.487699926930254</v>
      </c>
      <c r="O158" s="24">
        <f t="shared" si="43"/>
        <v>27.644718681497118</v>
      </c>
      <c r="P158" s="24">
        <f t="shared" si="44"/>
        <v>42.867581391572621</v>
      </c>
      <c r="Q158" t="s">
        <v>252</v>
      </c>
      <c r="R158" t="s">
        <v>371</v>
      </c>
      <c r="S158" t="s">
        <v>483</v>
      </c>
      <c r="T158" s="35">
        <v>100</v>
      </c>
      <c r="U158" s="35">
        <f t="shared" si="45"/>
        <v>60.784313725490193</v>
      </c>
      <c r="V158" s="35">
        <f t="shared" si="46"/>
        <v>73.190348525469176</v>
      </c>
      <c r="W158" s="35">
        <f t="shared" si="47"/>
        <v>63.235294117647051</v>
      </c>
      <c r="X158" s="35">
        <f t="shared" si="48"/>
        <v>63.574357356883773</v>
      </c>
      <c r="Y158" s="35">
        <f t="shared" si="49"/>
        <v>75.980392156862735</v>
      </c>
      <c r="Z158" s="35">
        <f t="shared" si="50"/>
        <v>66.025337749040645</v>
      </c>
      <c r="AA158" s="35">
        <f t="shared" si="51"/>
        <v>-2.7900436313935799</v>
      </c>
      <c r="AB158" s="35">
        <f t="shared" si="52"/>
        <v>-2.7900436313935586</v>
      </c>
      <c r="AC158" s="35">
        <f t="shared" si="53"/>
        <v>-2.7900436313935941</v>
      </c>
      <c r="AD158" s="36"/>
      <c r="AE158" s="36"/>
      <c r="AF158">
        <v>1.94</v>
      </c>
      <c r="AG158">
        <v>1.94</v>
      </c>
      <c r="AI158" s="36"/>
      <c r="AJ158" t="s">
        <v>435</v>
      </c>
      <c r="AK158" s="35"/>
      <c r="AL158" s="35"/>
    </row>
    <row r="159" spans="1:38" ht="15" x14ac:dyDescent="0.25">
      <c r="A159">
        <v>2.5499999999999998</v>
      </c>
      <c r="B159">
        <v>3.73</v>
      </c>
      <c r="C159">
        <v>2.72</v>
      </c>
      <c r="D159" s="20">
        <f t="shared" si="41"/>
        <v>2.7900436313935906E-2</v>
      </c>
      <c r="E159" s="17">
        <f>IF(OR($A159="",$B159="",$C159=""),"",A159*'MPTO_working_3-way'!$I158)</f>
        <v>2.6211461126005364</v>
      </c>
      <c r="F159" s="21">
        <f>IF(OR($A159="",$B159="",$C159=""),"",B159*'MPTO_working_3-way'!$I158)</f>
        <v>3.8340686274509808</v>
      </c>
      <c r="G159" s="22">
        <f>IF(OR($A159="",$B159="",$C159=""),"",C159*'MPTO_working_3-way'!$I158)</f>
        <v>2.795889186773906</v>
      </c>
      <c r="H159" s="17">
        <f>IF(OR($A159="",$B159="",$C159=""),"",'MPTO_working_3-way'!E158)</f>
        <v>2.6119432017117292</v>
      </c>
      <c r="I159" s="21">
        <f>IF(OR($A159="",$B159="",$C159=""),"",'MPTO_working_3-way'!F158)</f>
        <v>3.8640418436955164</v>
      </c>
      <c r="J159" s="22">
        <f>IF(OR($A159="",$B159="",$C159=""),"",'MPTO_working_3-way'!G158)</f>
        <v>2.7905919170680429</v>
      </c>
      <c r="K159" s="17">
        <f>IF(OR($A159="",$B159="",$C159=""),"",'OddsRatio_working_3-way'!H158)</f>
        <v>2.6166486073293296</v>
      </c>
      <c r="L159" s="21">
        <f>IF(OR($A159="",$B159="",$C159=""),"",'OddsRatio_working_3-way'!I158)</f>
        <v>3.8473875471026266</v>
      </c>
      <c r="M159" s="22">
        <f>IF(OR($A159="",$B159="",$C159=""),"",'OddsRatio_working_3-way'!J158)</f>
        <v>2.7939584545848053</v>
      </c>
      <c r="N159" s="23">
        <f t="shared" si="42"/>
        <v>38.151249760276158</v>
      </c>
      <c r="O159" s="24">
        <f t="shared" si="43"/>
        <v>26.081953589464934</v>
      </c>
      <c r="P159" s="24">
        <f t="shared" si="44"/>
        <v>35.76679665025889</v>
      </c>
      <c r="Q159" t="s">
        <v>251</v>
      </c>
      <c r="R159" t="s">
        <v>376</v>
      </c>
      <c r="S159" t="s">
        <v>483</v>
      </c>
      <c r="T159" s="35">
        <v>100</v>
      </c>
      <c r="U159" s="35">
        <f t="shared" si="45"/>
        <v>74.874371859296474</v>
      </c>
      <c r="V159" s="35">
        <f t="shared" si="46"/>
        <v>71.098265895953759</v>
      </c>
      <c r="W159" s="35">
        <f t="shared" si="47"/>
        <v>48.186528497409334</v>
      </c>
      <c r="X159" s="35">
        <f t="shared" si="48"/>
        <v>80.715205606636914</v>
      </c>
      <c r="Y159" s="35">
        <f t="shared" si="49"/>
        <v>76.939099643294199</v>
      </c>
      <c r="Z159" s="35">
        <f t="shared" si="50"/>
        <v>54.027362244749753</v>
      </c>
      <c r="AA159" s="35">
        <f t="shared" si="51"/>
        <v>-5.8408337473404401</v>
      </c>
      <c r="AB159" s="35">
        <f t="shared" si="52"/>
        <v>-5.8408337473404401</v>
      </c>
      <c r="AC159" s="35">
        <f t="shared" si="53"/>
        <v>-5.8408337473404188</v>
      </c>
      <c r="AD159" s="36"/>
      <c r="AE159" s="36"/>
      <c r="AF159">
        <v>1.71</v>
      </c>
      <c r="AG159">
        <v>2.2200000000000002</v>
      </c>
      <c r="AI159" s="36"/>
      <c r="AJ159" t="s">
        <v>435</v>
      </c>
      <c r="AK159" s="35"/>
      <c r="AL159" s="35"/>
    </row>
    <row r="160" spans="1:38" ht="15" x14ac:dyDescent="0.25">
      <c r="A160">
        <v>3.98</v>
      </c>
      <c r="B160">
        <v>3.46</v>
      </c>
      <c r="C160">
        <v>1.93</v>
      </c>
      <c r="D160" s="20">
        <f t="shared" si="41"/>
        <v>5.8408337473404348E-2</v>
      </c>
      <c r="E160" s="17">
        <f>IF(OR($A160="",$B160="",$C160=""),"",A160*'MPTO_working_3-way'!$I159)</f>
        <v>4.2124651831441495</v>
      </c>
      <c r="F160" s="21">
        <f>IF(OR($A160="",$B160="",$C160=""),"",B160*'MPTO_working_3-way'!$I159)</f>
        <v>3.6620928476579788</v>
      </c>
      <c r="G160" s="22">
        <f>IF(OR($A160="",$B160="",$C160=""),"",C160*'MPTO_working_3-way'!$I159)</f>
        <v>2.0427280913236703</v>
      </c>
      <c r="H160" s="17">
        <f>IF(OR($A160="",$B160="",$C160=""),"",'MPTO_working_3-way'!E159)</f>
        <v>4.3143088669666056</v>
      </c>
      <c r="I160" s="21">
        <f>IF(OR($A160="",$B160="",$C160=""),"",'MPTO_working_3-way'!F159)</f>
        <v>3.7099158173677416</v>
      </c>
      <c r="J160" s="22">
        <f>IF(OR($A160="",$B160="",$C160=""),"",'MPTO_working_3-way'!G159)</f>
        <v>2.0053532133918162</v>
      </c>
      <c r="K160" s="17">
        <f>IF(OR($A160="",$B160="",$C160=""),"",'OddsRatio_working_3-way'!H159)</f>
        <v>4.2670405884952451</v>
      </c>
      <c r="L160" s="21">
        <f>IF(OR($A160="",$B160="",$C160=""),"",'OddsRatio_working_3-way'!I159)</f>
        <v>3.6969529690262748</v>
      </c>
      <c r="M160" s="22">
        <f>IF(OR($A160="",$B160="",$C160=""),"",'OddsRatio_working_3-way'!J159)</f>
        <v>2.019579780973348</v>
      </c>
      <c r="N160" s="23">
        <f t="shared" si="42"/>
        <v>23.739068610024884</v>
      </c>
      <c r="O160" s="24">
        <f t="shared" si="43"/>
        <v>27.306789904017066</v>
      </c>
      <c r="P160" s="24">
        <f t="shared" si="44"/>
        <v>48.954141485958054</v>
      </c>
      <c r="Q160" t="s">
        <v>473</v>
      </c>
      <c r="R160" t="s">
        <v>474</v>
      </c>
      <c r="S160" t="s">
        <v>483</v>
      </c>
      <c r="T160" s="35">
        <v>100</v>
      </c>
      <c r="U160" s="35">
        <f t="shared" si="45"/>
        <v>55.947136563876647</v>
      </c>
      <c r="V160" s="35">
        <f t="shared" si="46"/>
        <v>67.426710097719877</v>
      </c>
      <c r="W160" s="35">
        <f t="shared" si="47"/>
        <v>71.098265895953759</v>
      </c>
      <c r="X160" s="35">
        <f t="shared" si="48"/>
        <v>61.475024006326386</v>
      </c>
      <c r="Y160" s="35">
        <f t="shared" si="49"/>
        <v>72.954597540169601</v>
      </c>
      <c r="Z160" s="35">
        <f t="shared" si="50"/>
        <v>76.626153338403483</v>
      </c>
      <c r="AA160" s="35">
        <f t="shared" si="51"/>
        <v>-5.5278874424497388</v>
      </c>
      <c r="AB160" s="35">
        <f t="shared" si="52"/>
        <v>-5.5278874424497246</v>
      </c>
      <c r="AC160" s="35">
        <f t="shared" si="53"/>
        <v>-5.5278874424497246</v>
      </c>
      <c r="AD160" s="36"/>
      <c r="AE160" s="36"/>
      <c r="AF160">
        <v>2.0699999999999998</v>
      </c>
      <c r="AG160">
        <v>1.75</v>
      </c>
      <c r="AI160" s="36"/>
      <c r="AJ160" t="s">
        <v>485</v>
      </c>
      <c r="AK160" s="35"/>
      <c r="AL160" s="35"/>
    </row>
    <row r="161" spans="1:38" ht="15" x14ac:dyDescent="0.25">
      <c r="A161">
        <v>2.27</v>
      </c>
      <c r="B161">
        <v>3.07</v>
      </c>
      <c r="C161">
        <v>3.46</v>
      </c>
      <c r="D161" s="20">
        <f t="shared" si="41"/>
        <v>5.5278874424497193E-2</v>
      </c>
      <c r="E161" s="17">
        <f>IF(OR($A161="",$B161="",$C161=""),"",A161*'MPTO_working_3-way'!$I160)</f>
        <v>2.3954830449436089</v>
      </c>
      <c r="F161" s="21">
        <f>IF(OR($A161="",$B161="",$C161=""),"",B161*'MPTO_working_3-way'!$I160)</f>
        <v>3.2397061444832063</v>
      </c>
      <c r="G161" s="22">
        <f>IF(OR($A161="",$B161="",$C161=""),"",C161*'MPTO_working_3-way'!$I160)</f>
        <v>3.6512649055087603</v>
      </c>
      <c r="H161" s="17">
        <f>IF(OR($A161="",$B161="",$C161=""),"",'MPTO_working_3-way'!E160)</f>
        <v>2.3690936969499994</v>
      </c>
      <c r="I161" s="21">
        <f>IF(OR($A161="",$B161="",$C161=""),"",'MPTO_working_3-way'!F160)</f>
        <v>3.2540790709939595</v>
      </c>
      <c r="J161" s="22">
        <f>IF(OR($A161="",$B161="",$C161=""),"",'MPTO_working_3-way'!G160)</f>
        <v>3.6956137374287268</v>
      </c>
      <c r="K161" s="17">
        <f>IF(OR($A161="",$B161="",$C161=""),"",'OddsRatio_working_3-way'!H160)</f>
        <v>2.3803778176364405</v>
      </c>
      <c r="L161" s="21">
        <f>IF(OR($A161="",$B161="",$C161=""),"",'OddsRatio_working_3-way'!I160)</f>
        <v>3.249907151580655</v>
      </c>
      <c r="M161" s="22">
        <f>IF(OR($A161="",$B161="",$C161=""),"",'OddsRatio_working_3-way'!J160)</f>
        <v>3.6738027018784591</v>
      </c>
      <c r="N161" s="23">
        <f t="shared" si="42"/>
        <v>41.745233893882165</v>
      </c>
      <c r="O161" s="24">
        <f t="shared" si="43"/>
        <v>30.866997048570859</v>
      </c>
      <c r="P161" s="24">
        <f t="shared" si="44"/>
        <v>27.387769057546972</v>
      </c>
      <c r="Q161" t="s">
        <v>475</v>
      </c>
      <c r="R161" t="s">
        <v>476</v>
      </c>
      <c r="S161" t="s">
        <v>483</v>
      </c>
      <c r="T161" s="35">
        <v>100</v>
      </c>
      <c r="U161" s="35">
        <f t="shared" si="45"/>
        <v>56.521739130434774</v>
      </c>
      <c r="V161" s="35">
        <f t="shared" si="46"/>
        <v>69.418960244648318</v>
      </c>
      <c r="W161" s="35">
        <f t="shared" si="47"/>
        <v>68.454258675078862</v>
      </c>
      <c r="X161" s="35">
        <f t="shared" si="48"/>
        <v>62.126781080272806</v>
      </c>
      <c r="Y161" s="35">
        <f t="shared" si="49"/>
        <v>75.024002194486343</v>
      </c>
      <c r="Z161" s="35">
        <f t="shared" si="50"/>
        <v>74.059300624916901</v>
      </c>
      <c r="AA161" s="35">
        <f t="shared" si="51"/>
        <v>-5.6050419498380322</v>
      </c>
      <c r="AB161" s="35">
        <f t="shared" si="52"/>
        <v>-5.6050419498380251</v>
      </c>
      <c r="AC161" s="35">
        <f t="shared" si="53"/>
        <v>-5.6050419498380393</v>
      </c>
      <c r="AD161" s="36"/>
      <c r="AE161" s="36"/>
      <c r="AF161">
        <v>2.7</v>
      </c>
      <c r="AG161">
        <v>1.46</v>
      </c>
      <c r="AI161" s="36"/>
      <c r="AJ161" t="s">
        <v>485</v>
      </c>
      <c r="AK161" s="35"/>
      <c r="AL161" s="35"/>
    </row>
    <row r="162" spans="1:38" ht="15" x14ac:dyDescent="0.25">
      <c r="A162">
        <v>2.2999999999999998</v>
      </c>
      <c r="B162">
        <v>3.27</v>
      </c>
      <c r="C162">
        <v>3.17</v>
      </c>
      <c r="D162" s="20">
        <f t="shared" si="41"/>
        <v>5.605041949838041E-2</v>
      </c>
      <c r="E162" s="17">
        <f>IF(OR($A162="",$B162="",$C162=""),"",A162*'MPTO_working_3-way'!$I161)</f>
        <v>2.4289159648462748</v>
      </c>
      <c r="F162" s="21">
        <f>IF(OR($A162="",$B162="",$C162=""),"",B162*'MPTO_working_3-way'!$I161)</f>
        <v>3.453284871759704</v>
      </c>
      <c r="G162" s="22">
        <f>IF(OR($A162="",$B162="",$C162=""),"",C162*'MPTO_working_3-way'!$I161)</f>
        <v>3.347679829809866</v>
      </c>
      <c r="H162" s="17">
        <f>IF(OR($A162="",$B162="",$C162=""),"",'MPTO_working_3-way'!E161)</f>
        <v>2.4032734380171341</v>
      </c>
      <c r="I162" s="21">
        <f>IF(OR($A162="",$B162="",$C162=""),"",'MPTO_working_3-way'!F161)</f>
        <v>3.4827803144326714</v>
      </c>
      <c r="J162" s="22">
        <f>IF(OR($A162="",$B162="",$C162=""),"",'MPTO_working_3-way'!G161)</f>
        <v>3.3695680952311413</v>
      </c>
      <c r="K162" s="17">
        <f>IF(OR($A162="",$B162="",$C162=""),"",'OddsRatio_working_3-way'!H161)</f>
        <v>2.4142277034496886</v>
      </c>
      <c r="L162" s="21">
        <f>IF(OR($A162="",$B162="",$C162=""),"",'OddsRatio_working_3-way'!I161)</f>
        <v>3.4694591437159961</v>
      </c>
      <c r="M162" s="22">
        <f>IF(OR($A162="",$B162="",$C162=""),"",'OddsRatio_working_3-way'!J161)</f>
        <v>3.3606723972967893</v>
      </c>
      <c r="N162" s="23">
        <f t="shared" si="42"/>
        <v>41.170629798354909</v>
      </c>
      <c r="O162" s="24">
        <f t="shared" si="43"/>
        <v>28.957935332176234</v>
      </c>
      <c r="P162" s="24">
        <f t="shared" si="44"/>
        <v>29.871434869468853</v>
      </c>
      <c r="Q162" t="s">
        <v>477</v>
      </c>
      <c r="R162" t="s">
        <v>478</v>
      </c>
      <c r="S162" t="s">
        <v>483</v>
      </c>
      <c r="T162" s="35">
        <v>100</v>
      </c>
      <c r="U162" s="35">
        <f t="shared" si="45"/>
        <v>84.472049689440993</v>
      </c>
      <c r="V162" s="35">
        <f t="shared" si="46"/>
        <v>77.728285077951</v>
      </c>
      <c r="W162" s="35">
        <f t="shared" si="47"/>
        <v>34.640522875816991</v>
      </c>
      <c r="X162" s="35">
        <f t="shared" si="48"/>
        <v>87.631192046232002</v>
      </c>
      <c r="Y162" s="35">
        <f t="shared" si="49"/>
        <v>80.887427434742008</v>
      </c>
      <c r="Z162" s="35">
        <f t="shared" si="50"/>
        <v>37.799665232608007</v>
      </c>
      <c r="AA162" s="35">
        <f t="shared" si="51"/>
        <v>-3.1591423567910084</v>
      </c>
      <c r="AB162" s="35">
        <f t="shared" si="52"/>
        <v>-3.1591423567910084</v>
      </c>
      <c r="AC162" s="35">
        <f t="shared" si="53"/>
        <v>-3.1591423567910155</v>
      </c>
      <c r="AD162" s="36"/>
      <c r="AE162" s="36"/>
      <c r="AF162">
        <v>2.0699999999999998</v>
      </c>
      <c r="AG162">
        <v>1.75</v>
      </c>
      <c r="AI162" s="36"/>
      <c r="AJ162" t="s">
        <v>485</v>
      </c>
      <c r="AK162" s="35"/>
      <c r="AL162" s="35"/>
    </row>
    <row r="163" spans="1:38" ht="15" x14ac:dyDescent="0.25">
      <c r="A163">
        <v>6.44</v>
      </c>
      <c r="B163">
        <v>4.49</v>
      </c>
      <c r="C163">
        <v>1.53</v>
      </c>
      <c r="D163" s="20">
        <f t="shared" si="41"/>
        <v>3.1591423567910226E-2</v>
      </c>
      <c r="E163" s="17">
        <f>IF(OR($A163="",$B163="",$C163=""),"",A163*'MPTO_working_3-way'!$I162)</f>
        <v>6.6434487677773424</v>
      </c>
      <c r="F163" s="21">
        <f>IF(OR($A163="",$B163="",$C163=""),"",B163*'MPTO_working_3-way'!$I162)</f>
        <v>4.6318454918199174</v>
      </c>
      <c r="G163" s="22">
        <f>IF(OR($A163="",$B163="",$C163=""),"",C163*'MPTO_working_3-way'!$I162)</f>
        <v>1.5783348780589026</v>
      </c>
      <c r="H163" s="17">
        <f>IF(OR($A163="",$B163="",$C163=""),"",'MPTO_working_3-way'!E162)</f>
        <v>6.9085092300078292</v>
      </c>
      <c r="I163" s="21">
        <f>IF(OR($A163="",$B163="",$C163=""),"",'MPTO_working_3-way'!F162)</f>
        <v>4.7128312907677481</v>
      </c>
      <c r="J163" s="22">
        <f>IF(OR($A163="",$B163="",$C163=""),"",'MPTO_working_3-way'!G162)</f>
        <v>1.5550544558325397</v>
      </c>
      <c r="K163" s="17">
        <f>IF(OR($A163="",$B163="",$C163=""),"",'OddsRatio_working_3-way'!H162)</f>
        <v>6.7759772906642892</v>
      </c>
      <c r="L163" s="21">
        <f>IF(OR($A163="",$B163="",$C163=""),"",'OddsRatio_working_3-way'!I162)</f>
        <v>4.7055442544886716</v>
      </c>
      <c r="M163" s="22">
        <f>IF(OR($A163="",$B163="",$C163=""),"",'OddsRatio_working_3-way'!J162)</f>
        <v>1.5627330816272194</v>
      </c>
      <c r="N163" s="23">
        <f t="shared" si="42"/>
        <v>15.052422844747305</v>
      </c>
      <c r="O163" s="24">
        <f t="shared" si="43"/>
        <v>21.589666619192123</v>
      </c>
      <c r="P163" s="24">
        <f t="shared" si="44"/>
        <v>63.357910536060558</v>
      </c>
      <c r="Q163" t="s">
        <v>270</v>
      </c>
      <c r="R163" t="s">
        <v>155</v>
      </c>
      <c r="S163" t="s">
        <v>483</v>
      </c>
      <c r="T163" s="35">
        <v>100</v>
      </c>
      <c r="U163" s="35">
        <f t="shared" si="45"/>
        <v>73.262032085561486</v>
      </c>
      <c r="V163" s="35">
        <f t="shared" si="46"/>
        <v>71.671388101982998</v>
      </c>
      <c r="W163" s="35">
        <f t="shared" si="47"/>
        <v>52.153110047846894</v>
      </c>
      <c r="X163" s="35">
        <f t="shared" si="48"/>
        <v>76.175501850170107</v>
      </c>
      <c r="Y163" s="35">
        <f t="shared" si="49"/>
        <v>74.584857866591619</v>
      </c>
      <c r="Z163" s="35">
        <f t="shared" si="50"/>
        <v>55.066579812455494</v>
      </c>
      <c r="AA163" s="35">
        <f t="shared" si="51"/>
        <v>-2.9134697646086209</v>
      </c>
      <c r="AB163" s="35">
        <f t="shared" si="52"/>
        <v>-2.9134697646086209</v>
      </c>
      <c r="AC163" s="35">
        <f t="shared" si="53"/>
        <v>-2.9134697646085996</v>
      </c>
      <c r="AD163" s="36"/>
      <c r="AE163" s="36"/>
      <c r="AF163">
        <v>1.82</v>
      </c>
      <c r="AG163">
        <v>2.06</v>
      </c>
      <c r="AI163" s="36"/>
      <c r="AJ163" t="s">
        <v>164</v>
      </c>
      <c r="AK163" s="35"/>
      <c r="AL163" s="35"/>
    </row>
    <row r="164" spans="1:38" ht="15" x14ac:dyDescent="0.25">
      <c r="A164">
        <v>3.74</v>
      </c>
      <c r="B164">
        <v>3.53</v>
      </c>
      <c r="C164">
        <v>2.09</v>
      </c>
      <c r="D164" s="20">
        <f t="shared" si="41"/>
        <v>2.9134697646086227E-2</v>
      </c>
      <c r="E164" s="17">
        <f>IF(OR($A164="",$B164="",$C164=""),"",A164*'MPTO_working_3-way'!$I163)</f>
        <v>3.8489637691963625</v>
      </c>
      <c r="F164" s="21">
        <f>IF(OR($A164="",$B164="",$C164=""),"",B164*'MPTO_working_3-way'!$I163)</f>
        <v>3.632845482690684</v>
      </c>
      <c r="G164" s="22">
        <f>IF(OR($A164="",$B164="",$C164=""),"",C164*'MPTO_working_3-way'!$I163)</f>
        <v>2.1508915180803201</v>
      </c>
      <c r="H164" s="17">
        <f>IF(OR($A164="",$B164="",$C164=""),"",'MPTO_working_3-way'!E163)</f>
        <v>3.8809613938601917</v>
      </c>
      <c r="I164" s="21">
        <f>IF(OR($A164="",$B164="",$C164=""),"",'MPTO_working_3-way'!F163)</f>
        <v>3.6553107322129601</v>
      </c>
      <c r="J164" s="22">
        <f>IF(OR($A164="",$B164="",$C164=""),"",'MPTO_working_3-way'!G163)</f>
        <v>2.1332999576472749</v>
      </c>
      <c r="K164" s="17">
        <f>IF(OR($A164="",$B164="",$C164=""),"",'OddsRatio_working_3-way'!H163)</f>
        <v>3.866785425059144</v>
      </c>
      <c r="L164" s="21">
        <f>IF(OR($A164="",$B164="",$C164=""),"",'OddsRatio_working_3-way'!I163)</f>
        <v>3.647068293941472</v>
      </c>
      <c r="M164" s="22">
        <f>IF(OR($A164="",$B164="",$C164=""),"",'OddsRatio_working_3-way'!J163)</f>
        <v>2.1404365377060093</v>
      </c>
      <c r="N164" s="23">
        <f t="shared" si="42"/>
        <v>25.981018787526626</v>
      </c>
      <c r="O164" s="24">
        <f t="shared" si="43"/>
        <v>27.526631803215185</v>
      </c>
      <c r="P164" s="24">
        <f t="shared" si="44"/>
        <v>46.492349409258182</v>
      </c>
      <c r="Q164" t="s">
        <v>379</v>
      </c>
      <c r="R164" t="s">
        <v>420</v>
      </c>
      <c r="S164" t="s">
        <v>483</v>
      </c>
      <c r="T164" s="35">
        <v>100</v>
      </c>
      <c r="U164" s="35">
        <f t="shared" si="45"/>
        <v>42.528735632183903</v>
      </c>
      <c r="V164" s="35">
        <f t="shared" si="46"/>
        <v>74.554707379134854</v>
      </c>
      <c r="W164" s="35">
        <f t="shared" si="47"/>
        <v>79.879275653923543</v>
      </c>
      <c r="X164" s="35">
        <f t="shared" si="48"/>
        <v>45.566016966941604</v>
      </c>
      <c r="Y164" s="35">
        <f t="shared" si="49"/>
        <v>77.591988713892547</v>
      </c>
      <c r="Z164" s="35">
        <f t="shared" si="50"/>
        <v>82.916556988681236</v>
      </c>
      <c r="AA164" s="35">
        <f t="shared" si="51"/>
        <v>-3.0372813347577008</v>
      </c>
      <c r="AB164" s="35">
        <f t="shared" si="52"/>
        <v>-3.0372813347576937</v>
      </c>
      <c r="AC164" s="35">
        <f t="shared" si="53"/>
        <v>-3.0372813347576937</v>
      </c>
      <c r="AD164" s="36"/>
      <c r="AE164" s="36"/>
      <c r="AF164">
        <v>2.08</v>
      </c>
      <c r="AG164">
        <v>1.81</v>
      </c>
      <c r="AI164" s="36"/>
      <c r="AJ164" t="s">
        <v>164</v>
      </c>
      <c r="AK164" s="35"/>
      <c r="AL164" s="35"/>
    </row>
    <row r="165" spans="1:38" ht="15" x14ac:dyDescent="0.25">
      <c r="A165">
        <v>1.74</v>
      </c>
      <c r="B165">
        <v>3.93</v>
      </c>
      <c r="C165">
        <v>4.97</v>
      </c>
      <c r="D165" s="20">
        <f t="shared" si="41"/>
        <v>3.037281334757691E-2</v>
      </c>
      <c r="E165" s="17">
        <f>IF(OR($A165="",$B165="",$C165=""),"",A165*'MPTO_working_3-way'!$I164)</f>
        <v>1.7928486952247837</v>
      </c>
      <c r="F165" s="21">
        <f>IF(OR($A165="",$B165="",$C165=""),"",B165*'MPTO_working_3-way'!$I164)</f>
        <v>4.0493651564559778</v>
      </c>
      <c r="G165" s="22">
        <f>IF(OR($A165="",$B165="",$C165=""),"",C165*'MPTO_working_3-way'!$I164)</f>
        <v>5.1209528823374573</v>
      </c>
      <c r="H165" s="17">
        <f>IF(OR($A165="",$B165="",$C165=""),"",'MPTO_working_3-way'!E164)</f>
        <v>1.771201903187708</v>
      </c>
      <c r="I165" s="21">
        <f>IF(OR($A165="",$B165="",$C165=""),"",'MPTO_working_3-way'!F164)</f>
        <v>4.0928478062477556</v>
      </c>
      <c r="J165" s="22">
        <f>IF(OR($A165="",$B165="",$C165=""),"",'MPTO_working_3-way'!G164)</f>
        <v>5.2333286829712673</v>
      </c>
      <c r="K165" s="17">
        <f>IF(OR($A165="",$B165="",$C165=""),"",'OddsRatio_working_3-way'!H164)</f>
        <v>1.7790336117180761</v>
      </c>
      <c r="L165" s="21">
        <f>IF(OR($A165="",$B165="",$C165=""),"",'OddsRatio_working_3-way'!I164)</f>
        <v>4.0845520031540046</v>
      </c>
      <c r="M165" s="22">
        <f>IF(OR($A165="",$B165="",$C165=""),"",'OddsRatio_working_3-way'!J164)</f>
        <v>5.1794100520550836</v>
      </c>
      <c r="N165" s="23">
        <f t="shared" si="42"/>
        <v>55.777155242574558</v>
      </c>
      <c r="O165" s="24">
        <f t="shared" si="43"/>
        <v>24.695229038697128</v>
      </c>
      <c r="P165" s="24">
        <f t="shared" si="44"/>
        <v>19.527615718728313</v>
      </c>
      <c r="Q165" t="s">
        <v>380</v>
      </c>
      <c r="R165" t="s">
        <v>428</v>
      </c>
      <c r="S165" t="s">
        <v>483</v>
      </c>
      <c r="T165" s="35">
        <v>100</v>
      </c>
      <c r="U165" s="35">
        <f t="shared" si="45"/>
        <v>33.774834437086092</v>
      </c>
      <c r="V165" s="35">
        <f t="shared" si="46"/>
        <v>76.30331753554502</v>
      </c>
      <c r="W165" s="35">
        <f t="shared" si="47"/>
        <v>86.928104575163403</v>
      </c>
      <c r="X165" s="35">
        <f t="shared" si="48"/>
        <v>36.768577889291578</v>
      </c>
      <c r="Y165" s="35">
        <f t="shared" si="49"/>
        <v>79.297060987750513</v>
      </c>
      <c r="Z165" s="35">
        <f t="shared" si="50"/>
        <v>89.921848027368895</v>
      </c>
      <c r="AA165" s="35">
        <f t="shared" si="51"/>
        <v>-2.9937434522054858</v>
      </c>
      <c r="AB165" s="35">
        <f t="shared" si="52"/>
        <v>-2.9937434522054929</v>
      </c>
      <c r="AC165" s="35">
        <f t="shared" si="53"/>
        <v>-2.9937434522054929</v>
      </c>
      <c r="AD165" s="36"/>
      <c r="AE165" s="36"/>
      <c r="AF165">
        <v>1.89</v>
      </c>
      <c r="AG165">
        <v>2</v>
      </c>
      <c r="AI165" s="36"/>
      <c r="AJ165" t="s">
        <v>164</v>
      </c>
      <c r="AK165" s="35"/>
      <c r="AL165" s="35"/>
    </row>
    <row r="166" spans="1:38" ht="15" x14ac:dyDescent="0.25">
      <c r="A166">
        <v>1.51</v>
      </c>
      <c r="B166">
        <v>4.22</v>
      </c>
      <c r="C166">
        <v>7.65</v>
      </c>
      <c r="D166" s="20">
        <f t="shared" si="41"/>
        <v>2.9937434522054884E-2</v>
      </c>
      <c r="E166" s="17">
        <f>IF(OR($A166="",$B166="",$C166=""),"",A166*'MPTO_working_3-way'!$I165)</f>
        <v>1.5552055261283029</v>
      </c>
      <c r="F166" s="21">
        <f>IF(OR($A166="",$B166="",$C166=""),"",B166*'MPTO_working_3-way'!$I165)</f>
        <v>4.3463359736830718</v>
      </c>
      <c r="G166" s="22">
        <f>IF(OR($A166="",$B166="",$C166=""),"",C166*'MPTO_working_3-way'!$I165)</f>
        <v>7.8790213740937203</v>
      </c>
      <c r="H166" s="17">
        <f>IF(OR($A166="",$B166="",$C166=""),"",'MPTO_working_3-way'!E165)</f>
        <v>1.5331015541207154</v>
      </c>
      <c r="I166" s="21">
        <f>IF(OR($A166="",$B166="",$C166=""),"",'MPTO_working_3-way'!F165)</f>
        <v>4.4055254490643661</v>
      </c>
      <c r="J166" s="22">
        <f>IF(OR($A166="",$B166="",$C166=""),"",'MPTO_working_3-way'!G165)</f>
        <v>8.2822724742216103</v>
      </c>
      <c r="K166" s="17">
        <f>IF(OR($A166="",$B166="",$C166=""),"",'OddsRatio_working_3-way'!H165)</f>
        <v>1.540525794093428</v>
      </c>
      <c r="L166" s="21">
        <f>IF(OR($A166="",$B166="",$C166=""),"",'OddsRatio_working_3-way'!I165)</f>
        <v>4.4127314842761551</v>
      </c>
      <c r="M166" s="22">
        <f>IF(OR($A166="",$B166="",$C166=""),"",'OddsRatio_working_3-way'!J165)</f>
        <v>8.0480324131790155</v>
      </c>
      <c r="N166" s="23">
        <f t="shared" si="42"/>
        <v>64.300183043299</v>
      </c>
      <c r="O166" s="24">
        <f t="shared" si="43"/>
        <v>23.007885401749167</v>
      </c>
      <c r="P166" s="24">
        <f t="shared" si="44"/>
        <v>12.691931554951827</v>
      </c>
      <c r="Q166" t="s">
        <v>382</v>
      </c>
      <c r="R166" t="s">
        <v>272</v>
      </c>
      <c r="S166" t="s">
        <v>483</v>
      </c>
      <c r="T166" s="35">
        <v>100</v>
      </c>
      <c r="U166" s="35">
        <f t="shared" si="45"/>
        <v>65.517241379310349</v>
      </c>
      <c r="V166" s="35">
        <f t="shared" si="46"/>
        <v>69.230769230769241</v>
      </c>
      <c r="W166" s="35">
        <f t="shared" si="47"/>
        <v>62.406015037593981</v>
      </c>
      <c r="X166" s="35">
        <f t="shared" si="48"/>
        <v>68.363215731636785</v>
      </c>
      <c r="Y166" s="35">
        <f t="shared" si="49"/>
        <v>72.076743583095677</v>
      </c>
      <c r="Z166" s="35">
        <f t="shared" si="50"/>
        <v>65.251989389920425</v>
      </c>
      <c r="AA166" s="35">
        <f t="shared" si="51"/>
        <v>-2.8459743523264365</v>
      </c>
      <c r="AB166" s="35">
        <f t="shared" si="52"/>
        <v>-2.8459743523264365</v>
      </c>
      <c r="AC166" s="35">
        <f t="shared" si="53"/>
        <v>-2.8459743523264436</v>
      </c>
      <c r="AD166" s="36"/>
      <c r="AE166" s="36"/>
      <c r="AF166">
        <v>2.16</v>
      </c>
      <c r="AG166">
        <v>1.75</v>
      </c>
      <c r="AI166" s="36"/>
      <c r="AJ166" t="s">
        <v>164</v>
      </c>
      <c r="AK166" s="35"/>
      <c r="AL166" s="35"/>
    </row>
    <row r="167" spans="1:38" ht="15" x14ac:dyDescent="0.25">
      <c r="A167">
        <v>2.9</v>
      </c>
      <c r="B167">
        <v>3.25</v>
      </c>
      <c r="C167">
        <v>2.66</v>
      </c>
      <c r="D167" s="20">
        <f t="shared" si="41"/>
        <v>2.8459743523264525E-2</v>
      </c>
      <c r="E167" s="17">
        <f>IF(OR($A167="",$B167="",$C167=""),"",A167*'MPTO_working_3-way'!$I166)</f>
        <v>2.9825332562174669</v>
      </c>
      <c r="F167" s="21">
        <f>IF(OR($A167="",$B167="",$C167=""),"",B167*'MPTO_working_3-way'!$I166)</f>
        <v>3.3424941664506096</v>
      </c>
      <c r="G167" s="22">
        <f>IF(OR($A167="",$B167="",$C167=""),"",C167*'MPTO_working_3-way'!$I166)</f>
        <v>2.7357029177718837</v>
      </c>
      <c r="H167" s="17">
        <f>IF(OR($A167="",$B167="",$C167=""),"",'MPTO_working_3-way'!E166)</f>
        <v>2.9820391332791467</v>
      </c>
      <c r="I167" s="21">
        <f>IF(OR($A167="",$B167="",$C167=""),"",'MPTO_working_3-way'!F166)</f>
        <v>3.3533896604766262</v>
      </c>
      <c r="J167" s="22">
        <f>IF(OR($A167="",$B167="",$C167=""),"",'MPTO_working_3-way'!G166)</f>
        <v>2.7288609110534625</v>
      </c>
      <c r="K167" s="17">
        <f>IF(OR($A167="",$B167="",$C167=""),"",'OddsRatio_working_3-way'!H166)</f>
        <v>2.9825704345096371</v>
      </c>
      <c r="L167" s="21">
        <f>IF(OR($A167="",$B167="",$C167=""),"",'OddsRatio_working_3-way'!I166)</f>
        <v>3.3477807777087807</v>
      </c>
      <c r="M167" s="22">
        <f>IF(OR($A167="",$B167="",$C167=""),"",'OddsRatio_working_3-way'!J166)</f>
        <v>2.7321404848873669</v>
      </c>
      <c r="N167" s="23">
        <f t="shared" si="42"/>
        <v>33.528544834005586</v>
      </c>
      <c r="O167" s="24">
        <f t="shared" si="43"/>
        <v>29.917778467266519</v>
      </c>
      <c r="P167" s="24">
        <f t="shared" si="44"/>
        <v>36.553676698727891</v>
      </c>
      <c r="Q167" t="s">
        <v>430</v>
      </c>
      <c r="R167" t="s">
        <v>271</v>
      </c>
      <c r="S167" t="s">
        <v>483</v>
      </c>
      <c r="T167" s="35">
        <v>100</v>
      </c>
      <c r="U167" s="35">
        <f t="shared" si="45"/>
        <v>58.15899581589958</v>
      </c>
      <c r="V167" s="35">
        <f t="shared" si="46"/>
        <v>67.948717948717942</v>
      </c>
      <c r="W167" s="35">
        <f t="shared" si="47"/>
        <v>71.098265895953759</v>
      </c>
      <c r="X167" s="35">
        <f t="shared" si="48"/>
        <v>60.953016155328285</v>
      </c>
      <c r="Y167" s="35">
        <f t="shared" si="49"/>
        <v>70.742738288146654</v>
      </c>
      <c r="Z167" s="35">
        <f t="shared" si="50"/>
        <v>73.892286235382471</v>
      </c>
      <c r="AA167" s="35">
        <f t="shared" si="51"/>
        <v>-2.7940203394287053</v>
      </c>
      <c r="AB167" s="35">
        <f t="shared" si="52"/>
        <v>-2.7940203394287124</v>
      </c>
      <c r="AC167" s="35">
        <f t="shared" si="53"/>
        <v>-2.7940203394287124</v>
      </c>
      <c r="AD167" s="36"/>
      <c r="AE167" s="36"/>
      <c r="AF167">
        <v>2.23</v>
      </c>
      <c r="AG167">
        <v>1.71</v>
      </c>
      <c r="AI167" s="36"/>
      <c r="AJ167" t="s">
        <v>164</v>
      </c>
      <c r="AK167" s="35"/>
      <c r="AL167" s="35"/>
    </row>
    <row r="168" spans="1:38" ht="15" x14ac:dyDescent="0.25">
      <c r="A168">
        <v>2.39</v>
      </c>
      <c r="B168">
        <v>3.12</v>
      </c>
      <c r="C168">
        <v>3.46</v>
      </c>
      <c r="D168" s="20">
        <f t="shared" si="41"/>
        <v>2.7940203394287044E-2</v>
      </c>
      <c r="E168" s="17">
        <f>IF(OR($A168="",$B168="",$C168=""),"",A168*'MPTO_working_3-way'!$I167)</f>
        <v>2.4567770861123464</v>
      </c>
      <c r="F168" s="21">
        <f>IF(OR($A168="",$B168="",$C168=""),"",B168*'MPTO_working_3-way'!$I167)</f>
        <v>3.2071734345901759</v>
      </c>
      <c r="G168" s="22">
        <f>IF(OR($A168="",$B168="",$C168=""),"",C168*'MPTO_working_3-way'!$I167)</f>
        <v>3.5566731037442332</v>
      </c>
      <c r="H168" s="17">
        <f>IF(OR($A168="",$B168="",$C168=""),"",'MPTO_working_3-way'!E167)</f>
        <v>2.4444101967337284</v>
      </c>
      <c r="I168" s="21">
        <f>IF(OR($A168="",$B168="",$C168=""),"",'MPTO_working_3-way'!F167)</f>
        <v>3.2133736045774772</v>
      </c>
      <c r="J168" s="22">
        <f>IF(OR($A168="",$B168="",$C168=""),"",'MPTO_working_3-way'!G167)</f>
        <v>3.5752088451997652</v>
      </c>
      <c r="K168" s="17">
        <f>IF(OR($A168="",$B168="",$C168=""),"",'OddsRatio_working_3-way'!H167)</f>
        <v>2.4499002167589037</v>
      </c>
      <c r="L168" s="21">
        <f>IF(OR($A168="",$B168="",$C168=""),"",'OddsRatio_working_3-way'!I167)</f>
        <v>3.2113586039776076</v>
      </c>
      <c r="M168" s="22">
        <f>IF(OR($A168="",$B168="",$C168=""),"",'OddsRatio_working_3-way'!J167)</f>
        <v>3.5660104555589216</v>
      </c>
      <c r="N168" s="23">
        <f t="shared" si="42"/>
        <v>40.703733588724575</v>
      </c>
      <c r="O168" s="24">
        <f t="shared" si="43"/>
        <v>31.180103614439659</v>
      </c>
      <c r="P168" s="24">
        <f t="shared" si="44"/>
        <v>28.116162796835763</v>
      </c>
      <c r="Q168" t="s">
        <v>196</v>
      </c>
      <c r="R168" t="s">
        <v>275</v>
      </c>
      <c r="S168" t="s">
        <v>483</v>
      </c>
      <c r="T168" s="35">
        <v>100</v>
      </c>
      <c r="U168" s="35">
        <f t="shared" si="45"/>
        <v>57.081545064377686</v>
      </c>
      <c r="V168" s="35">
        <f t="shared" si="46"/>
        <v>69.78851963746223</v>
      </c>
      <c r="W168" s="35">
        <f t="shared" si="47"/>
        <v>70.059880239520965</v>
      </c>
      <c r="X168" s="35">
        <f t="shared" si="48"/>
        <v>60.151600123016813</v>
      </c>
      <c r="Y168" s="35">
        <f t="shared" si="49"/>
        <v>72.858574696101357</v>
      </c>
      <c r="Z168" s="35">
        <f t="shared" si="50"/>
        <v>73.129935298160078</v>
      </c>
      <c r="AA168" s="35">
        <f t="shared" si="51"/>
        <v>-3.0700550586391273</v>
      </c>
      <c r="AB168" s="35">
        <f t="shared" si="52"/>
        <v>-3.0700550586391273</v>
      </c>
      <c r="AC168" s="35">
        <f t="shared" si="53"/>
        <v>-3.0700550586391131</v>
      </c>
      <c r="AD168" s="36"/>
      <c r="AE168" s="36"/>
      <c r="AF168">
        <v>2.5499999999999998</v>
      </c>
      <c r="AG168">
        <v>1.56</v>
      </c>
      <c r="AI168" s="36"/>
      <c r="AJ168" t="s">
        <v>436</v>
      </c>
      <c r="AK168" s="35"/>
      <c r="AL168" s="35"/>
    </row>
    <row r="169" spans="1:38" ht="15" x14ac:dyDescent="0.25">
      <c r="A169">
        <v>2.33</v>
      </c>
      <c r="B169">
        <v>3.31</v>
      </c>
      <c r="C169">
        <v>3.34</v>
      </c>
      <c r="D169" s="20">
        <f t="shared" si="41"/>
        <v>3.0700550586391095E-2</v>
      </c>
      <c r="E169" s="17">
        <f>IF(OR($A169="",$B169="",$C169=""),"",A169*'MPTO_working_3-way'!$I168)</f>
        <v>2.4015322828662913</v>
      </c>
      <c r="F169" s="21">
        <f>IF(OR($A169="",$B169="",$C169=""),"",B169*'MPTO_working_3-way'!$I168)</f>
        <v>3.4116188224409547</v>
      </c>
      <c r="G169" s="22">
        <f>IF(OR($A169="",$B169="",$C169=""),"",C169*'MPTO_working_3-way'!$I168)</f>
        <v>3.4425398389585462</v>
      </c>
      <c r="H169" s="17">
        <f>IF(OR($A169="",$B169="",$C169=""),"",'MPTO_working_3-way'!E168)</f>
        <v>2.3869137976503256</v>
      </c>
      <c r="I169" s="21">
        <f>IF(OR($A169="",$B169="",$C169=""),"",'MPTO_working_3-way'!F168)</f>
        <v>3.4260504025087664</v>
      </c>
      <c r="J169" s="22">
        <f>IF(OR($A169="",$B169="",$C169=""),"",'MPTO_working_3-way'!G168)</f>
        <v>3.4582011289495842</v>
      </c>
      <c r="K169" s="17">
        <f>IF(OR($A169="",$B169="",$C169=""),"",'OddsRatio_working_3-way'!H168)</f>
        <v>2.3932484929610749</v>
      </c>
      <c r="L169" s="21">
        <f>IF(OR($A169="",$B169="",$C169=""),"",'OddsRatio_working_3-way'!I168)</f>
        <v>3.4198526456692351</v>
      </c>
      <c r="M169" s="22">
        <f>IF(OR($A169="",$B169="",$C169=""),"",'OddsRatio_working_3-way'!J168)</f>
        <v>3.4512793034051992</v>
      </c>
      <c r="N169" s="23">
        <f t="shared" si="42"/>
        <v>41.640081506898333</v>
      </c>
      <c r="O169" s="24">
        <f t="shared" si="43"/>
        <v>29.311598160445051</v>
      </c>
      <c r="P169" s="24">
        <f t="shared" si="44"/>
        <v>29.048320332656623</v>
      </c>
      <c r="Q169" t="s">
        <v>282</v>
      </c>
      <c r="R169" t="s">
        <v>284</v>
      </c>
      <c r="S169" t="s">
        <v>483</v>
      </c>
      <c r="T169" s="35">
        <v>100</v>
      </c>
      <c r="U169" s="35">
        <f t="shared" si="45"/>
        <v>35.483870967741936</v>
      </c>
      <c r="V169" s="35">
        <f t="shared" si="46"/>
        <v>77.528089887640448</v>
      </c>
      <c r="W169" s="35">
        <f t="shared" si="47"/>
        <v>84.076433121019107</v>
      </c>
      <c r="X169" s="35">
        <f t="shared" si="48"/>
        <v>38.395476991340438</v>
      </c>
      <c r="Y169" s="35">
        <f t="shared" si="49"/>
        <v>80.439695911238957</v>
      </c>
      <c r="Z169" s="35">
        <f t="shared" si="50"/>
        <v>86.988039144617616</v>
      </c>
      <c r="AA169" s="35">
        <f t="shared" si="51"/>
        <v>-2.9116060235985017</v>
      </c>
      <c r="AB169" s="35">
        <f t="shared" si="52"/>
        <v>-2.9116060235985088</v>
      </c>
      <c r="AC169" s="35">
        <f t="shared" si="53"/>
        <v>-2.9116060235985088</v>
      </c>
      <c r="AD169" s="36"/>
      <c r="AE169" s="36"/>
      <c r="AF169">
        <v>2.16</v>
      </c>
      <c r="AG169">
        <v>1.74</v>
      </c>
      <c r="AI169" s="36"/>
      <c r="AJ169" t="s">
        <v>436</v>
      </c>
      <c r="AK169" s="35"/>
      <c r="AL169" s="35"/>
    </row>
    <row r="170" spans="1:38" ht="15" x14ac:dyDescent="0.25">
      <c r="A170">
        <v>1.55</v>
      </c>
      <c r="B170">
        <v>4.45</v>
      </c>
      <c r="C170">
        <v>6.28</v>
      </c>
      <c r="D170" s="20">
        <f t="shared" si="41"/>
        <v>2.9116060235985008E-2</v>
      </c>
      <c r="E170" s="17">
        <f>IF(OR($A170="",$B170="",$C170=""),"",A170*'MPTO_working_3-way'!$I169)</f>
        <v>1.5951298933657767</v>
      </c>
      <c r="F170" s="21">
        <f>IF(OR($A170="",$B170="",$C170=""),"",B170*'MPTO_working_3-way'!$I169)</f>
        <v>4.5795664680501336</v>
      </c>
      <c r="G170" s="22">
        <f>IF(OR($A170="",$B170="",$C170=""),"",C170*'MPTO_working_3-way'!$I169)</f>
        <v>6.4628488582819861</v>
      </c>
      <c r="H170" s="17">
        <f>IF(OR($A170="",$B170="",$C170=""),"",'MPTO_working_3-way'!E169)</f>
        <v>1.5736732350975093</v>
      </c>
      <c r="I170" s="21">
        <f>IF(OR($A170="",$B170="",$C170=""),"",'MPTO_working_3-way'!F169)</f>
        <v>4.6508654011338262</v>
      </c>
      <c r="J170" s="22">
        <f>IF(OR($A170="",$B170="",$C170=""),"",'MPTO_working_3-way'!G169)</f>
        <v>6.6876071081193738</v>
      </c>
      <c r="K170" s="17">
        <f>IF(OR($A170="",$B170="",$C170=""),"",'OddsRatio_working_3-way'!H169)</f>
        <v>1.5808386934037937</v>
      </c>
      <c r="L170" s="21">
        <f>IF(OR($A170="",$B170="",$C170=""),"",'OddsRatio_working_3-way'!I169)</f>
        <v>4.6434427131692546</v>
      </c>
      <c r="M170" s="22">
        <f>IF(OR($A170="",$B170="",$C170=""),"",'OddsRatio_working_3-way'!J169)</f>
        <v>6.5760514566764243</v>
      </c>
      <c r="N170" s="23">
        <f t="shared" si="42"/>
        <v>62.690819359542374</v>
      </c>
      <c r="O170" s="24">
        <f t="shared" si="43"/>
        <v>21.836128091525993</v>
      </c>
      <c r="P170" s="24">
        <f t="shared" si="44"/>
        <v>15.473052548931637</v>
      </c>
      <c r="Q170" t="s">
        <v>393</v>
      </c>
      <c r="R170" t="s">
        <v>198</v>
      </c>
      <c r="S170" t="s">
        <v>483</v>
      </c>
      <c r="T170" s="35">
        <v>100</v>
      </c>
      <c r="U170" s="35">
        <f t="shared" si="45"/>
        <v>48.186528497409334</v>
      </c>
      <c r="V170" s="35">
        <f t="shared" si="46"/>
        <v>73.890339425587456</v>
      </c>
      <c r="W170" s="35">
        <f t="shared" si="47"/>
        <v>74.811083123425689</v>
      </c>
      <c r="X170" s="35">
        <f t="shared" si="48"/>
        <v>51.298577450986841</v>
      </c>
      <c r="Y170" s="35">
        <f t="shared" si="49"/>
        <v>77.002388379164984</v>
      </c>
      <c r="Z170" s="35">
        <f t="shared" si="50"/>
        <v>77.923132077003203</v>
      </c>
      <c r="AA170" s="35">
        <f t="shared" si="51"/>
        <v>-3.1120489535775064</v>
      </c>
      <c r="AB170" s="35">
        <f t="shared" si="52"/>
        <v>-3.1120489535775278</v>
      </c>
      <c r="AC170" s="35">
        <f t="shared" si="53"/>
        <v>-3.1120489535775135</v>
      </c>
      <c r="AD170" s="36"/>
      <c r="AE170" s="36"/>
      <c r="AF170">
        <v>1.79</v>
      </c>
      <c r="AG170">
        <v>2.1</v>
      </c>
      <c r="AI170" s="36"/>
      <c r="AJ170" t="s">
        <v>437</v>
      </c>
      <c r="AK170" s="35"/>
      <c r="AL170" s="35"/>
    </row>
    <row r="171" spans="1:38" ht="15" x14ac:dyDescent="0.25">
      <c r="A171">
        <v>1.93</v>
      </c>
      <c r="B171">
        <v>3.83</v>
      </c>
      <c r="C171">
        <v>3.97</v>
      </c>
      <c r="D171" s="20">
        <f t="shared" si="41"/>
        <v>3.1120489535775064E-2</v>
      </c>
      <c r="E171" s="17">
        <f>IF(OR($A171="",$B171="",$C171=""),"",A171*'MPTO_working_3-way'!$I170)</f>
        <v>1.9900625448040459</v>
      </c>
      <c r="F171" s="21">
        <f>IF(OR($A171="",$B171="",$C171=""),"",B171*'MPTO_working_3-way'!$I170)</f>
        <v>3.9491914749220185</v>
      </c>
      <c r="G171" s="22">
        <f>IF(OR($A171="",$B171="",$C171=""),"",C171*'MPTO_working_3-way'!$I170)</f>
        <v>4.0935483434570274</v>
      </c>
      <c r="H171" s="17">
        <f>IF(OR($A171="",$B171="",$C171=""),"",'MPTO_working_3-way'!E170)</f>
        <v>1.9694296522420685</v>
      </c>
      <c r="I171" s="21">
        <f>IF(OR($A171="",$B171="",$C171=""),"",'MPTO_working_3-way'!F170)</f>
        <v>3.9884636205347848</v>
      </c>
      <c r="J171" s="22">
        <f>IF(OR($A171="",$B171="",$C171=""),"",'MPTO_working_3-way'!G170)</f>
        <v>4.1405180486550854</v>
      </c>
      <c r="K171" s="17">
        <f>IF(OR($A171="",$B171="",$C171=""),"",'OddsRatio_working_3-way'!H170)</f>
        <v>1.9773569618503744</v>
      </c>
      <c r="L171" s="21">
        <f>IF(OR($A171="",$B171="",$C171=""),"",'OddsRatio_working_3-way'!I170)</f>
        <v>3.9741077441253343</v>
      </c>
      <c r="M171" s="22">
        <f>IF(OR($A171="",$B171="",$C171=""),"",'OddsRatio_working_3-way'!J170)</f>
        <v>4.1212367491350674</v>
      </c>
      <c r="N171" s="23">
        <f t="shared" si="42"/>
        <v>50.249676956684105</v>
      </c>
      <c r="O171" s="24">
        <f t="shared" si="43"/>
        <v>25.321638779738993</v>
      </c>
      <c r="P171" s="24">
        <f t="shared" si="44"/>
        <v>24.428684263576905</v>
      </c>
      <c r="Q171" t="s">
        <v>389</v>
      </c>
      <c r="R171" t="s">
        <v>386</v>
      </c>
      <c r="S171" t="s">
        <v>483</v>
      </c>
      <c r="T171" s="35">
        <v>100</v>
      </c>
      <c r="U171" s="35">
        <f t="shared" si="45"/>
        <v>58.333333333333336</v>
      </c>
      <c r="V171" s="35">
        <f t="shared" si="46"/>
        <v>73.474801061007966</v>
      </c>
      <c r="W171" s="35">
        <f t="shared" si="47"/>
        <v>65.517241379310349</v>
      </c>
      <c r="X171" s="35">
        <f t="shared" si="48"/>
        <v>61.007957559681699</v>
      </c>
      <c r="Y171" s="35">
        <f t="shared" si="49"/>
        <v>76.149425287356337</v>
      </c>
      <c r="Z171" s="35">
        <f t="shared" si="50"/>
        <v>68.191865605658705</v>
      </c>
      <c r="AA171" s="35">
        <f t="shared" si="51"/>
        <v>-2.6746242263483637</v>
      </c>
      <c r="AB171" s="35">
        <f t="shared" si="52"/>
        <v>-2.6746242263483708</v>
      </c>
      <c r="AC171" s="35">
        <f t="shared" si="53"/>
        <v>-2.6746242263483566</v>
      </c>
      <c r="AD171" s="36"/>
      <c r="AE171" s="36"/>
      <c r="AF171">
        <v>1.79</v>
      </c>
      <c r="AG171">
        <v>2.11</v>
      </c>
      <c r="AI171" s="36"/>
      <c r="AJ171" t="s">
        <v>437</v>
      </c>
      <c r="AK171" s="35"/>
      <c r="AL171" s="35"/>
    </row>
    <row r="172" spans="1:38" ht="15" x14ac:dyDescent="0.25">
      <c r="A172">
        <v>2.4</v>
      </c>
      <c r="B172">
        <v>3.77</v>
      </c>
      <c r="C172">
        <v>2.9</v>
      </c>
      <c r="D172" s="20">
        <f t="shared" si="41"/>
        <v>2.6746242263483655E-2</v>
      </c>
      <c r="E172" s="17">
        <f>IF(OR($A172="",$B172="",$C172=""),"",A172*'MPTO_working_3-way'!$I171)</f>
        <v>2.4641909814323606</v>
      </c>
      <c r="F172" s="21">
        <f>IF(OR($A172="",$B172="",$C172=""),"",B172*'MPTO_working_3-way'!$I171)</f>
        <v>3.8708333333333336</v>
      </c>
      <c r="G172" s="22">
        <f>IF(OR($A172="",$B172="",$C172=""),"",C172*'MPTO_working_3-way'!$I171)</f>
        <v>2.9775641025641026</v>
      </c>
      <c r="H172" s="17">
        <f>IF(OR($A172="",$B172="",$C172=""),"",'MPTO_working_3-way'!E171)</f>
        <v>2.4524756053487531</v>
      </c>
      <c r="I172" s="21">
        <f>IF(OR($A172="",$B172="",$C172=""),"",'MPTO_working_3-way'!F171)</f>
        <v>3.9011210117849964</v>
      </c>
      <c r="J172" s="22">
        <f>IF(OR($A172="",$B172="",$C172=""),"",'MPTO_working_3-way'!G171)</f>
        <v>2.9769686334722527</v>
      </c>
      <c r="K172" s="17">
        <f>IF(OR($A172="",$B172="",$C172=""),"",'OddsRatio_working_3-way'!H171)</f>
        <v>2.4579254599843785</v>
      </c>
      <c r="L172" s="21">
        <f>IF(OR($A172="",$B172="",$C172=""),"",'OddsRatio_working_3-way'!I171)</f>
        <v>3.884609660111948</v>
      </c>
      <c r="M172" s="22">
        <f>IF(OR($A172="",$B172="",$C172=""),"",'OddsRatio_working_3-way'!J171)</f>
        <v>2.978613124264514</v>
      </c>
      <c r="N172" s="23">
        <f t="shared" si="42"/>
        <v>40.581270182992469</v>
      </c>
      <c r="O172" s="24">
        <f t="shared" si="43"/>
        <v>25.834230355220665</v>
      </c>
      <c r="P172" s="24">
        <f t="shared" si="44"/>
        <v>33.584499461786862</v>
      </c>
      <c r="Q172" t="s">
        <v>392</v>
      </c>
      <c r="R172" t="s">
        <v>391</v>
      </c>
      <c r="S172" t="s">
        <v>483</v>
      </c>
      <c r="T172" s="35">
        <v>100</v>
      </c>
      <c r="U172" s="35">
        <f t="shared" si="45"/>
        <v>27.536231884057976</v>
      </c>
      <c r="V172" s="35">
        <f t="shared" si="46"/>
        <v>81.981981981981988</v>
      </c>
      <c r="W172" s="35">
        <f t="shared" si="47"/>
        <v>87.277353689567434</v>
      </c>
      <c r="X172" s="35">
        <f t="shared" si="48"/>
        <v>30.740664328450588</v>
      </c>
      <c r="Y172" s="35">
        <f t="shared" si="49"/>
        <v>85.186414426374611</v>
      </c>
      <c r="Z172" s="35">
        <f t="shared" si="50"/>
        <v>90.481786133960057</v>
      </c>
      <c r="AA172" s="35">
        <f t="shared" si="51"/>
        <v>-3.2044324443926122</v>
      </c>
      <c r="AB172" s="35">
        <f t="shared" si="52"/>
        <v>-3.2044324443926229</v>
      </c>
      <c r="AC172" s="35">
        <f t="shared" si="53"/>
        <v>-3.2044324443926229</v>
      </c>
      <c r="AD172" s="36"/>
      <c r="AE172" s="36"/>
      <c r="AF172">
        <v>1.61</v>
      </c>
      <c r="AG172">
        <v>2.42</v>
      </c>
      <c r="AI172" s="36"/>
      <c r="AJ172" t="s">
        <v>437</v>
      </c>
      <c r="AK172" s="35"/>
      <c r="AL172" s="35"/>
    </row>
    <row r="173" spans="1:38" ht="15" x14ac:dyDescent="0.25">
      <c r="A173">
        <v>1.38</v>
      </c>
      <c r="B173">
        <v>5.55</v>
      </c>
      <c r="C173">
        <v>7.86</v>
      </c>
      <c r="D173" s="20">
        <f t="shared" si="41"/>
        <v>3.2044324443926353E-2</v>
      </c>
      <c r="E173" s="17">
        <f>IF(OR($A173="",$B173="",$C173=""),"",A173*'MPTO_working_3-way'!$I172)</f>
        <v>1.4242211677326182</v>
      </c>
      <c r="F173" s="21">
        <f>IF(OR($A173="",$B173="",$C173=""),"",B173*'MPTO_working_3-way'!$I172)</f>
        <v>5.7278460006637912</v>
      </c>
      <c r="G173" s="22">
        <f>IF(OR($A173="",$B173="",$C173=""),"",C173*'MPTO_working_3-way'!$I172)</f>
        <v>8.1118683901292616</v>
      </c>
      <c r="H173" s="17">
        <f>IF(OR($A173="",$B173="",$C173=""),"",'MPTO_working_3-way'!E172)</f>
        <v>1.4006460682392128</v>
      </c>
      <c r="I173" s="21">
        <f>IF(OR($A173="",$B173="",$C173=""),"",'MPTO_working_3-way'!F172)</f>
        <v>5.899748916577976</v>
      </c>
      <c r="J173" s="22">
        <f>IF(OR($A173="",$B173="",$C173=""),"",'MPTO_working_3-way'!G172)</f>
        <v>8.5803750865880524</v>
      </c>
      <c r="K173" s="17">
        <f>IF(OR($A173="",$B173="",$C173=""),"",'OddsRatio_working_3-way'!H172)</f>
        <v>1.4077132883027157</v>
      </c>
      <c r="L173" s="21">
        <f>IF(OR($A173="",$B173="",$C173=""),"",'OddsRatio_working_3-way'!I172)</f>
        <v>5.8818301625719931</v>
      </c>
      <c r="M173" s="22">
        <f>IF(OR($A173="",$B173="",$C173=""),"",'OddsRatio_working_3-way'!J172)</f>
        <v>8.3602977835700809</v>
      </c>
      <c r="N173" s="23">
        <f t="shared" si="42"/>
        <v>70.213813883416393</v>
      </c>
      <c r="O173" s="24">
        <f t="shared" si="43"/>
        <v>17.458569938579206</v>
      </c>
      <c r="P173" s="24">
        <f t="shared" si="44"/>
        <v>12.327616178004401</v>
      </c>
      <c r="Q173" t="s">
        <v>387</v>
      </c>
      <c r="R173" t="s">
        <v>199</v>
      </c>
      <c r="S173" t="s">
        <v>483</v>
      </c>
      <c r="T173" s="35">
        <v>100</v>
      </c>
      <c r="U173" s="35">
        <f t="shared" si="45"/>
        <v>27.007299270072991</v>
      </c>
      <c r="V173" s="35">
        <f t="shared" si="46"/>
        <v>82.046678635547579</v>
      </c>
      <c r="W173" s="35">
        <f t="shared" si="47"/>
        <v>87.937273823884198</v>
      </c>
      <c r="X173" s="35">
        <f t="shared" si="48"/>
        <v>30.016047540568223</v>
      </c>
      <c r="Y173" s="35">
        <f t="shared" si="49"/>
        <v>85.055426906042811</v>
      </c>
      <c r="Z173" s="35">
        <f t="shared" si="50"/>
        <v>90.94602209437943</v>
      </c>
      <c r="AA173" s="35">
        <f t="shared" si="51"/>
        <v>-3.0087482704952322</v>
      </c>
      <c r="AB173" s="35">
        <f t="shared" si="52"/>
        <v>-3.0087482704952322</v>
      </c>
      <c r="AC173" s="35">
        <f t="shared" si="53"/>
        <v>-3.0087482704952322</v>
      </c>
      <c r="AD173" s="36"/>
      <c r="AE173" s="36"/>
      <c r="AF173">
        <v>1.52</v>
      </c>
      <c r="AG173">
        <v>2.64</v>
      </c>
      <c r="AI173" s="36"/>
      <c r="AJ173" t="s">
        <v>437</v>
      </c>
      <c r="AK173" s="35"/>
      <c r="AL173" s="35"/>
    </row>
    <row r="174" spans="1:38" ht="15" x14ac:dyDescent="0.25">
      <c r="A174">
        <v>1.37</v>
      </c>
      <c r="B174">
        <v>5.57</v>
      </c>
      <c r="C174">
        <v>8.2899999999999991</v>
      </c>
      <c r="D174" s="20">
        <f t="shared" si="41"/>
        <v>3.0087482704952428E-2</v>
      </c>
      <c r="E174" s="17">
        <f>IF(OR($A174="",$B174="",$C174=""),"",A174*'MPTO_working_3-way'!$I173)</f>
        <v>1.411219851305785</v>
      </c>
      <c r="F174" s="21">
        <f>IF(OR($A174="",$B174="",$C174=""),"",B174*'MPTO_working_3-way'!$I173)</f>
        <v>5.7375872786665854</v>
      </c>
      <c r="G174" s="22">
        <f>IF(OR($A174="",$B174="",$C174=""),"",C174*'MPTO_working_3-way'!$I173)</f>
        <v>8.5394252316240546</v>
      </c>
      <c r="H174" s="17">
        <f>IF(OR($A174="",$B174="",$C174=""),"",'MPTO_working_3-way'!E173)</f>
        <v>1.3890859724112479</v>
      </c>
      <c r="I174" s="21">
        <f>IF(OR($A174="",$B174="",$C174=""),"",'MPTO_working_3-way'!F173)</f>
        <v>5.8995639562490858</v>
      </c>
      <c r="J174" s="22">
        <f>IF(OR($A174="",$B174="",$C174=""),"",'MPTO_working_3-way'!G173)</f>
        <v>9.0417465781831101</v>
      </c>
      <c r="K174" s="17">
        <f>IF(OR($A174="",$B174="",$C174=""),"",'OddsRatio_working_3-way'!H173)</f>
        <v>1.3957205929184284</v>
      </c>
      <c r="L174" s="21">
        <f>IF(OR($A174="",$B174="",$C174=""),"",'OddsRatio_working_3-way'!I173)</f>
        <v>5.8876840801005894</v>
      </c>
      <c r="M174" s="22">
        <f>IF(OR($A174="",$B174="",$C174=""),"",'OddsRatio_working_3-way'!J173)</f>
        <v>8.7967651956090354</v>
      </c>
      <c r="N174" s="23">
        <f t="shared" si="42"/>
        <v>70.860681209572832</v>
      </c>
      <c r="O174" s="24">
        <f t="shared" si="43"/>
        <v>17.428928771474826</v>
      </c>
      <c r="P174" s="24">
        <f t="shared" si="44"/>
        <v>11.710390018952328</v>
      </c>
      <c r="Q174" t="s">
        <v>292</v>
      </c>
      <c r="R174" t="s">
        <v>291</v>
      </c>
      <c r="S174" t="s">
        <v>483</v>
      </c>
      <c r="T174" s="35">
        <v>100</v>
      </c>
      <c r="U174" s="35">
        <f t="shared" si="45"/>
        <v>61.977186311787079</v>
      </c>
      <c r="V174" s="35">
        <f t="shared" si="46"/>
        <v>69.512195121951223</v>
      </c>
      <c r="W174" s="35">
        <f t="shared" si="47"/>
        <v>65.753424657534239</v>
      </c>
      <c r="X174" s="35">
        <f t="shared" si="48"/>
        <v>64.734380220514538</v>
      </c>
      <c r="Y174" s="35">
        <f t="shared" si="49"/>
        <v>72.269389030678681</v>
      </c>
      <c r="Z174" s="35">
        <f t="shared" si="50"/>
        <v>68.510618566261712</v>
      </c>
      <c r="AA174" s="35">
        <f t="shared" si="51"/>
        <v>-2.7571939087274586</v>
      </c>
      <c r="AB174" s="35">
        <f t="shared" si="52"/>
        <v>-2.7571939087274586</v>
      </c>
      <c r="AC174" s="35">
        <f t="shared" si="53"/>
        <v>-2.7571939087274728</v>
      </c>
      <c r="AD174" s="36"/>
      <c r="AE174" s="36"/>
      <c r="AF174">
        <v>1.54</v>
      </c>
      <c r="AG174">
        <v>2.6</v>
      </c>
      <c r="AI174" s="36"/>
      <c r="AJ174" t="s">
        <v>437</v>
      </c>
      <c r="AK174" s="35"/>
      <c r="AL174" s="35"/>
    </row>
    <row r="175" spans="1:38" ht="15" x14ac:dyDescent="0.25">
      <c r="A175">
        <v>2.63</v>
      </c>
      <c r="B175">
        <v>3.28</v>
      </c>
      <c r="C175">
        <v>2.92</v>
      </c>
      <c r="D175" s="20">
        <f t="shared" si="41"/>
        <v>2.7571939087274622E-2</v>
      </c>
      <c r="E175" s="17">
        <f>IF(OR($A175="",$B175="",$C175=""),"",A175*'MPTO_working_3-way'!$I174)</f>
        <v>2.7025141997995323</v>
      </c>
      <c r="F175" s="21">
        <f>IF(OR($A175="",$B175="",$C175=""),"",B175*'MPTO_working_3-way'!$I174)</f>
        <v>3.3704359602062604</v>
      </c>
      <c r="G175" s="22">
        <f>IF(OR($A175="",$B175="",$C175=""),"",C175*'MPTO_working_3-way'!$I174)</f>
        <v>3.0005100621348419</v>
      </c>
      <c r="H175" s="17">
        <f>IF(OR($A175="",$B175="",$C175=""),"",'MPTO_working_3-way'!E174)</f>
        <v>2.6951454382664162</v>
      </c>
      <c r="I175" s="21">
        <f>IF(OR($A175="",$B175="",$C175=""),"",'MPTO_working_3-way'!F174)</f>
        <v>3.3819499641250594</v>
      </c>
      <c r="J175" s="22">
        <f>IF(OR($A175="",$B175="",$C175=""),"",'MPTO_working_3-way'!G174)</f>
        <v>3.0005241279939621</v>
      </c>
      <c r="K175" s="17">
        <f>IF(OR($A175="",$B175="",$C175=""),"",'OddsRatio_working_3-way'!H174)</f>
        <v>2.698648211600553</v>
      </c>
      <c r="L175" s="21">
        <f>IF(OR($A175="",$B175="",$C175=""),"",'OddsRatio_working_3-way'!I174)</f>
        <v>3.3760232653062943</v>
      </c>
      <c r="M175" s="22">
        <f>IF(OR($A175="",$B175="",$C175=""),"",'OddsRatio_working_3-way'!J174)</f>
        <v>3.0008616971000381</v>
      </c>
      <c r="N175" s="23">
        <f t="shared" si="42"/>
        <v>37.002580784744005</v>
      </c>
      <c r="O175" s="24">
        <f t="shared" si="43"/>
        <v>29.669752275572179</v>
      </c>
      <c r="P175" s="24">
        <f t="shared" si="44"/>
        <v>33.327666939683816</v>
      </c>
      <c r="Q175" t="s">
        <v>201</v>
      </c>
      <c r="R175" t="s">
        <v>460</v>
      </c>
      <c r="S175" t="s">
        <v>483</v>
      </c>
      <c r="T175" s="35">
        <v>100</v>
      </c>
      <c r="U175" s="35">
        <f t="shared" si="45"/>
        <v>9.9099099099099224</v>
      </c>
      <c r="V175" s="35">
        <f t="shared" si="46"/>
        <v>90.128331688055283</v>
      </c>
      <c r="W175" s="35">
        <f t="shared" si="47"/>
        <v>96.61131819722128</v>
      </c>
      <c r="X175" s="35">
        <f t="shared" si="48"/>
        <v>13.260350114723435</v>
      </c>
      <c r="Y175" s="35">
        <f t="shared" si="49"/>
        <v>93.478771892868792</v>
      </c>
      <c r="Z175" s="35">
        <f t="shared" si="50"/>
        <v>99.961758402034789</v>
      </c>
      <c r="AA175" s="35">
        <f t="shared" si="51"/>
        <v>-3.3504402048135127</v>
      </c>
      <c r="AB175" s="35">
        <f t="shared" si="52"/>
        <v>-3.3504402048135091</v>
      </c>
      <c r="AC175" s="35">
        <f t="shared" si="53"/>
        <v>-3.3504402048135091</v>
      </c>
      <c r="AD175" s="36"/>
      <c r="AE175" s="36"/>
      <c r="AF175">
        <v>2.19</v>
      </c>
      <c r="AG175">
        <v>1.73</v>
      </c>
      <c r="AI175" s="36"/>
      <c r="AJ175" t="s">
        <v>80</v>
      </c>
      <c r="AK175" s="35"/>
      <c r="AL175" s="35"/>
    </row>
    <row r="176" spans="1:38" ht="15" x14ac:dyDescent="0.25">
      <c r="A176">
        <v>1.1100000000000001</v>
      </c>
      <c r="B176">
        <v>10.130000000000001</v>
      </c>
      <c r="C176">
        <v>29.51</v>
      </c>
      <c r="D176" s="20">
        <f t="shared" si="41"/>
        <v>3.3504402048135207E-2</v>
      </c>
      <c r="E176" s="17">
        <f>IF(OR($A176="",$B176="",$C176=""),"",A176*'MPTO_working_3-way'!$I175)</f>
        <v>1.1471898862734302</v>
      </c>
      <c r="F176" s="21">
        <f>IF(OR($A176="",$B176="",$C176=""),"",B176*'MPTO_working_3-way'!$I175)</f>
        <v>10.46939959274761</v>
      </c>
      <c r="G176" s="22">
        <f>IF(OR($A176="",$B176="",$C176=""),"",C176*'MPTO_working_3-way'!$I175)</f>
        <v>30.498714904440472</v>
      </c>
      <c r="H176" s="17">
        <f>IF(OR($A176="",$B176="",$C176=""),"",'MPTO_working_3-way'!E175)</f>
        <v>1.1239329799004854</v>
      </c>
      <c r="I176" s="21">
        <f>IF(OR($A176="",$B176="",$C176=""),"",'MPTO_working_3-way'!F175)</f>
        <v>11.422233837580983</v>
      </c>
      <c r="J176" s="22">
        <f>IF(OR($A176="",$B176="",$C176=""),"",'MPTO_working_3-way'!G175)</f>
        <v>44.016634039328657</v>
      </c>
      <c r="K176" s="17">
        <f>IF(OR($A176="",$B176="",$C176=""),"",'OddsRatio_working_3-way'!H175)</f>
        <v>1.1291239216111528</v>
      </c>
      <c r="L176" s="21">
        <f>IF(OR($A176="",$B176="",$C176=""),"",'OddsRatio_working_3-way'!I175)</f>
        <v>11.717285493725676</v>
      </c>
      <c r="M176" s="22">
        <f>IF(OR($A176="",$B176="",$C176=""),"",'OddsRatio_working_3-way'!J175)</f>
        <v>34.466572773945117</v>
      </c>
      <c r="N176" s="23">
        <f t="shared" si="42"/>
        <v>87.169527204291626</v>
      </c>
      <c r="O176" s="24">
        <f t="shared" si="43"/>
        <v>9.5516461201148797</v>
      </c>
      <c r="P176" s="24">
        <f t="shared" si="44"/>
        <v>3.2788266755934838</v>
      </c>
      <c r="Q176" t="s">
        <v>300</v>
      </c>
      <c r="R176" t="s">
        <v>157</v>
      </c>
      <c r="S176" t="s">
        <v>483</v>
      </c>
      <c r="T176" s="35">
        <v>100</v>
      </c>
      <c r="U176" s="35">
        <f t="shared" si="45"/>
        <v>63.503649635036496</v>
      </c>
      <c r="V176" s="35">
        <f t="shared" si="46"/>
        <v>68.35443037974683</v>
      </c>
      <c r="W176" s="35">
        <f t="shared" si="47"/>
        <v>65.397923875432525</v>
      </c>
      <c r="X176" s="35">
        <f t="shared" si="48"/>
        <v>66.24764574482063</v>
      </c>
      <c r="Y176" s="35">
        <f t="shared" si="49"/>
        <v>71.098426489530979</v>
      </c>
      <c r="Z176" s="35">
        <f t="shared" si="50"/>
        <v>68.14191998521666</v>
      </c>
      <c r="AA176" s="35">
        <f t="shared" si="51"/>
        <v>-2.7439961097841348</v>
      </c>
      <c r="AB176" s="35">
        <f t="shared" si="52"/>
        <v>-2.743996109784149</v>
      </c>
      <c r="AC176" s="35">
        <f t="shared" si="53"/>
        <v>-2.7439961097841348</v>
      </c>
      <c r="AD176" s="36"/>
      <c r="AE176" s="36"/>
      <c r="AF176">
        <v>1.42</v>
      </c>
      <c r="AG176">
        <v>2.94</v>
      </c>
      <c r="AI176" s="36"/>
      <c r="AJ176" t="s">
        <v>80</v>
      </c>
      <c r="AK176" s="35"/>
      <c r="AL176" s="35"/>
    </row>
    <row r="177" spans="1:38" s="35" customFormat="1" ht="15" x14ac:dyDescent="0.25">
      <c r="A177">
        <v>2.74</v>
      </c>
      <c r="B177">
        <v>3.16</v>
      </c>
      <c r="C177">
        <v>2.89</v>
      </c>
      <c r="D177" s="20">
        <f t="shared" si="41"/>
        <v>2.7439961097841303E-2</v>
      </c>
      <c r="E177" s="17">
        <f>IF(OR($A177="",$B177="",$C177=""),"",A177*'MPTO_working_3-way'!$I176)</f>
        <v>2.8151854934080855</v>
      </c>
      <c r="F177" s="21">
        <f>IF(OR($A177="",$B177="",$C177=""),"",B177*'MPTO_working_3-way'!$I176)</f>
        <v>3.2467102770691785</v>
      </c>
      <c r="G177" s="22">
        <f>IF(OR($A177="",$B177="",$C177=""),"",C177*'MPTO_working_3-way'!$I176)</f>
        <v>2.9693014875727615</v>
      </c>
      <c r="H177" s="17">
        <f>IF(OR($A177="",$B177="",$C177=""),"",'MPTO_working_3-way'!E176)</f>
        <v>2.8104346383245349</v>
      </c>
      <c r="I177" s="21">
        <f>IF(OR($A177="",$B177="",$C177=""),"",'MPTO_working_3-way'!F176)</f>
        <v>3.2540532873822623</v>
      </c>
      <c r="J177" s="22">
        <f>IF(OR($A177="",$B177="",$C177=""),"",'MPTO_working_3-way'!G176)</f>
        <v>2.9684679754209959</v>
      </c>
      <c r="K177" s="17">
        <f>IF(OR($A177="",$B177="",$C177=""),"",'OddsRatio_working_3-way'!H176)</f>
        <v>2.8127450405858951</v>
      </c>
      <c r="L177" s="21">
        <f>IF(OR($A177="",$B177="",$C177=""),"",'OddsRatio_working_3-way'!I176)</f>
        <v>3.2503041883135255</v>
      </c>
      <c r="M177" s="22">
        <f>IF(OR($A177="",$B177="",$C177=""),"",'OddsRatio_working_3-way'!J176)</f>
        <v>2.9690161647743349</v>
      </c>
      <c r="N177" s="23">
        <f t="shared" si="42"/>
        <v>35.521638000108908</v>
      </c>
      <c r="O177" s="24">
        <f t="shared" si="43"/>
        <v>30.800407633005833</v>
      </c>
      <c r="P177" s="24">
        <f t="shared" si="44"/>
        <v>33.677954366885267</v>
      </c>
      <c r="Q177" t="s">
        <v>298</v>
      </c>
      <c r="R177" t="s">
        <v>394</v>
      </c>
      <c r="S177" t="s">
        <v>483</v>
      </c>
      <c r="T177" s="35">
        <v>100</v>
      </c>
      <c r="U177" s="35">
        <f t="shared" si="45"/>
        <v>63.768115942028999</v>
      </c>
      <c r="V177" s="35">
        <f t="shared" si="46"/>
        <v>68.35443037974683</v>
      </c>
      <c r="W177" s="35">
        <f t="shared" si="47"/>
        <v>65.156794425087099</v>
      </c>
      <c r="X177" s="35">
        <f t="shared" si="48"/>
        <v>66.488775195166056</v>
      </c>
      <c r="Y177" s="35">
        <f t="shared" si="49"/>
        <v>71.075089632883916</v>
      </c>
      <c r="Z177" s="35">
        <f t="shared" si="50"/>
        <v>67.877453678224171</v>
      </c>
      <c r="AA177" s="35">
        <f t="shared" si="51"/>
        <v>-2.7206592531370575</v>
      </c>
      <c r="AB177" s="35">
        <f t="shared" si="52"/>
        <v>-2.7206592531370859</v>
      </c>
      <c r="AC177" s="35">
        <f t="shared" si="53"/>
        <v>-2.7206592531370717</v>
      </c>
      <c r="AD177" s="36"/>
      <c r="AE177" s="36"/>
      <c r="AF177">
        <v>2.34</v>
      </c>
      <c r="AG177">
        <v>1.65</v>
      </c>
      <c r="AH177" s="36"/>
      <c r="AI177" s="36"/>
      <c r="AJ177" t="s">
        <v>80</v>
      </c>
    </row>
    <row r="178" spans="1:38" s="35" customFormat="1" ht="15" x14ac:dyDescent="0.25">
      <c r="A178">
        <v>2.76</v>
      </c>
      <c r="B178">
        <v>3.16</v>
      </c>
      <c r="C178">
        <v>2.87</v>
      </c>
      <c r="D178" s="20">
        <f t="shared" si="41"/>
        <v>2.7206592531370699E-2</v>
      </c>
      <c r="E178" s="17">
        <f>IF(OR($A178="",$B178="",$C178=""),"",A178*'MPTO_working_3-way'!$I177)</f>
        <v>2.835090195386583</v>
      </c>
      <c r="F178" s="21">
        <f>IF(OR($A178="",$B178="",$C178=""),"",B178*'MPTO_working_3-way'!$I177)</f>
        <v>3.2459728323991315</v>
      </c>
      <c r="G178" s="22">
        <f>IF(OR($A178="",$B178="",$C178=""),"",C178*'MPTO_working_3-way'!$I177)</f>
        <v>2.9480829205650338</v>
      </c>
      <c r="H178" s="17">
        <f>IF(OR($A178="",$B178="",$C178=""),"",'MPTO_working_3-way'!E177)</f>
        <v>2.8308565231447749</v>
      </c>
      <c r="I178" s="21">
        <f>IF(OR($A178="",$B178="",$C178=""),"",'MPTO_working_3-way'!F177)</f>
        <v>3.2532297932571872</v>
      </c>
      <c r="J178" s="22">
        <f>IF(OR($A178="",$B178="",$C178=""),"",'MPTO_working_3-way'!G177)</f>
        <v>2.9466955310261516</v>
      </c>
      <c r="K178" s="17">
        <f>IF(OR($A178="",$B178="",$C178=""),"",'OddsRatio_working_3-way'!H177)</f>
        <v>2.8329369940113396</v>
      </c>
      <c r="L178" s="21">
        <f>IF(OR($A178="",$B178="",$C178=""),"",'OddsRatio_working_3-way'!I177)</f>
        <v>3.2495135835593718</v>
      </c>
      <c r="M178" s="22">
        <f>IF(OR($A178="",$B178="",$C178=""),"",'OddsRatio_working_3-way'!J177)</f>
        <v>2.9474955561370488</v>
      </c>
      <c r="N178" s="23">
        <f t="shared" si="42"/>
        <v>35.272246421904171</v>
      </c>
      <c r="O178" s="24">
        <f t="shared" si="43"/>
        <v>30.807405102675794</v>
      </c>
      <c r="P178" s="24">
        <f t="shared" si="44"/>
        <v>33.920348475420035</v>
      </c>
      <c r="Q178" t="s">
        <v>296</v>
      </c>
      <c r="R178" t="s">
        <v>299</v>
      </c>
      <c r="S178" t="s">
        <v>483</v>
      </c>
      <c r="T178" s="35">
        <v>100</v>
      </c>
      <c r="U178" s="35">
        <f t="shared" si="45"/>
        <v>83.249581239530997</v>
      </c>
      <c r="V178" s="35">
        <f t="shared" si="46"/>
        <v>78.632478632478637</v>
      </c>
      <c r="W178" s="35">
        <f t="shared" si="47"/>
        <v>35.064935064935064</v>
      </c>
      <c r="X178" s="35">
        <f t="shared" si="48"/>
        <v>86.302586302586306</v>
      </c>
      <c r="Y178" s="35">
        <f t="shared" si="49"/>
        <v>81.685483695533947</v>
      </c>
      <c r="Z178" s="35">
        <f t="shared" si="50"/>
        <v>38.11794012799038</v>
      </c>
      <c r="AA178" s="35">
        <f t="shared" si="51"/>
        <v>-3.0530050630553092</v>
      </c>
      <c r="AB178" s="35">
        <f t="shared" si="52"/>
        <v>-3.0530050630553092</v>
      </c>
      <c r="AC178" s="35">
        <f t="shared" si="53"/>
        <v>-3.0530050630553163</v>
      </c>
      <c r="AD178" s="36"/>
      <c r="AE178" s="36"/>
      <c r="AF178">
        <v>2.34</v>
      </c>
      <c r="AG178">
        <v>1.65</v>
      </c>
      <c r="AH178" s="36"/>
      <c r="AI178" s="36"/>
      <c r="AJ178" t="s">
        <v>80</v>
      </c>
    </row>
    <row r="179" spans="1:38" ht="15" x14ac:dyDescent="0.25">
      <c r="A179">
        <v>5.97</v>
      </c>
      <c r="B179">
        <v>4.68</v>
      </c>
      <c r="C179">
        <v>1.54</v>
      </c>
      <c r="D179" s="20">
        <f t="shared" si="41"/>
        <v>3.0530050630553252E-2</v>
      </c>
      <c r="E179" s="17">
        <f>IF(OR($A179="",$B179="",$C179=""),"",A179*'MPTO_working_3-way'!$I178)</f>
        <v>6.1522644022644029</v>
      </c>
      <c r="F179" s="21">
        <f>IF(OR($A179="",$B179="",$C179=""),"",B179*'MPTO_working_3-way'!$I178)</f>
        <v>4.8228806369509893</v>
      </c>
      <c r="G179" s="22">
        <f>IF(OR($A179="",$B179="",$C179=""),"",C179*'MPTO_working_3-way'!$I178)</f>
        <v>1.5870162779710519</v>
      </c>
      <c r="H179" s="17">
        <f>IF(OR($A179="",$B179="",$C179=""),"",'MPTO_working_3-way'!E178)</f>
        <v>6.3561677023184595</v>
      </c>
      <c r="I179" s="21">
        <f>IF(OR($A179="",$B179="",$C179=""),"",'MPTO_working_3-way'!F178)</f>
        <v>4.9140404078242765</v>
      </c>
      <c r="J179" s="22">
        <f>IF(OR($A179="",$B179="",$C179=""),"",'MPTO_working_3-way'!G178)</f>
        <v>1.5645192912968962</v>
      </c>
      <c r="K179" s="17">
        <f>IF(OR($A179="",$B179="",$C179=""),"",'OddsRatio_working_3-way'!H178)</f>
        <v>6.2637547768606439</v>
      </c>
      <c r="L179" s="21">
        <f>IF(OR($A179="",$B179="",$C179=""),"",'OddsRatio_working_3-way'!I178)</f>
        <v>4.8975085671724692</v>
      </c>
      <c r="M179" s="22">
        <f>IF(OR($A179="",$B179="",$C179=""),"",'OddsRatio_working_3-way'!J178)</f>
        <v>1.5719170180090039</v>
      </c>
      <c r="N179" s="23">
        <f t="shared" si="42"/>
        <v>16.254177886632114</v>
      </c>
      <c r="O179" s="24">
        <f t="shared" si="43"/>
        <v>20.734496150255069</v>
      </c>
      <c r="P179" s="24">
        <f t="shared" si="44"/>
        <v>63.01132596311281</v>
      </c>
      <c r="Q179" t="s">
        <v>301</v>
      </c>
      <c r="R179" t="s">
        <v>444</v>
      </c>
      <c r="S179" t="s">
        <v>483</v>
      </c>
      <c r="T179" s="35">
        <v>100</v>
      </c>
      <c r="U179" s="35">
        <f t="shared" si="45"/>
        <v>77.924944812362028</v>
      </c>
      <c r="V179" s="35">
        <f t="shared" si="46"/>
        <v>72.067039106145245</v>
      </c>
      <c r="W179" s="35">
        <f t="shared" si="47"/>
        <v>47.089947089947096</v>
      </c>
      <c r="X179" s="35">
        <f t="shared" si="48"/>
        <v>80.843013803907667</v>
      </c>
      <c r="Y179" s="35">
        <f t="shared" si="49"/>
        <v>74.985108097690883</v>
      </c>
      <c r="Z179" s="35">
        <f t="shared" si="50"/>
        <v>50.008016081492713</v>
      </c>
      <c r="AA179" s="35">
        <f t="shared" si="51"/>
        <v>-2.9180689915456384</v>
      </c>
      <c r="AB179" s="35">
        <f t="shared" si="52"/>
        <v>-2.9180689915456384</v>
      </c>
      <c r="AC179" s="35">
        <f t="shared" si="53"/>
        <v>-2.9180689915456171</v>
      </c>
      <c r="AD179" s="36"/>
      <c r="AE179" s="36"/>
      <c r="AF179">
        <v>1.61</v>
      </c>
      <c r="AG179">
        <v>2.42</v>
      </c>
      <c r="AI179" s="36"/>
      <c r="AJ179" t="s">
        <v>182</v>
      </c>
      <c r="AK179" s="35"/>
      <c r="AL179" s="35"/>
    </row>
    <row r="180" spans="1:38" ht="15" x14ac:dyDescent="0.25">
      <c r="A180">
        <v>4.53</v>
      </c>
      <c r="B180">
        <v>3.58</v>
      </c>
      <c r="C180">
        <v>1.89</v>
      </c>
      <c r="D180" s="20">
        <f t="shared" si="41"/>
        <v>2.9180689915456304E-2</v>
      </c>
      <c r="E180" s="17">
        <f>IF(OR($A180="",$B180="",$C180=""),"",A180*'MPTO_working_3-way'!$I179)</f>
        <v>4.662188525317017</v>
      </c>
      <c r="F180" s="21">
        <f>IF(OR($A180="",$B180="",$C180=""),"",B180*'MPTO_working_3-way'!$I179)</f>
        <v>3.6844668698973337</v>
      </c>
      <c r="G180" s="22">
        <f>IF(OR($A180="",$B180="",$C180=""),"",C180*'MPTO_working_3-way'!$I179)</f>
        <v>1.9451515039402123</v>
      </c>
      <c r="H180" s="17">
        <f>IF(OR($A180="",$B180="",$C180=""),"",'MPTO_working_3-way'!E179)</f>
        <v>4.7388052248107702</v>
      </c>
      <c r="I180" s="21">
        <f>IF(OR($A180="",$B180="",$C180=""),"",'MPTO_working_3-way'!F179)</f>
        <v>3.7091614971848705</v>
      </c>
      <c r="J180" s="22">
        <f>IF(OR($A180="",$B180="",$C180=""),"",'MPTO_working_3-way'!G179)</f>
        <v>1.9253961647217064</v>
      </c>
      <c r="K180" s="17">
        <f>IF(OR($A180="",$B180="",$C180=""),"",'OddsRatio_working_3-way'!H179)</f>
        <v>4.7005657486744346</v>
      </c>
      <c r="L180" s="21">
        <f>IF(OR($A180="",$B180="",$C180=""),"",'OddsRatio_working_3-way'!I179)</f>
        <v>3.7046627851501537</v>
      </c>
      <c r="M180" s="22">
        <f>IF(OR($A180="",$B180="",$C180=""),"",'OddsRatio_working_3-way'!J179)</f>
        <v>1.9330038289859057</v>
      </c>
      <c r="N180" s="23">
        <f t="shared" si="42"/>
        <v>21.44915407366549</v>
      </c>
      <c r="O180" s="24">
        <f t="shared" si="43"/>
        <v>27.14096870215214</v>
      </c>
      <c r="P180" s="24">
        <f t="shared" si="44"/>
        <v>51.409877224182367</v>
      </c>
      <c r="Q180" t="s">
        <v>181</v>
      </c>
      <c r="R180" t="s">
        <v>337</v>
      </c>
      <c r="S180" t="s">
        <v>483</v>
      </c>
      <c r="T180" s="35">
        <v>100</v>
      </c>
      <c r="U180" s="35">
        <f t="shared" si="45"/>
        <v>49.494949494949495</v>
      </c>
      <c r="V180" s="35">
        <f t="shared" si="46"/>
        <v>71.181556195965413</v>
      </c>
      <c r="W180" s="35">
        <f t="shared" si="47"/>
        <v>76.359338061465735</v>
      </c>
      <c r="X180" s="35">
        <f t="shared" si="48"/>
        <v>52.459105742568859</v>
      </c>
      <c r="Y180" s="35">
        <f t="shared" si="49"/>
        <v>74.145712443584785</v>
      </c>
      <c r="Z180" s="35">
        <f t="shared" si="50"/>
        <v>79.323494309085092</v>
      </c>
      <c r="AA180" s="35">
        <f t="shared" si="51"/>
        <v>-2.9641562476193641</v>
      </c>
      <c r="AB180" s="35">
        <f t="shared" si="52"/>
        <v>-2.9641562476193712</v>
      </c>
      <c r="AC180" s="35">
        <f t="shared" si="53"/>
        <v>-2.964156247619357</v>
      </c>
      <c r="AD180" s="36"/>
      <c r="AE180" s="36"/>
      <c r="AF180">
        <v>2.2599999999999998</v>
      </c>
      <c r="AG180">
        <v>1.69</v>
      </c>
      <c r="AI180" s="36"/>
      <c r="AJ180" t="s">
        <v>81</v>
      </c>
      <c r="AK180" s="35"/>
      <c r="AL180" s="35"/>
    </row>
    <row r="181" spans="1:38" s="35" customFormat="1" ht="15" x14ac:dyDescent="0.25">
      <c r="A181">
        <v>1.98</v>
      </c>
      <c r="B181">
        <v>3.47</v>
      </c>
      <c r="C181">
        <v>4.2300000000000004</v>
      </c>
      <c r="D181" s="20">
        <f t="shared" si="41"/>
        <v>2.964156247619365E-2</v>
      </c>
      <c r="E181" s="17">
        <f>IF(OR($A181="",$B181="",$C181=""),"",A181*'MPTO_working_3-way'!$I180)</f>
        <v>2.0386902937028633</v>
      </c>
      <c r="F181" s="21">
        <f>IF(OR($A181="",$B181="",$C181=""),"",B181*'MPTO_working_3-way'!$I180)</f>
        <v>3.5728562217923923</v>
      </c>
      <c r="G181" s="22">
        <f>IF(OR($A181="",$B181="",$C181=""),"",C181*'MPTO_working_3-way'!$I180)</f>
        <v>4.3553838092742998</v>
      </c>
      <c r="H181" s="17">
        <f>IF(OR($A181="",$B181="",$C181=""),"",'MPTO_working_3-way'!E180)</f>
        <v>2.0195085159794219</v>
      </c>
      <c r="I181" s="21">
        <f>IF(OR($A181="",$B181="",$C181=""),"",'MPTO_working_3-way'!F180)</f>
        <v>3.5931941239175962</v>
      </c>
      <c r="J181" s="22">
        <f>IF(OR($A181="",$B181="",$C181=""),"",'MPTO_working_3-way'!G180)</f>
        <v>4.4145023745922733</v>
      </c>
      <c r="K181" s="17">
        <f>IF(OR($A181="",$B181="",$C181=""),"",'OddsRatio_working_3-way'!H180)</f>
        <v>2.0271081022935347</v>
      </c>
      <c r="L181" s="21">
        <f>IF(OR($A181="",$B181="",$C181=""),"",'OddsRatio_working_3-way'!I180)</f>
        <v>3.5887316455765617</v>
      </c>
      <c r="M181" s="22">
        <f>IF(OR($A181="",$B181="",$C181=""),"",'OddsRatio_working_3-way'!J180)</f>
        <v>4.38526445960012</v>
      </c>
      <c r="N181" s="23">
        <f t="shared" si="42"/>
        <v>49.051099281181394</v>
      </c>
      <c r="O181" s="24">
        <f t="shared" si="43"/>
        <v>27.988811693584768</v>
      </c>
      <c r="P181" s="24">
        <f t="shared" si="44"/>
        <v>22.960089025233838</v>
      </c>
      <c r="Q181" t="s">
        <v>402</v>
      </c>
      <c r="R181" t="s">
        <v>336</v>
      </c>
      <c r="S181" t="s">
        <v>483</v>
      </c>
      <c r="T181" s="35">
        <v>100</v>
      </c>
      <c r="U181" s="35">
        <f t="shared" si="45"/>
        <v>58.50622406639004</v>
      </c>
      <c r="V181" s="35">
        <f t="shared" si="46"/>
        <v>64.285714285714292</v>
      </c>
      <c r="W181" s="35">
        <f t="shared" si="47"/>
        <v>74.489795918367349</v>
      </c>
      <c r="X181" s="35">
        <f t="shared" si="48"/>
        <v>61.224489795918366</v>
      </c>
      <c r="Y181" s="35">
        <f t="shared" si="49"/>
        <v>67.003980015242618</v>
      </c>
      <c r="Z181" s="35">
        <f t="shared" si="50"/>
        <v>77.208061647895661</v>
      </c>
      <c r="AA181" s="35">
        <f t="shared" si="51"/>
        <v>-2.7182657295283263</v>
      </c>
      <c r="AB181" s="35">
        <f t="shared" si="52"/>
        <v>-2.7182657295283263</v>
      </c>
      <c r="AC181" s="35">
        <f t="shared" si="53"/>
        <v>-2.7182657295283121</v>
      </c>
      <c r="AD181" s="36"/>
      <c r="AE181" s="36"/>
      <c r="AF181">
        <v>2.19</v>
      </c>
      <c r="AG181">
        <v>1.73</v>
      </c>
      <c r="AH181" s="36"/>
      <c r="AI181" s="36"/>
      <c r="AJ181" t="s">
        <v>81</v>
      </c>
    </row>
    <row r="182" spans="1:38" s="35" customFormat="1" ht="15" x14ac:dyDescent="0.25">
      <c r="A182">
        <v>2.41</v>
      </c>
      <c r="B182">
        <v>2.8</v>
      </c>
      <c r="C182">
        <v>3.92</v>
      </c>
      <c r="D182" s="20">
        <f t="shared" si="41"/>
        <v>2.718265729528313E-2</v>
      </c>
      <c r="E182" s="17">
        <f>IF(OR($A182="",$B182="",$C182=""),"",A182*'MPTO_working_3-way'!$I181)</f>
        <v>2.4755102040816324</v>
      </c>
      <c r="F182" s="21">
        <f>IF(OR($A182="",$B182="",$C182=""),"",B182*'MPTO_working_3-way'!$I181)</f>
        <v>2.8761114404267927</v>
      </c>
      <c r="G182" s="22">
        <f>IF(OR($A182="",$B182="",$C182=""),"",C182*'MPTO_working_3-way'!$I181)</f>
        <v>4.0265560165975094</v>
      </c>
      <c r="H182" s="17">
        <f>IF(OR($A182="",$B182="",$C182=""),"",'MPTO_working_3-way'!E181)</f>
        <v>2.4638013770081368</v>
      </c>
      <c r="I182" s="21">
        <f>IF(OR($A182="",$B182="",$C182=""),"",'MPTO_working_3-way'!F181)</f>
        <v>2.8728865101569143</v>
      </c>
      <c r="J182" s="22">
        <f>IF(OR($A182="",$B182="",$C182=""),"",'MPTO_working_3-way'!G181)</f>
        <v>4.0643606952331774</v>
      </c>
      <c r="K182" s="17">
        <f>IF(OR($A182="",$B182="",$C182=""),"",'OddsRatio_working_3-way'!H181)</f>
        <v>2.4694510027986087</v>
      </c>
      <c r="L182" s="21">
        <f>IF(OR($A182="",$B182="",$C182=""),"",'OddsRatio_working_3-way'!I181)</f>
        <v>2.8758948971897142</v>
      </c>
      <c r="M182" s="22">
        <f>IF(OR($A182="",$B182="",$C182=""),"",'OddsRatio_working_3-way'!J181)</f>
        <v>4.043118388774424</v>
      </c>
      <c r="N182" s="23">
        <f t="shared" si="42"/>
        <v>40.395713107996706</v>
      </c>
      <c r="O182" s="24">
        <f t="shared" si="43"/>
        <v>34.769167353668593</v>
      </c>
      <c r="P182" s="24">
        <f t="shared" si="44"/>
        <v>24.835119538334713</v>
      </c>
      <c r="Q182" t="s">
        <v>333</v>
      </c>
      <c r="R182" t="s">
        <v>425</v>
      </c>
      <c r="S182" t="s">
        <v>483</v>
      </c>
      <c r="T182" s="35">
        <v>100</v>
      </c>
      <c r="U182" s="35">
        <f t="shared" si="45"/>
        <v>65.156794425087099</v>
      </c>
      <c r="V182" s="35">
        <f t="shared" si="46"/>
        <v>71.098265895953759</v>
      </c>
      <c r="W182" s="35">
        <f t="shared" si="47"/>
        <v>61.089494163424128</v>
      </c>
      <c r="X182" s="35">
        <f t="shared" si="48"/>
        <v>67.812239940622121</v>
      </c>
      <c r="Y182" s="35">
        <f t="shared" si="49"/>
        <v>73.753711411488766</v>
      </c>
      <c r="Z182" s="35">
        <f t="shared" si="50"/>
        <v>63.744939678959135</v>
      </c>
      <c r="AA182" s="35">
        <f t="shared" si="51"/>
        <v>-2.6554455155350212</v>
      </c>
      <c r="AB182" s="35">
        <f t="shared" si="52"/>
        <v>-2.655445515535007</v>
      </c>
      <c r="AC182" s="35">
        <f t="shared" si="53"/>
        <v>-2.655445515535007</v>
      </c>
      <c r="AD182" s="36"/>
      <c r="AE182" s="36"/>
      <c r="AF182">
        <v>3.37</v>
      </c>
      <c r="AG182">
        <v>1.35</v>
      </c>
      <c r="AH182" s="36"/>
      <c r="AI182" s="36"/>
      <c r="AJ182" t="s">
        <v>81</v>
      </c>
    </row>
    <row r="183" spans="1:38" ht="15" x14ac:dyDescent="0.25">
      <c r="A183">
        <v>2.87</v>
      </c>
      <c r="B183">
        <v>3.46</v>
      </c>
      <c r="C183">
        <v>2.57</v>
      </c>
      <c r="D183" s="20">
        <f t="shared" si="41"/>
        <v>2.6554455155350043E-2</v>
      </c>
      <c r="E183" s="17">
        <f>IF(OR($A183="",$B183="",$C183=""),"",A183*'MPTO_working_3-way'!$I182)</f>
        <v>2.9462112862958549</v>
      </c>
      <c r="F183" s="21">
        <f>IF(OR($A183="",$B183="",$C183=""),"",B183*'MPTO_working_3-way'!$I182)</f>
        <v>3.5518784148375113</v>
      </c>
      <c r="G183" s="22">
        <f>IF(OR($A183="",$B183="",$C183=""),"",C183*'MPTO_working_3-way'!$I182)</f>
        <v>2.6382449497492493</v>
      </c>
      <c r="H183" s="17">
        <f>IF(OR($A183="",$B183="",$C183=""),"",'MPTO_working_3-way'!E182)</f>
        <v>2.944809233185663</v>
      </c>
      <c r="I183" s="21">
        <f>IF(OR($A183="",$B183="",$C183=""),"",'MPTO_working_3-way'!F182)</f>
        <v>3.5693143137342469</v>
      </c>
      <c r="J183" s="22">
        <f>IF(OR($A183="",$B183="",$C183=""),"",'MPTO_working_3-way'!G182)</f>
        <v>2.6298240705138616</v>
      </c>
      <c r="K183" s="17">
        <f>IF(OR($A183="",$B183="",$C183=""),"",'OddsRatio_working_3-way'!H182)</f>
        <v>2.9460657221185169</v>
      </c>
      <c r="L183" s="21">
        <f>IF(OR($A183="",$B183="",$C183=""),"",'OddsRatio_working_3-way'!I182)</f>
        <v>3.5600650675997589</v>
      </c>
      <c r="M183" s="22">
        <f>IF(OR($A183="",$B183="",$C183=""),"",'OddsRatio_working_3-way'!J182)</f>
        <v>2.633862665094155</v>
      </c>
      <c r="N183" s="23">
        <f t="shared" si="42"/>
        <v>33.941896993316355</v>
      </c>
      <c r="O183" s="24">
        <f t="shared" si="43"/>
        <v>28.154116870178598</v>
      </c>
      <c r="P183" s="24">
        <f t="shared" si="44"/>
        <v>37.903986136505047</v>
      </c>
      <c r="Q183" t="s">
        <v>403</v>
      </c>
      <c r="R183" t="s">
        <v>424</v>
      </c>
      <c r="S183" t="s">
        <v>483</v>
      </c>
      <c r="T183" s="35">
        <v>100</v>
      </c>
      <c r="U183" s="35">
        <f t="shared" si="45"/>
        <v>70.059880239520965</v>
      </c>
      <c r="V183" s="35">
        <f t="shared" si="46"/>
        <v>69.230769230769241</v>
      </c>
      <c r="W183" s="35">
        <f t="shared" si="47"/>
        <v>57.446808510638299</v>
      </c>
      <c r="X183" s="35">
        <f t="shared" si="48"/>
        <v>73.322422258592468</v>
      </c>
      <c r="Y183" s="35">
        <f t="shared" si="49"/>
        <v>72.493311249840758</v>
      </c>
      <c r="Z183" s="35">
        <f t="shared" si="50"/>
        <v>60.709350529709816</v>
      </c>
      <c r="AA183" s="35">
        <f t="shared" si="51"/>
        <v>-3.2625420190715033</v>
      </c>
      <c r="AB183" s="35">
        <f t="shared" si="52"/>
        <v>-3.2625420190715175</v>
      </c>
      <c r="AC183" s="35">
        <f t="shared" si="53"/>
        <v>-3.2625420190715175</v>
      </c>
      <c r="AD183" s="36"/>
      <c r="AE183" s="36"/>
      <c r="AF183">
        <v>2</v>
      </c>
      <c r="AG183">
        <v>1.89</v>
      </c>
      <c r="AI183" s="36"/>
      <c r="AJ183" t="s">
        <v>81</v>
      </c>
      <c r="AK183" s="35"/>
      <c r="AL183" s="35"/>
    </row>
    <row r="184" spans="1:38" ht="15" x14ac:dyDescent="0.25">
      <c r="A184">
        <v>3.34</v>
      </c>
      <c r="B184">
        <v>3.25</v>
      </c>
      <c r="C184">
        <v>2.35</v>
      </c>
      <c r="D184" s="20">
        <f t="shared" si="41"/>
        <v>3.2625420190715237E-2</v>
      </c>
      <c r="E184" s="17">
        <f>IF(OR($A184="",$B184="",$C184=""),"",A184*'MPTO_working_3-way'!$I183)</f>
        <v>3.4489689034369886</v>
      </c>
      <c r="F184" s="21">
        <f>IF(OR($A184="",$B184="",$C184=""),"",B184*'MPTO_working_3-way'!$I183)</f>
        <v>3.3560326156198244</v>
      </c>
      <c r="G184" s="22">
        <f>IF(OR($A184="",$B184="",$C184=""),"",C184*'MPTO_working_3-way'!$I183)</f>
        <v>2.4266697374481807</v>
      </c>
      <c r="H184" s="17">
        <f>IF(OR($A184="",$B184="",$C184=""),"",'MPTO_working_3-way'!E183)</f>
        <v>3.4658914640912126</v>
      </c>
      <c r="I184" s="21">
        <f>IF(OR($A184="",$B184="",$C184=""),"",'MPTO_working_3-way'!F183)</f>
        <v>3.3690773616262564</v>
      </c>
      <c r="J184" s="22">
        <f>IF(OR($A184="",$B184="",$C184=""),"",'MPTO_working_3-way'!G183)</f>
        <v>2.4116330919948634</v>
      </c>
      <c r="K184" s="17">
        <f>IF(OR($A184="",$B184="",$C184=""),"",'OddsRatio_working_3-way'!H183)</f>
        <v>3.4581834172037924</v>
      </c>
      <c r="L184" s="21">
        <f>IF(OR($A184="",$B184="",$C184=""),"",'OddsRatio_working_3-way'!I183)</f>
        <v>3.3636379011574933</v>
      </c>
      <c r="M184" s="22">
        <f>IF(OR($A184="",$B184="",$C184=""),"",'OddsRatio_working_3-way'!J183)</f>
        <v>2.4181827406944958</v>
      </c>
      <c r="N184" s="23">
        <f t="shared" si="42"/>
        <v>28.994172693278664</v>
      </c>
      <c r="O184" s="24">
        <f t="shared" si="43"/>
        <v>29.797088244784842</v>
      </c>
      <c r="P184" s="24">
        <f t="shared" si="44"/>
        <v>41.208739061936484</v>
      </c>
      <c r="Q184" t="s">
        <v>408</v>
      </c>
      <c r="R184" t="s">
        <v>427</v>
      </c>
      <c r="S184" t="s">
        <v>483</v>
      </c>
      <c r="T184" s="35">
        <v>100</v>
      </c>
      <c r="U184" s="35">
        <f t="shared" si="45"/>
        <v>59.514170040485837</v>
      </c>
      <c r="V184" s="35">
        <f t="shared" si="46"/>
        <v>65.03496503496504</v>
      </c>
      <c r="W184" s="35">
        <f t="shared" si="47"/>
        <v>71.098265895953759</v>
      </c>
      <c r="X184" s="35">
        <f t="shared" si="48"/>
        <v>63.866769069081222</v>
      </c>
      <c r="Y184" s="35">
        <f t="shared" si="49"/>
        <v>69.387564063560419</v>
      </c>
      <c r="Z184" s="35">
        <f t="shared" si="50"/>
        <v>75.450864924549137</v>
      </c>
      <c r="AA184" s="35">
        <f t="shared" si="51"/>
        <v>-4.3525990285953853</v>
      </c>
      <c r="AB184" s="35">
        <f t="shared" si="52"/>
        <v>-4.3525990285953782</v>
      </c>
      <c r="AC184" s="35">
        <f t="shared" si="53"/>
        <v>-4.3525990285953782</v>
      </c>
      <c r="AD184" s="36"/>
      <c r="AE184" s="36"/>
      <c r="AF184">
        <v>2.74</v>
      </c>
      <c r="AG184">
        <v>1.49</v>
      </c>
      <c r="AI184" s="36"/>
      <c r="AJ184" t="s">
        <v>165</v>
      </c>
      <c r="AK184" s="35"/>
      <c r="AL184" s="35"/>
    </row>
    <row r="185" spans="1:38" s="35" customFormat="1" ht="17.25" customHeight="1" x14ac:dyDescent="0.25">
      <c r="A185">
        <v>2.4700000000000002</v>
      </c>
      <c r="B185">
        <v>2.86</v>
      </c>
      <c r="C185">
        <v>3.46</v>
      </c>
      <c r="D185" s="20">
        <f t="shared" si="41"/>
        <v>4.352599028595372E-2</v>
      </c>
      <c r="E185" s="17">
        <f>IF(OR($A185="",$B185="",$C185=""),"",A185*'MPTO_working_3-way'!$I184)</f>
        <v>2.5775091960063059</v>
      </c>
      <c r="F185" s="21">
        <f>IF(OR($A185="",$B185="",$C185=""),"",B185*'MPTO_working_3-way'!$I184)</f>
        <v>2.9844843322178276</v>
      </c>
      <c r="G185" s="22">
        <f>IF(OR($A185="",$B185="",$C185=""),"",C185*'MPTO_working_3-way'!$I184)</f>
        <v>3.6105999263894</v>
      </c>
      <c r="H185" s="17">
        <f>IF(OR($A185="",$B185="",$C185=""),"",'MPTO_working_3-way'!E184)</f>
        <v>2.5618058974531328</v>
      </c>
      <c r="I185" s="21">
        <f>IF(OR($A185="",$B185="",$C185=""),"",'MPTO_working_3-way'!F184)</f>
        <v>2.9838126413748887</v>
      </c>
      <c r="J185" s="22">
        <f>IF(OR($A185="",$B185="",$C185=""),"",'MPTO_working_3-way'!G184)</f>
        <v>3.6428720895086681</v>
      </c>
      <c r="K185" s="17">
        <f>IF(OR($A185="",$B185="",$C185=""),"",'OddsRatio_working_3-way'!H184)</f>
        <v>2.569109200463934</v>
      </c>
      <c r="L185" s="21">
        <f>IF(OR($A185="",$B185="",$C185=""),"",'OddsRatio_working_3-way'!I184)</f>
        <v>2.9854034781380387</v>
      </c>
      <c r="M185" s="22">
        <f>IF(OR($A185="",$B185="",$C185=""),"",'OddsRatio_working_3-way'!J184)</f>
        <v>3.6258562130212759</v>
      </c>
      <c r="N185" s="23">
        <f t="shared" si="42"/>
        <v>38.79714576962283</v>
      </c>
      <c r="O185" s="24">
        <f t="shared" si="43"/>
        <v>33.506625891946996</v>
      </c>
      <c r="P185" s="24">
        <f t="shared" si="44"/>
        <v>27.696228338430174</v>
      </c>
      <c r="Q185" t="s">
        <v>341</v>
      </c>
      <c r="R185" t="s">
        <v>410</v>
      </c>
      <c r="S185" t="s">
        <v>483</v>
      </c>
      <c r="T185" s="35">
        <v>100</v>
      </c>
      <c r="U185" s="35">
        <f t="shared" si="45"/>
        <v>75.845410628019309</v>
      </c>
      <c r="V185" s="35">
        <f t="shared" si="46"/>
        <v>67.532467532467535</v>
      </c>
      <c r="W185" s="35">
        <f t="shared" si="47"/>
        <v>52.153110047846894</v>
      </c>
      <c r="X185" s="35">
        <f t="shared" si="48"/>
        <v>80.314422419685584</v>
      </c>
      <c r="Y185" s="35">
        <f t="shared" si="49"/>
        <v>72.001479324133783</v>
      </c>
      <c r="Z185" s="35">
        <f t="shared" si="50"/>
        <v>56.622121839513142</v>
      </c>
      <c r="AA185" s="35">
        <f t="shared" si="51"/>
        <v>-4.4690117916662757</v>
      </c>
      <c r="AB185" s="35">
        <f t="shared" si="52"/>
        <v>-4.4690117916662473</v>
      </c>
      <c r="AC185" s="35">
        <f t="shared" si="53"/>
        <v>-4.4690117916662473</v>
      </c>
      <c r="AD185" s="36"/>
      <c r="AE185" s="36"/>
      <c r="AF185">
        <v>2.71</v>
      </c>
      <c r="AG185">
        <v>1.47</v>
      </c>
      <c r="AH185" s="36"/>
      <c r="AI185" s="36"/>
      <c r="AJ185" t="s">
        <v>165</v>
      </c>
    </row>
    <row r="186" spans="1:38" s="35" customFormat="1" ht="15" x14ac:dyDescent="0.25">
      <c r="A186">
        <v>4.1399999999999997</v>
      </c>
      <c r="B186">
        <v>3.08</v>
      </c>
      <c r="C186">
        <v>2.09</v>
      </c>
      <c r="D186" s="20">
        <f t="shared" si="41"/>
        <v>4.4690117916662553E-2</v>
      </c>
      <c r="E186" s="17">
        <f>IF(OR($A186="",$B186="",$C186=""),"",A186*'MPTO_working_3-way'!$I185)</f>
        <v>4.3250170881749828</v>
      </c>
      <c r="F186" s="21">
        <f>IF(OR($A186="",$B186="",$C186=""),"",B186*'MPTO_working_3-way'!$I185)</f>
        <v>3.217645563183321</v>
      </c>
      <c r="G186" s="22">
        <f>IF(OR($A186="",$B186="",$C186=""),"",C186*'MPTO_working_3-way'!$I185)</f>
        <v>2.1834023464458245</v>
      </c>
      <c r="H186" s="17">
        <f>IF(OR($A186="",$B186="",$C186=""),"",'MPTO_working_3-way'!E185)</f>
        <v>4.4121049359933169</v>
      </c>
      <c r="I186" s="21">
        <f>IF(OR($A186="",$B186="",$C186=""),"",'MPTO_working_3-way'!F185)</f>
        <v>3.2281117534403303</v>
      </c>
      <c r="J186" s="22">
        <f>IF(OR($A186="",$B186="",$C186=""),"",'MPTO_working_3-way'!G185)</f>
        <v>2.1571613093174662</v>
      </c>
      <c r="K186" s="17">
        <f>IF(OR($A186="",$B186="",$C186=""),"",'OddsRatio_working_3-way'!H185)</f>
        <v>4.3650866730913602</v>
      </c>
      <c r="L186" s="21">
        <f>IF(OR($A186="",$B186="",$C186=""),"",'OddsRatio_working_3-way'!I185)</f>
        <v>3.229102000009564</v>
      </c>
      <c r="M186" s="22">
        <f>IF(OR($A186="",$B186="",$C186=""),"",'OddsRatio_working_3-way'!J185)</f>
        <v>2.1681351826973194</v>
      </c>
      <c r="N186" s="23">
        <f t="shared" si="42"/>
        <v>23.121295930462267</v>
      </c>
      <c r="O186" s="24">
        <f t="shared" si="43"/>
        <v>31.078625049387593</v>
      </c>
      <c r="P186" s="24">
        <f t="shared" si="44"/>
        <v>45.800079020150143</v>
      </c>
      <c r="Q186" t="s">
        <v>162</v>
      </c>
      <c r="R186" t="s">
        <v>426</v>
      </c>
      <c r="S186" t="s">
        <v>483</v>
      </c>
      <c r="T186" s="35">
        <v>100</v>
      </c>
      <c r="U186" s="35">
        <f t="shared" si="45"/>
        <v>41.520467836257311</v>
      </c>
      <c r="V186" s="35">
        <f t="shared" si="46"/>
        <v>69.879518072289159</v>
      </c>
      <c r="W186" s="35">
        <f t="shared" si="47"/>
        <v>83.579638752052546</v>
      </c>
      <c r="X186" s="35">
        <f t="shared" si="48"/>
        <v>46.540843175658296</v>
      </c>
      <c r="Y186" s="35">
        <f t="shared" si="49"/>
        <v>74.899893411690144</v>
      </c>
      <c r="Z186" s="35">
        <f t="shared" si="50"/>
        <v>88.600014091453531</v>
      </c>
      <c r="AA186" s="35">
        <f t="shared" si="51"/>
        <v>-5.0203753394009851</v>
      </c>
      <c r="AB186" s="35">
        <f t="shared" si="52"/>
        <v>-5.0203753394009851</v>
      </c>
      <c r="AC186" s="35">
        <f t="shared" si="53"/>
        <v>-5.0203753394009851</v>
      </c>
      <c r="AD186" s="36"/>
      <c r="AE186" s="36"/>
      <c r="AF186">
        <v>2.46</v>
      </c>
      <c r="AG186">
        <v>1.56</v>
      </c>
      <c r="AH186" s="36"/>
      <c r="AI186" s="36"/>
      <c r="AJ186" t="s">
        <v>165</v>
      </c>
    </row>
    <row r="187" spans="1:38" ht="15" x14ac:dyDescent="0.25">
      <c r="A187">
        <v>1.71</v>
      </c>
      <c r="B187">
        <v>3.32</v>
      </c>
      <c r="C187">
        <v>6.09</v>
      </c>
      <c r="D187" s="20">
        <f t="shared" si="41"/>
        <v>5.0203753394009842E-2</v>
      </c>
      <c r="E187" s="17">
        <f>IF(OR($A187="",$B187="",$C187=""),"",A187*'MPTO_working_3-way'!$I186)</f>
        <v>1.7958484183037569</v>
      </c>
      <c r="F187" s="21">
        <f>IF(OR($A187="",$B187="",$C187=""),"",B187*'MPTO_working_3-way'!$I186)</f>
        <v>3.4866764612681127</v>
      </c>
      <c r="G187" s="22">
        <f>IF(OR($A187="",$B187="",$C187=""),"",C187*'MPTO_working_3-way'!$I186)</f>
        <v>6.3957408581695194</v>
      </c>
      <c r="H187" s="17">
        <f>IF(OR($A187="",$B187="",$C187=""),"",'MPTO_working_3-way'!E186)</f>
        <v>1.76037514047707</v>
      </c>
      <c r="I187" s="21">
        <f>IF(OR($A187="",$B187="",$C187=""),"",'MPTO_working_3-way'!F186)</f>
        <v>3.5153062697731317</v>
      </c>
      <c r="J187" s="22">
        <f>IF(OR($A187="",$B187="",$C187=""),"",'MPTO_working_3-way'!G186)</f>
        <v>6.7810849061784602</v>
      </c>
      <c r="K187" s="17">
        <f>IF(OR($A187="",$B187="",$C187=""),"",'OddsRatio_working_3-way'!H186)</f>
        <v>1.7736701019256762</v>
      </c>
      <c r="L187" s="21">
        <f>IF(OR($A187="",$B187="",$C187=""),"",'OddsRatio_working_3-way'!I186)</f>
        <v>3.5280487837571375</v>
      </c>
      <c r="M187" s="22">
        <f>IF(OR($A187="",$B187="",$C187=""),"",'OddsRatio_working_3-way'!J186)</f>
        <v>6.5464518574671722</v>
      </c>
      <c r="N187" s="23">
        <f t="shared" si="42"/>
        <v>55.6839870118067</v>
      </c>
      <c r="O187" s="24">
        <f t="shared" si="43"/>
        <v>28.680607768129352</v>
      </c>
      <c r="P187" s="24">
        <f t="shared" si="44"/>
        <v>15.635405220063953</v>
      </c>
      <c r="Q187" t="s">
        <v>338</v>
      </c>
      <c r="R187" t="s">
        <v>163</v>
      </c>
      <c r="S187" t="s">
        <v>483</v>
      </c>
      <c r="T187" s="35">
        <v>100</v>
      </c>
      <c r="U187" s="35">
        <f t="shared" si="45"/>
        <v>58.50622406639004</v>
      </c>
      <c r="V187" s="35">
        <f t="shared" si="46"/>
        <v>72.67759562841529</v>
      </c>
      <c r="W187" s="35">
        <f t="shared" si="47"/>
        <v>66.101694915254228</v>
      </c>
      <c r="X187" s="35">
        <f t="shared" si="48"/>
        <v>61.220709456330461</v>
      </c>
      <c r="Y187" s="35">
        <f t="shared" si="49"/>
        <v>75.392081018355711</v>
      </c>
      <c r="Z187" s="35">
        <f t="shared" si="50"/>
        <v>68.816180305194649</v>
      </c>
      <c r="AA187" s="35">
        <f t="shared" si="51"/>
        <v>-2.7144853899404211</v>
      </c>
      <c r="AB187" s="35">
        <f t="shared" si="52"/>
        <v>-2.7144853899404211</v>
      </c>
      <c r="AC187" s="35">
        <f t="shared" si="53"/>
        <v>-2.7144853899404211</v>
      </c>
      <c r="AD187" s="36"/>
      <c r="AE187" s="36"/>
      <c r="AF187">
        <v>2.72</v>
      </c>
      <c r="AG187">
        <v>1.47</v>
      </c>
      <c r="AH187" s="41"/>
      <c r="AI187" s="36"/>
      <c r="AJ187" t="s">
        <v>165</v>
      </c>
      <c r="AK187" s="35"/>
      <c r="AL187" s="35"/>
    </row>
    <row r="188" spans="1:38" s="35" customFormat="1" ht="15" x14ac:dyDescent="0.25">
      <c r="A188">
        <v>2.41</v>
      </c>
      <c r="B188">
        <v>3.66</v>
      </c>
      <c r="C188">
        <v>2.95</v>
      </c>
      <c r="D188" s="20">
        <f t="shared" si="41"/>
        <v>2.7144853899404131E-2</v>
      </c>
      <c r="E188" s="17">
        <f>IF(OR($A188="",$B188="",$C188=""),"",A188*'MPTO_working_3-way'!$I187)</f>
        <v>2.4754190978975643</v>
      </c>
      <c r="F188" s="21">
        <f>IF(OR($A188="",$B188="",$C188=""),"",B188*'MPTO_working_3-way'!$I187)</f>
        <v>3.7593501652718193</v>
      </c>
      <c r="G188" s="22">
        <f>IF(OR($A188="",$B188="",$C188=""),"",C188*'MPTO_working_3-way'!$I187)</f>
        <v>3.0300773190032424</v>
      </c>
      <c r="H188" s="17">
        <f>IF(OR($A188="",$B188="",$C188=""),"",'MPTO_working_3-way'!E187)</f>
        <v>2.4637248865145196</v>
      </c>
      <c r="I188" s="21">
        <f>IF(OR($A188="",$B188="",$C188=""),"",'MPTO_working_3-way'!F187)</f>
        <v>3.7853586698199071</v>
      </c>
      <c r="J188" s="22">
        <f>IF(OR($A188="",$B188="",$C188=""),"",'MPTO_working_3-way'!G187)</f>
        <v>3.0309021734023882</v>
      </c>
      <c r="K188" s="17">
        <f>IF(OR($A188="",$B188="",$C188=""),"",'OddsRatio_working_3-way'!H187)</f>
        <v>2.4690934047008599</v>
      </c>
      <c r="L188" s="21">
        <f>IF(OR($A188="",$B188="",$C188=""),"",'OddsRatio_working_3-way'!I187)</f>
        <v>3.7714811748257357</v>
      </c>
      <c r="M188" s="22">
        <f>IF(OR($A188="",$B188="",$C188=""),"",'OddsRatio_working_3-way'!J187)</f>
        <v>3.0317249213948063</v>
      </c>
      <c r="N188" s="23">
        <f t="shared" si="42"/>
        <v>40.397199845849343</v>
      </c>
      <c r="O188" s="24">
        <f t="shared" si="43"/>
        <v>26.600341974999157</v>
      </c>
      <c r="P188" s="24">
        <f t="shared" si="44"/>
        <v>33.002458179151503</v>
      </c>
      <c r="Q188" t="s">
        <v>448</v>
      </c>
      <c r="R188" t="s">
        <v>479</v>
      </c>
      <c r="S188" t="s">
        <v>483</v>
      </c>
      <c r="T188" s="35">
        <v>100</v>
      </c>
      <c r="U188" s="35">
        <f t="shared" si="45"/>
        <v>37.888198757763973</v>
      </c>
      <c r="V188" s="35">
        <f t="shared" si="46"/>
        <v>78.40172786177105</v>
      </c>
      <c r="W188" s="35">
        <f t="shared" si="47"/>
        <v>80.842911877394641</v>
      </c>
      <c r="X188" s="35">
        <f t="shared" si="48"/>
        <v>40.755360260834308</v>
      </c>
      <c r="Y188" s="35">
        <f t="shared" si="49"/>
        <v>81.268889364841385</v>
      </c>
      <c r="Z188" s="35">
        <f t="shared" si="50"/>
        <v>83.710073380464962</v>
      </c>
      <c r="AA188" s="35">
        <f t="shared" si="51"/>
        <v>-2.867161503070335</v>
      </c>
      <c r="AB188" s="35">
        <f t="shared" si="52"/>
        <v>-2.867161503070335</v>
      </c>
      <c r="AC188" s="35">
        <f t="shared" si="53"/>
        <v>-2.8671615030703208</v>
      </c>
      <c r="AD188" s="36"/>
      <c r="AE188" s="36"/>
      <c r="AF188">
        <v>1.79</v>
      </c>
      <c r="AG188">
        <v>2.1</v>
      </c>
      <c r="AH188" s="41"/>
      <c r="AI188" s="36"/>
      <c r="AJ188" t="s">
        <v>440</v>
      </c>
    </row>
    <row r="189" spans="1:38" ht="15" x14ac:dyDescent="0.25">
      <c r="A189">
        <v>1.61</v>
      </c>
      <c r="B189">
        <v>4.63</v>
      </c>
      <c r="C189">
        <v>5.22</v>
      </c>
      <c r="D189" s="20">
        <f t="shared" si="41"/>
        <v>2.8671615030703368E-2</v>
      </c>
      <c r="E189" s="17">
        <f>IF(OR($A189="",$B189="",$C189=""),"",A189*'MPTO_working_3-way'!$I188)</f>
        <v>1.6561613001994324</v>
      </c>
      <c r="F189" s="21">
        <f>IF(OR($A189="",$B189="",$C189=""),"",B189*'MPTO_working_3-way'!$I188)</f>
        <v>4.7627495775921567</v>
      </c>
      <c r="G189" s="22">
        <f>IF(OR($A189="",$B189="",$C189=""),"",C189*'MPTO_working_3-way'!$I188)</f>
        <v>5.3696658304602716</v>
      </c>
      <c r="H189" s="17">
        <f>IF(OR($A189="",$B189="",$C189=""),"",'MPTO_working_3-way'!E188)</f>
        <v>1.6351603763354121</v>
      </c>
      <c r="I189" s="21">
        <f>IF(OR($A189="",$B189="",$C189=""),"",'MPTO_working_3-way'!F188)</f>
        <v>4.8443623519760566</v>
      </c>
      <c r="J189" s="22">
        <f>IF(OR($A189="",$B189="",$C189=""),"",'MPTO_working_3-way'!G188)</f>
        <v>5.4940926461716497</v>
      </c>
      <c r="K189" s="17">
        <f>IF(OR($A189="",$B189="",$C189=""),"",'OddsRatio_working_3-way'!H188)</f>
        <v>1.6422800321835447</v>
      </c>
      <c r="L189" s="21">
        <f>IF(OR($A189="",$B189="",$C189=""),"",'OddsRatio_working_3-way'!I188)</f>
        <v>4.822092650534862</v>
      </c>
      <c r="M189" s="22">
        <f>IF(OR($A189="",$B189="",$C189=""),"",'OddsRatio_working_3-way'!J188)</f>
        <v>5.4433143210074704</v>
      </c>
      <c r="N189" s="23">
        <f t="shared" si="42"/>
        <v>60.380592148819169</v>
      </c>
      <c r="O189" s="24">
        <f t="shared" si="43"/>
        <v>20.996275023671458</v>
      </c>
      <c r="P189" s="24">
        <f t="shared" si="44"/>
        <v>18.623132827509362</v>
      </c>
      <c r="Q189" t="s">
        <v>415</v>
      </c>
      <c r="R189" t="s">
        <v>452</v>
      </c>
      <c r="S189" t="s">
        <v>483</v>
      </c>
      <c r="T189" s="35">
        <v>100</v>
      </c>
      <c r="U189" s="35">
        <f t="shared" si="45"/>
        <v>24.242424242424242</v>
      </c>
      <c r="V189" s="35">
        <f t="shared" si="46"/>
        <v>83.41625207296849</v>
      </c>
      <c r="W189" s="35">
        <f t="shared" si="47"/>
        <v>88.42592592592591</v>
      </c>
      <c r="X189" s="35">
        <f t="shared" si="48"/>
        <v>28.157822001105583</v>
      </c>
      <c r="Y189" s="35">
        <f t="shared" si="49"/>
        <v>87.331649831649827</v>
      </c>
      <c r="Z189" s="35">
        <f t="shared" si="50"/>
        <v>92.341323684607275</v>
      </c>
      <c r="AA189" s="35">
        <f t="shared" si="51"/>
        <v>-3.9153977586813404</v>
      </c>
      <c r="AB189" s="35">
        <f t="shared" si="52"/>
        <v>-3.9153977586813369</v>
      </c>
      <c r="AC189" s="35">
        <f t="shared" si="53"/>
        <v>-3.9153977586813653</v>
      </c>
      <c r="AD189" s="36"/>
      <c r="AE189" s="36"/>
      <c r="AF189">
        <v>1.46</v>
      </c>
      <c r="AG189">
        <v>2.83</v>
      </c>
      <c r="AH189" s="41"/>
      <c r="AI189" s="36"/>
      <c r="AJ189" t="s">
        <v>440</v>
      </c>
      <c r="AK189" s="35"/>
      <c r="AL189" s="35"/>
    </row>
    <row r="190" spans="1:38" ht="15" x14ac:dyDescent="0.25">
      <c r="A190">
        <v>1.32</v>
      </c>
      <c r="B190">
        <v>6.03</v>
      </c>
      <c r="C190">
        <v>8.64</v>
      </c>
      <c r="D190" s="20">
        <f t="shared" si="41"/>
        <v>3.9153977586813493E-2</v>
      </c>
      <c r="E190" s="17">
        <f>IF(OR($A190="",$B190="",$C190=""),"",A190*'MPTO_working_3-way'!$I189)</f>
        <v>1.3716832504145939</v>
      </c>
      <c r="F190" s="21">
        <f>IF(OR($A190="",$B190="",$C190=""),"",B190*'MPTO_working_3-way'!$I189)</f>
        <v>6.2660984848484853</v>
      </c>
      <c r="G190" s="22">
        <f>IF(OR($A190="",$B190="",$C190=""),"",C190*'MPTO_working_3-way'!$I189)</f>
        <v>8.9782903663500697</v>
      </c>
      <c r="H190" s="17">
        <f>IF(OR($A190="",$B190="",$C190=""),"",'MPTO_working_3-way'!E189)</f>
        <v>1.3431392677048206</v>
      </c>
      <c r="I190" s="21">
        <f>IF(OR($A190="",$B190="",$C190=""),"",'MPTO_working_3-way'!F189)</f>
        <v>6.5450957282059026</v>
      </c>
      <c r="J190" s="22">
        <f>IF(OR($A190="",$B190="",$C190=""),"",'MPTO_working_3-way'!G189)</f>
        <v>9.7381020349904208</v>
      </c>
      <c r="K190" s="17">
        <f>IF(OR($A190="",$B190="",$C190=""),"",'OddsRatio_working_3-way'!H189)</f>
        <v>1.351201069409053</v>
      </c>
      <c r="L190" s="21">
        <f>IF(OR($A190="",$B190="",$C190=""),"",'OddsRatio_working_3-way'!I189)</f>
        <v>6.5204418097735539</v>
      </c>
      <c r="M190" s="22">
        <f>IF(OR($A190="",$B190="",$C190=""),"",'OddsRatio_working_3-way'!J189)</f>
        <v>9.3849255321411462</v>
      </c>
      <c r="N190" s="23">
        <f t="shared" si="42"/>
        <v>72.903128305878781</v>
      </c>
      <c r="O190" s="24">
        <f t="shared" si="43"/>
        <v>15.95889375850083</v>
      </c>
      <c r="P190" s="24">
        <f t="shared" si="44"/>
        <v>11.13797793562037</v>
      </c>
      <c r="Q190" t="s">
        <v>442</v>
      </c>
      <c r="R190" t="s">
        <v>480</v>
      </c>
      <c r="S190" t="s">
        <v>483</v>
      </c>
      <c r="T190" s="35">
        <v>100</v>
      </c>
      <c r="U190" s="35">
        <f t="shared" si="45"/>
        <v>58.677685950413228</v>
      </c>
      <c r="V190" s="35">
        <f t="shared" si="46"/>
        <v>70.238095238095241</v>
      </c>
      <c r="W190" s="35">
        <f t="shared" si="47"/>
        <v>67.845659163987136</v>
      </c>
      <c r="X190" s="35">
        <f t="shared" si="48"/>
        <v>61.916245597917616</v>
      </c>
      <c r="Y190" s="35">
        <f t="shared" si="49"/>
        <v>73.476654885599643</v>
      </c>
      <c r="Z190" s="35">
        <f t="shared" si="50"/>
        <v>71.084218811491539</v>
      </c>
      <c r="AA190" s="35">
        <f t="shared" si="51"/>
        <v>-3.2385596475043883</v>
      </c>
      <c r="AB190" s="35">
        <f t="shared" si="52"/>
        <v>-3.2385596475044025</v>
      </c>
      <c r="AC190" s="35">
        <f t="shared" si="53"/>
        <v>-3.2385596475044025</v>
      </c>
      <c r="AD190" s="36"/>
      <c r="AE190" s="36"/>
      <c r="AF190">
        <v>1.33</v>
      </c>
      <c r="AG190">
        <v>3.45</v>
      </c>
      <c r="AH190" s="41"/>
      <c r="AI190" s="36"/>
      <c r="AJ190" t="s">
        <v>440</v>
      </c>
      <c r="AK190" s="35"/>
      <c r="AL190" s="35"/>
    </row>
    <row r="191" spans="1:38" ht="15" x14ac:dyDescent="0.25">
      <c r="A191">
        <v>2.42</v>
      </c>
      <c r="B191">
        <v>3.36</v>
      </c>
      <c r="C191">
        <v>3.11</v>
      </c>
      <c r="D191" s="20">
        <f t="shared" si="41"/>
        <v>3.2385596475044132E-2</v>
      </c>
      <c r="E191" s="17">
        <f>IF(OR($A191="",$B191="",$C191=""),"",A191*'MPTO_working_3-way'!$I190)</f>
        <v>2.4983731434696068</v>
      </c>
      <c r="F191" s="21">
        <f>IF(OR($A191="",$B191="",$C191=""),"",B191*'MPTO_working_3-way'!$I190)</f>
        <v>3.468815604156148</v>
      </c>
      <c r="G191" s="22">
        <f>IF(OR($A191="",$B191="",$C191=""),"",C191*'MPTO_working_3-way'!$I190)</f>
        <v>3.2107192050373872</v>
      </c>
      <c r="H191" s="17">
        <f>IF(OR($A191="",$B191="",$C191=""),"",'MPTO_working_3-way'!E190)</f>
        <v>2.4849169166735017</v>
      </c>
      <c r="I191" s="21">
        <f>IF(OR($A191="",$B191="",$C191=""),"",'MPTO_working_3-way'!F190)</f>
        <v>3.4864604327867315</v>
      </c>
      <c r="J191" s="22">
        <f>IF(OR($A191="",$B191="",$C191=""),"",'MPTO_working_3-way'!G190)</f>
        <v>3.2180394586859302</v>
      </c>
      <c r="K191" s="17">
        <f>IF(OR($A191="",$B191="",$C191=""),"",'OddsRatio_working_3-way'!H190)</f>
        <v>2.490910445132148</v>
      </c>
      <c r="L191" s="21">
        <f>IF(OR($A191="",$B191="",$C191=""),"",'OddsRatio_working_3-way'!I190)</f>
        <v>3.4778511623323021</v>
      </c>
      <c r="M191" s="22">
        <f>IF(OR($A191="",$B191="",$C191=""),"",'OddsRatio_working_3-way'!J190)</f>
        <v>3.215366929034388</v>
      </c>
      <c r="N191" s="23">
        <f t="shared" si="42"/>
        <v>40.026046654154051</v>
      </c>
      <c r="O191" s="24">
        <f t="shared" si="43"/>
        <v>28.828283602099052</v>
      </c>
      <c r="P191" s="24">
        <f t="shared" si="44"/>
        <v>31.145669743746886</v>
      </c>
      <c r="Q191" t="s">
        <v>86</v>
      </c>
      <c r="R191" t="s">
        <v>98</v>
      </c>
      <c r="S191" t="s">
        <v>484</v>
      </c>
      <c r="T191" s="35">
        <v>100</v>
      </c>
      <c r="U191" s="35">
        <f t="shared" si="45"/>
        <v>40.476190476190474</v>
      </c>
      <c r="V191" s="35">
        <f t="shared" si="46"/>
        <v>73.474801061007966</v>
      </c>
      <c r="W191" s="35">
        <f t="shared" si="47"/>
        <v>81.203007518796994</v>
      </c>
      <c r="X191" s="35">
        <f t="shared" si="48"/>
        <v>45.322191420195054</v>
      </c>
      <c r="Y191" s="35">
        <f t="shared" si="49"/>
        <v>78.320802005012524</v>
      </c>
      <c r="Z191" s="35">
        <f t="shared" si="50"/>
        <v>86.049008462801567</v>
      </c>
      <c r="AA191" s="35">
        <f t="shared" si="51"/>
        <v>-4.8460009440045795</v>
      </c>
      <c r="AB191" s="35">
        <f t="shared" si="52"/>
        <v>-4.8460009440045582</v>
      </c>
      <c r="AC191" s="35">
        <f t="shared" si="53"/>
        <v>-4.8460009440045724</v>
      </c>
      <c r="AD191" s="36"/>
      <c r="AE191" s="36"/>
      <c r="AF191">
        <v>2.08</v>
      </c>
      <c r="AG191">
        <v>1.79</v>
      </c>
      <c r="AH191" s="41"/>
      <c r="AI191" s="36"/>
      <c r="AJ191" t="s">
        <v>78</v>
      </c>
      <c r="AK191" s="35"/>
      <c r="AL191" s="35"/>
    </row>
    <row r="192" spans="1:38" ht="15" x14ac:dyDescent="0.25">
      <c r="A192">
        <v>1.68</v>
      </c>
      <c r="B192">
        <v>3.77</v>
      </c>
      <c r="C192">
        <v>5.32</v>
      </c>
      <c r="D192" s="20">
        <f t="shared" si="41"/>
        <v>4.8460009440045804E-2</v>
      </c>
      <c r="E192" s="17">
        <f>IF(OR($A192="",$B192="",$C192=""),"",A192*'MPTO_working_3-way'!$I191)</f>
        <v>1.7614128158592768</v>
      </c>
      <c r="F192" s="21">
        <f>IF(OR($A192="",$B192="",$C192=""),"",B192*'MPTO_working_3-way'!$I191)</f>
        <v>3.9526942355889725</v>
      </c>
      <c r="G192" s="22">
        <f>IF(OR($A192="",$B192="",$C192=""),"",C192*'MPTO_working_3-way'!$I191)</f>
        <v>5.5778072502210438</v>
      </c>
      <c r="H192" s="17">
        <f>IF(OR($A192="",$B192="",$C192=""),"",'MPTO_working_3-way'!E191)</f>
        <v>1.7268629244268587</v>
      </c>
      <c r="I192" s="21">
        <f>IF(OR($A192="",$B192="",$C192=""),"",'MPTO_working_3-way'!F191)</f>
        <v>4.0144737368840104</v>
      </c>
      <c r="J192" s="22">
        <f>IF(OR($A192="",$B192="",$C192=""),"",'MPTO_working_3-way'!G191)</f>
        <v>5.8201597977700548</v>
      </c>
      <c r="K192" s="17">
        <f>IF(OR($A192="",$B192="",$C192=""),"",'OddsRatio_working_3-way'!H191)</f>
        <v>1.7389957948035999</v>
      </c>
      <c r="L192" s="21">
        <f>IF(OR($A192="",$B192="",$C192=""),"",'OddsRatio_working_3-way'!I191)</f>
        <v>4.0103211053028973</v>
      </c>
      <c r="M192" s="22">
        <f>IF(OR($A192="",$B192="",$C192=""),"",'OddsRatio_working_3-way'!J191)</f>
        <v>5.6947968140463976</v>
      </c>
      <c r="N192" s="23">
        <f t="shared" si="42"/>
        <v>56.772608385511617</v>
      </c>
      <c r="O192" s="24">
        <f t="shared" si="43"/>
        <v>25.299199492747881</v>
      </c>
      <c r="P192" s="24">
        <f t="shared" si="44"/>
        <v>17.928192121740508</v>
      </c>
      <c r="Q192" t="s">
        <v>419</v>
      </c>
      <c r="R192" t="s">
        <v>254</v>
      </c>
      <c r="S192" t="s">
        <v>484</v>
      </c>
      <c r="T192" s="35">
        <v>100</v>
      </c>
      <c r="U192" s="35">
        <f t="shared" si="45"/>
        <v>57.805907172995774</v>
      </c>
      <c r="V192" s="35">
        <f t="shared" si="46"/>
        <v>70.059880239520965</v>
      </c>
      <c r="W192" s="35">
        <f t="shared" si="47"/>
        <v>69.325153374233125</v>
      </c>
      <c r="X192" s="35">
        <f t="shared" si="48"/>
        <v>60.614966386245918</v>
      </c>
      <c r="Y192" s="35">
        <f t="shared" si="49"/>
        <v>72.868939452771087</v>
      </c>
      <c r="Z192" s="35">
        <f t="shared" si="50"/>
        <v>72.134212587483262</v>
      </c>
      <c r="AA192" s="35">
        <f t="shared" si="51"/>
        <v>-2.8090592132501442</v>
      </c>
      <c r="AB192" s="35">
        <f t="shared" si="52"/>
        <v>-2.8090592132501229</v>
      </c>
      <c r="AC192" s="35">
        <f t="shared" si="53"/>
        <v>-2.8090592132501371</v>
      </c>
      <c r="AD192" s="36"/>
      <c r="AE192" s="36"/>
      <c r="AF192">
        <v>2.11</v>
      </c>
      <c r="AG192">
        <v>1.74</v>
      </c>
      <c r="AH192" s="41"/>
      <c r="AI192" s="36"/>
      <c r="AJ192" t="s">
        <v>79</v>
      </c>
      <c r="AK192" s="35"/>
      <c r="AL192" s="35"/>
    </row>
    <row r="193" spans="1:38" s="35" customFormat="1" ht="15" x14ac:dyDescent="0.25">
      <c r="A193">
        <v>2.37</v>
      </c>
      <c r="B193">
        <v>3.34</v>
      </c>
      <c r="C193">
        <v>3.26</v>
      </c>
      <c r="D193" s="20">
        <f t="shared" si="41"/>
        <v>2.8090592132501424E-2</v>
      </c>
      <c r="E193" s="17">
        <f>IF(OR($A193="",$B193="",$C193=""),"",A193*'MPTO_working_3-way'!$I192)</f>
        <v>2.4365747033540286</v>
      </c>
      <c r="F193" s="21">
        <f>IF(OR($A193="",$B193="",$C193=""),"",B193*'MPTO_working_3-way'!$I192)</f>
        <v>3.4338225777225544</v>
      </c>
      <c r="G193" s="22">
        <f>IF(OR($A193="",$B193="",$C193=""),"",C193*'MPTO_working_3-way'!$I192)</f>
        <v>3.3515753303519542</v>
      </c>
      <c r="H193" s="17">
        <f>IF(OR($A193="",$B193="",$C193=""),"",'MPTO_working_3-way'!E192)</f>
        <v>2.4237876478836715</v>
      </c>
      <c r="I193" s="21">
        <f>IF(OR($A193="",$B193="",$C193=""),"",'MPTO_working_3-way'!F192)</f>
        <v>3.4478280380238311</v>
      </c>
      <c r="J193" s="22">
        <f>IF(OR($A193="",$B193="",$C193=""),"",'MPTO_working_3-way'!G192)</f>
        <v>3.3626451123396284</v>
      </c>
      <c r="K193" s="17">
        <f>IF(OR($A193="",$B193="",$C193=""),"",'OddsRatio_working_3-way'!H192)</f>
        <v>2.4293917827636031</v>
      </c>
      <c r="L193" s="21">
        <f>IF(OR($A193="",$B193="",$C193=""),"",'OddsRatio_working_3-way'!I192)</f>
        <v>3.4414428990268826</v>
      </c>
      <c r="M193" s="22">
        <f>IF(OR($A193="",$B193="",$C193=""),"",'OddsRatio_working_3-way'!J192)</f>
        <v>3.3579747657268189</v>
      </c>
      <c r="N193" s="23">
        <f t="shared" si="42"/>
        <v>41.0412206374574</v>
      </c>
      <c r="O193" s="24">
        <f t="shared" si="43"/>
        <v>29.122063745740732</v>
      </c>
      <c r="P193" s="24">
        <f t="shared" si="44"/>
        <v>29.836715616801857</v>
      </c>
      <c r="Q193" t="s">
        <v>383</v>
      </c>
      <c r="R193" t="s">
        <v>429</v>
      </c>
      <c r="S193" t="s">
        <v>484</v>
      </c>
      <c r="T193" s="35">
        <v>100</v>
      </c>
      <c r="U193" s="35">
        <f t="shared" si="45"/>
        <v>81.851179673321241</v>
      </c>
      <c r="V193" s="35">
        <f t="shared" si="46"/>
        <v>77.27272727272728</v>
      </c>
      <c r="W193" s="35">
        <f t="shared" si="47"/>
        <v>37.106918238993707</v>
      </c>
      <c r="X193" s="35">
        <f t="shared" si="48"/>
        <v>85.62035448827902</v>
      </c>
      <c r="Y193" s="35">
        <f t="shared" si="49"/>
        <v>81.041902087685045</v>
      </c>
      <c r="Z193" s="35">
        <f t="shared" si="50"/>
        <v>40.876093053951493</v>
      </c>
      <c r="AA193" s="35">
        <f t="shared" si="51"/>
        <v>-3.7691748149577791</v>
      </c>
      <c r="AB193" s="35">
        <f t="shared" si="52"/>
        <v>-3.7691748149577649</v>
      </c>
      <c r="AC193" s="35">
        <f t="shared" si="53"/>
        <v>-3.7691748149577862</v>
      </c>
      <c r="AD193" s="36"/>
      <c r="AE193" s="36"/>
      <c r="AF193">
        <v>2.25</v>
      </c>
      <c r="AG193">
        <v>1.69</v>
      </c>
      <c r="AH193" s="41"/>
      <c r="AI193" s="36"/>
      <c r="AJ193" t="s">
        <v>164</v>
      </c>
    </row>
    <row r="194" spans="1:38" s="35" customFormat="1" ht="15" x14ac:dyDescent="0.25">
      <c r="A194">
        <v>5.51</v>
      </c>
      <c r="B194">
        <v>4.4000000000000004</v>
      </c>
      <c r="C194">
        <v>1.59</v>
      </c>
      <c r="D194" s="20">
        <f t="shared" si="41"/>
        <v>3.7691748149577764E-2</v>
      </c>
      <c r="E194" s="17">
        <f>IF(OR($A194="",$B194="",$C194=""),"",A194*'MPTO_working_3-way'!$I193)</f>
        <v>5.717681532304173</v>
      </c>
      <c r="F194" s="21">
        <f>IF(OR($A194="",$B194="",$C194=""),"",B194*'MPTO_working_3-way'!$I193)</f>
        <v>4.5658436918581424</v>
      </c>
      <c r="G194" s="22">
        <f>IF(OR($A194="",$B194="",$C194=""),"",C194*'MPTO_working_3-way'!$I193)</f>
        <v>1.6499298795578288</v>
      </c>
      <c r="H194" s="17">
        <f>IF(OR($A194="",$B194="",$C194=""),"",'MPTO_working_3-way'!E193)</f>
        <v>5.919811866459586</v>
      </c>
      <c r="I194" s="21">
        <f>IF(OR($A194="",$B194="",$C194=""),"",'MPTO_working_3-way'!F193)</f>
        <v>4.6574707125642778</v>
      </c>
      <c r="J194" s="22">
        <f>IF(OR($A194="",$B194="",$C194=""),"",'MPTO_working_3-way'!G193)</f>
        <v>1.622410284310708</v>
      </c>
      <c r="K194" s="17">
        <f>IF(OR($A194="",$B194="",$C194=""),"",'OddsRatio_working_3-way'!H193)</f>
        <v>5.8280883309453566</v>
      </c>
      <c r="L194" s="21">
        <f>IF(OR($A194="",$B194="",$C194=""),"",'OddsRatio_working_3-way'!I193)</f>
        <v>4.6398005155685622</v>
      </c>
      <c r="M194" s="22">
        <f>IF(OR($A194="",$B194="",$C194=""),"",'OddsRatio_working_3-way'!J193)</f>
        <v>1.6316124424074856</v>
      </c>
      <c r="N194" s="23">
        <f t="shared" si="42"/>
        <v>17.489606483854118</v>
      </c>
      <c r="O194" s="24">
        <f t="shared" si="43"/>
        <v>21.901757210462762</v>
      </c>
      <c r="P194" s="24">
        <f t="shared" si="44"/>
        <v>60.60863630568312</v>
      </c>
      <c r="Q194" t="s">
        <v>422</v>
      </c>
      <c r="R194" t="s">
        <v>461</v>
      </c>
      <c r="S194" t="s">
        <v>484</v>
      </c>
      <c r="T194" s="35">
        <v>100</v>
      </c>
      <c r="U194" s="35">
        <f t="shared" si="45"/>
        <v>67.948717948717942</v>
      </c>
      <c r="V194" s="35">
        <f t="shared" si="46"/>
        <v>66.329966329966325</v>
      </c>
      <c r="W194" s="35">
        <f t="shared" si="47"/>
        <v>61.389961389961393</v>
      </c>
      <c r="X194" s="35">
        <f t="shared" si="48"/>
        <v>72.280072280072275</v>
      </c>
      <c r="Y194" s="35">
        <f t="shared" si="49"/>
        <v>70.661320661320659</v>
      </c>
      <c r="Z194" s="35">
        <f t="shared" si="50"/>
        <v>65.721315721315719</v>
      </c>
      <c r="AA194" s="35">
        <f t="shared" si="51"/>
        <v>-4.3313543313543335</v>
      </c>
      <c r="AB194" s="35">
        <f t="shared" si="52"/>
        <v>-4.3313543313543335</v>
      </c>
      <c r="AC194" s="35">
        <f t="shared" si="53"/>
        <v>-4.3313543313543263</v>
      </c>
      <c r="AD194" s="36"/>
      <c r="AE194" s="36"/>
      <c r="AF194">
        <v>1.67</v>
      </c>
      <c r="AG194">
        <v>2.2799999999999998</v>
      </c>
      <c r="AH194" s="41"/>
      <c r="AI194" s="36"/>
      <c r="AJ194" t="s">
        <v>80</v>
      </c>
    </row>
    <row r="195" spans="1:38" ht="15" x14ac:dyDescent="0.25">
      <c r="A195">
        <v>3.12</v>
      </c>
      <c r="B195">
        <v>2.97</v>
      </c>
      <c r="C195">
        <v>2.59</v>
      </c>
      <c r="D195" s="20">
        <f t="shared" si="41"/>
        <v>4.3313543313543423E-2</v>
      </c>
      <c r="E195" s="17">
        <f>IF(OR($A195="",$B195="",$C195=""),"",A195*'MPTO_working_3-way'!$I194)</f>
        <v>3.2551382551382555</v>
      </c>
      <c r="F195" s="21">
        <f>IF(OR($A195="",$B195="",$C195=""),"",B195*'MPTO_working_3-way'!$I194)</f>
        <v>3.098641223641224</v>
      </c>
      <c r="G195" s="22">
        <f>IF(OR($A195="",$B195="",$C195=""),"",C195*'MPTO_working_3-way'!$I194)</f>
        <v>2.7021820771820773</v>
      </c>
      <c r="H195" s="17">
        <f>IF(OR($A195="",$B195="",$C195=""),"",'MPTO_working_3-way'!E194)</f>
        <v>3.2671733694610468</v>
      </c>
      <c r="I195" s="21">
        <f>IF(OR($A195="",$B195="",$C195=""),"",'MPTO_working_3-way'!F194)</f>
        <v>3.10306049991389</v>
      </c>
      <c r="J195" s="22">
        <f>IF(OR($A195="",$B195="",$C195=""),"",'MPTO_working_3-way'!G194)</f>
        <v>2.6906128459851306</v>
      </c>
      <c r="K195" s="17">
        <f>IF(OR($A195="",$B195="",$C195=""),"",'OddsRatio_working_3-way'!H194)</f>
        <v>3.261281940814897</v>
      </c>
      <c r="L195" s="21">
        <f>IF(OR($A195="",$B195="",$C195=""),"",'OddsRatio_working_3-way'!I194)</f>
        <v>3.1012855770779937</v>
      </c>
      <c r="M195" s="22">
        <f>IF(OR($A195="",$B195="",$C195=""),"",'OddsRatio_working_3-way'!J194)</f>
        <v>2.6959614556111724</v>
      </c>
      <c r="N195" s="23">
        <f t="shared" si="42"/>
        <v>30.720661355059004</v>
      </c>
      <c r="O195" s="24">
        <f t="shared" si="43"/>
        <v>32.272209908344813</v>
      </c>
      <c r="P195" s="24">
        <f t="shared" si="44"/>
        <v>37.007128736596179</v>
      </c>
      <c r="Q195" t="s">
        <v>406</v>
      </c>
      <c r="R195" t="s">
        <v>343</v>
      </c>
      <c r="S195" t="s">
        <v>484</v>
      </c>
      <c r="T195" s="35">
        <v>100</v>
      </c>
      <c r="U195" s="35">
        <f t="shared" si="45"/>
        <v>65.517241379310349</v>
      </c>
      <c r="V195" s="35">
        <f t="shared" si="46"/>
        <v>72.375690607734811</v>
      </c>
      <c r="W195" s="35">
        <f t="shared" si="47"/>
        <v>58.677685950413228</v>
      </c>
      <c r="X195" s="35">
        <f t="shared" si="48"/>
        <v>68.946623441851969</v>
      </c>
      <c r="Y195" s="35">
        <f t="shared" si="49"/>
        <v>75.805072670276431</v>
      </c>
      <c r="Z195" s="35">
        <f t="shared" si="50"/>
        <v>62.107068012954848</v>
      </c>
      <c r="AA195" s="35">
        <f t="shared" si="51"/>
        <v>-3.4293820625416203</v>
      </c>
      <c r="AB195" s="35">
        <f t="shared" si="52"/>
        <v>-3.4293820625416203</v>
      </c>
      <c r="AC195" s="35">
        <f t="shared" si="53"/>
        <v>-3.4293820625416203</v>
      </c>
      <c r="AD195" s="36"/>
      <c r="AE195" s="36"/>
      <c r="AF195">
        <v>2.56</v>
      </c>
      <c r="AG195">
        <v>1.52</v>
      </c>
      <c r="AH195" s="41"/>
      <c r="AI195" s="36"/>
      <c r="AJ195" t="s">
        <v>165</v>
      </c>
      <c r="AK195" s="35"/>
      <c r="AL195" s="35"/>
    </row>
    <row r="196" spans="1:38" s="35" customFormat="1" ht="15" x14ac:dyDescent="0.25">
      <c r="A196">
        <v>2.9</v>
      </c>
      <c r="B196">
        <v>3.62</v>
      </c>
      <c r="C196">
        <v>2.42</v>
      </c>
      <c r="D196" s="20">
        <f t="shared" ref="D196:D198" si="54">IF(OR($A196="",$B196="",$C196=""),"",(1/A196)+(1/B196)+(1/C196)-1)</f>
        <v>3.4293820625416194E-2</v>
      </c>
      <c r="E196" s="17">
        <f>IF(OR($A196="",$B196="",$C196=""),"",A196*'MPTO_working_3-way'!$I195)</f>
        <v>2.999452079813707</v>
      </c>
      <c r="F196" s="21">
        <f>IF(OR($A196="",$B196="",$C196=""),"",B196*'MPTO_working_3-way'!$I195)</f>
        <v>3.7441436306640066</v>
      </c>
      <c r="G196" s="22">
        <f>IF(OR($A196="",$B196="",$C196=""),"",C196*'MPTO_working_3-way'!$I195)</f>
        <v>2.502991045913507</v>
      </c>
      <c r="H196" s="17">
        <f>IF(OR($A196="",$B196="",$C196=""),"",'MPTO_working_3-way'!E195)</f>
        <v>2.9994332930866476</v>
      </c>
      <c r="I196" s="21">
        <f>IF(OR($A196="",$B196="",$C196=""),"",'MPTO_working_3-way'!F195)</f>
        <v>3.7762664769337784</v>
      </c>
      <c r="J196" s="22">
        <f>IF(OR($A196="",$B196="",$C196=""),"",'MPTO_working_3-way'!G195)</f>
        <v>2.4888507763506618</v>
      </c>
      <c r="K196" s="17">
        <f>IF(OR($A196="",$B196="",$C196=""),"",'OddsRatio_working_3-way'!H195)</f>
        <v>3.0008628421483916</v>
      </c>
      <c r="L196" s="21">
        <f>IF(OR($A196="",$B196="",$C196=""),"",'OddsRatio_working_3-way'!I195)</f>
        <v>3.759084550751993</v>
      </c>
      <c r="M196" s="22">
        <f>IF(OR($A196="",$B196="",$C196=""),"",'OddsRatio_working_3-way'!J195)</f>
        <v>2.4953817030793242</v>
      </c>
      <c r="N196" s="23">
        <f t="shared" si="42"/>
        <v>33.339422447519453</v>
      </c>
      <c r="O196" s="24">
        <f t="shared" si="43"/>
        <v>26.708377098841545</v>
      </c>
      <c r="P196" s="24">
        <f t="shared" si="44"/>
        <v>39.952200453639016</v>
      </c>
      <c r="Q196" t="s">
        <v>462</v>
      </c>
      <c r="R196" t="s">
        <v>450</v>
      </c>
      <c r="S196" t="s">
        <v>484</v>
      </c>
      <c r="T196" s="35">
        <v>100</v>
      </c>
      <c r="U196" s="35">
        <f t="shared" si="45"/>
        <v>53.488372093023258</v>
      </c>
      <c r="V196" s="35">
        <f t="shared" si="46"/>
        <v>70.760233918128648</v>
      </c>
      <c r="W196" s="35">
        <f t="shared" si="47"/>
        <v>72.29916897506925</v>
      </c>
      <c r="X196" s="35">
        <f t="shared" si="48"/>
        <v>56.940597106802095</v>
      </c>
      <c r="Y196" s="35">
        <f t="shared" si="49"/>
        <v>74.212458931907491</v>
      </c>
      <c r="Z196" s="35">
        <f t="shared" si="50"/>
        <v>75.751393988848093</v>
      </c>
      <c r="AA196" s="35">
        <f t="shared" si="51"/>
        <v>-3.4522250137788362</v>
      </c>
      <c r="AB196" s="35">
        <f t="shared" si="52"/>
        <v>-3.4522250137788433</v>
      </c>
      <c r="AC196" s="35">
        <f t="shared" si="53"/>
        <v>-3.4522250137788433</v>
      </c>
      <c r="AD196" s="36"/>
      <c r="AE196" s="36"/>
      <c r="AF196">
        <v>1.95</v>
      </c>
      <c r="AG196">
        <v>1.92</v>
      </c>
      <c r="AH196" s="41"/>
      <c r="AI196" s="36"/>
      <c r="AJ196" t="s">
        <v>440</v>
      </c>
    </row>
    <row r="197" spans="1:38" ht="15" x14ac:dyDescent="0.25">
      <c r="A197">
        <v>2.15</v>
      </c>
      <c r="B197">
        <v>3.42</v>
      </c>
      <c r="C197">
        <v>3.61</v>
      </c>
      <c r="D197" s="20">
        <f t="shared" si="54"/>
        <v>3.4522250137788424E-2</v>
      </c>
      <c r="E197" s="17">
        <f>IF(OR($A197="",$B197="",$C197=""),"",A197*'MPTO_working_3-way'!$I196)</f>
        <v>2.224222837796245</v>
      </c>
      <c r="F197" s="21">
        <f>IF(OR($A197="",$B197="",$C197=""),"",B197*'MPTO_working_3-way'!$I196)</f>
        <v>3.5380660954712364</v>
      </c>
      <c r="G197" s="22">
        <f>IF(OR($A197="",$B197="",$C197=""),"",C197*'MPTO_working_3-way'!$I196)</f>
        <v>3.7346253229974162</v>
      </c>
      <c r="H197" s="17">
        <f>IF(OR($A197="",$B197="",$C197=""),"",'MPTO_working_3-way'!E196)</f>
        <v>2.2045424659551749</v>
      </c>
      <c r="I197" s="21">
        <f>IF(OR($A197="",$B197="",$C197=""),"",'MPTO_working_3-way'!F196)</f>
        <v>3.5601094056588551</v>
      </c>
      <c r="J197" s="22">
        <f>IF(OR($A197="",$B197="",$C197=""),"",'MPTO_working_3-way'!G196)</f>
        <v>3.7664656667595287</v>
      </c>
      <c r="K197" s="17">
        <f>IF(OR($A197="",$B197="",$C197=""),"",'OddsRatio_working_3-way'!H196)</f>
        <v>2.2126543754910397</v>
      </c>
      <c r="L197" s="21">
        <f>IF(OR($A197="",$B197="",$C197=""),"",'OddsRatio_working_3-way'!I196)</f>
        <v>3.5518465988594055</v>
      </c>
      <c r="M197" s="22">
        <f>IF(OR($A197="",$B197="",$C197=""),"",'OddsRatio_working_3-way'!J196)</f>
        <v>3.7521981913318379</v>
      </c>
      <c r="N197" s="23">
        <f t="shared" ref="N197:N198" si="55">(1/E197)* 100</f>
        <v>44.959523974261401</v>
      </c>
      <c r="O197" s="24">
        <f t="shared" ref="O197:O198" si="56">(1/F197)* 100</f>
        <v>28.264028229433336</v>
      </c>
      <c r="P197" s="24">
        <f t="shared" ref="P197:P198" si="57">(1/G197)* 100</f>
        <v>26.776447796305263</v>
      </c>
      <c r="Q197" t="s">
        <v>417</v>
      </c>
      <c r="R197" t="s">
        <v>451</v>
      </c>
      <c r="S197" t="s">
        <v>484</v>
      </c>
      <c r="T197" s="35">
        <v>100</v>
      </c>
      <c r="U197" s="35">
        <f t="shared" ref="U197:U198" si="58">(1/A198)*((T197*A198)-T197)</f>
        <v>18.032786885245901</v>
      </c>
      <c r="V197" s="35">
        <f t="shared" ref="V197:V198" si="59">(1/B198)*((T197*B198)-T197)</f>
        <v>86.263736263736249</v>
      </c>
      <c r="W197" s="35">
        <f t="shared" ref="W197:W198" si="60">(1/C198)*((T197*C198)-T197)</f>
        <v>91.142604074402129</v>
      </c>
      <c r="X197" s="35">
        <f t="shared" ref="X197:X198" si="61">((1/B198)+(1/C198))*T197</f>
        <v>22.593659661861608</v>
      </c>
      <c r="Y197" s="35">
        <f t="shared" ref="Y197:Y198" si="62">((1/A198)+(1/C198))*T197</f>
        <v>90.824609040351973</v>
      </c>
      <c r="Z197" s="35">
        <f t="shared" ref="Z197:Z198" si="63">((1/A198)+(1/B198))*T197</f>
        <v>95.703476851017825</v>
      </c>
      <c r="AA197" s="35">
        <f t="shared" ref="AA197:AA198" si="64">U197-X197</f>
        <v>-4.5608727766157067</v>
      </c>
      <c r="AB197" s="35">
        <f t="shared" ref="AB197:AB198" si="65">V197-Y197</f>
        <v>-4.5608727766157244</v>
      </c>
      <c r="AC197" s="35">
        <f t="shared" ref="AC197:AC198" si="66">W197-Z197</f>
        <v>-4.560872776615696</v>
      </c>
      <c r="AD197" s="36"/>
      <c r="AE197" s="36"/>
      <c r="AF197">
        <v>2.0299999999999998</v>
      </c>
      <c r="AG197">
        <v>1.85</v>
      </c>
      <c r="AH197" s="41"/>
      <c r="AI197" s="36"/>
      <c r="AJ197" t="s">
        <v>440</v>
      </c>
      <c r="AK197" s="35"/>
      <c r="AL197" s="35"/>
    </row>
    <row r="198" spans="1:38" s="35" customFormat="1" ht="15" x14ac:dyDescent="0.25">
      <c r="A198">
        <v>1.22</v>
      </c>
      <c r="B198">
        <v>7.28</v>
      </c>
      <c r="C198">
        <v>11.29</v>
      </c>
      <c r="D198" s="20">
        <f t="shared" si="54"/>
        <v>4.5608727766156987E-2</v>
      </c>
      <c r="E198" s="17">
        <f>IF(OR($A198="",$B198="",$C198=""),"",A198*'MPTO_working_3-way'!$I197)</f>
        <v>1.2756426478747116</v>
      </c>
      <c r="F198" s="21">
        <f>IF(OR($A198="",$B198="",$C198=""),"",B198*'MPTO_working_3-way'!$I197)</f>
        <v>7.6120315381376233</v>
      </c>
      <c r="G198" s="22">
        <f>IF(OR($A198="",$B198="",$C198=""),"",C198*'MPTO_working_3-way'!$I197)</f>
        <v>11.804922536479911</v>
      </c>
      <c r="H198" s="17">
        <f>IF(OR($A198="",$B198="",$C198=""),"",'MPTO_working_3-way'!E197)</f>
        <v>1.2430556356748437</v>
      </c>
      <c r="I198" s="21">
        <f>IF(OR($A198="",$B198="",$C198=""),"",'MPTO_working_3-way'!F197)</f>
        <v>8.186003812336887</v>
      </c>
      <c r="J198" s="22">
        <f>IF(OR($A198="",$B198="",$C198=""),"",'MPTO_working_3-way'!G197)</f>
        <v>13.629353811781577</v>
      </c>
      <c r="K198" s="17">
        <f>IF(OR($A198="",$B198="",$C198=""),"",'OddsRatio_working_3-way'!H197)</f>
        <v>1.2512429249343595</v>
      </c>
      <c r="L198" s="21">
        <f>IF(OR($A198="",$B198="",$C198=""),"",'OddsRatio_working_3-way'!I197)</f>
        <v>8.1718434935808091</v>
      </c>
      <c r="M198" s="22">
        <f>IF(OR($A198="",$B198="",$C198=""),"",'OddsRatio_working_3-way'!J197)</f>
        <v>12.751316807157087</v>
      </c>
      <c r="N198" s="23">
        <f t="shared" si="55"/>
        <v>78.391860108005417</v>
      </c>
      <c r="O198" s="24">
        <f t="shared" si="56"/>
        <v>13.137097435682227</v>
      </c>
      <c r="P198" s="24">
        <f t="shared" si="57"/>
        <v>8.4710424563123663</v>
      </c>
      <c r="Q198" t="s">
        <v>344</v>
      </c>
      <c r="R198" t="s">
        <v>449</v>
      </c>
      <c r="S198" t="s">
        <v>484</v>
      </c>
      <c r="T198" s="35">
        <v>100</v>
      </c>
      <c r="U198" s="35" t="e">
        <f t="shared" si="58"/>
        <v>#DIV/0!</v>
      </c>
      <c r="V198" s="35" t="e">
        <f t="shared" si="59"/>
        <v>#DIV/0!</v>
      </c>
      <c r="W198" s="35" t="e">
        <f t="shared" si="60"/>
        <v>#DIV/0!</v>
      </c>
      <c r="X198" s="35" t="e">
        <f t="shared" si="61"/>
        <v>#DIV/0!</v>
      </c>
      <c r="Y198" s="35" t="e">
        <f t="shared" si="62"/>
        <v>#DIV/0!</v>
      </c>
      <c r="Z198" s="35" t="e">
        <f t="shared" si="63"/>
        <v>#DIV/0!</v>
      </c>
      <c r="AA198" s="35" t="e">
        <f t="shared" si="64"/>
        <v>#DIV/0!</v>
      </c>
      <c r="AB198" s="35" t="e">
        <f t="shared" si="65"/>
        <v>#DIV/0!</v>
      </c>
      <c r="AC198" s="35" t="e">
        <f t="shared" si="66"/>
        <v>#DIV/0!</v>
      </c>
      <c r="AD198" s="36"/>
      <c r="AF198">
        <v>1.4</v>
      </c>
      <c r="AG198">
        <v>2.98</v>
      </c>
      <c r="AH198" s="41"/>
      <c r="AI198" s="36"/>
      <c r="AJ198" t="s">
        <v>440</v>
      </c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2023-04-21T16:22:05Z</dcterms:modified>
</cp:coreProperties>
</file>