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AB265435-BCF5-4B7F-9BBB-3879273B9973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T8" i="8" s="1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AB6" i="2" s="1"/>
  <c r="Z6" i="2"/>
  <c r="AA6" i="2"/>
  <c r="AC6" i="2"/>
  <c r="U7" i="2"/>
  <c r="V7" i="2"/>
  <c r="W7" i="2"/>
  <c r="AC7" i="2" s="1"/>
  <c r="X7" i="2"/>
  <c r="Y7" i="2"/>
  <c r="Z7" i="2"/>
  <c r="AA7" i="2"/>
  <c r="AB7" i="2"/>
  <c r="U8" i="2"/>
  <c r="V8" i="2"/>
  <c r="W8" i="2"/>
  <c r="X8" i="2"/>
  <c r="Y8" i="2"/>
  <c r="Z8" i="2"/>
  <c r="AC8" i="2" s="1"/>
  <c r="AA8" i="2"/>
  <c r="AB8" i="2"/>
  <c r="U9" i="2"/>
  <c r="V9" i="2"/>
  <c r="W9" i="2"/>
  <c r="X9" i="2"/>
  <c r="Y9" i="2"/>
  <c r="AB9" i="2" s="1"/>
  <c r="Z9" i="2"/>
  <c r="AA9" i="2"/>
  <c r="AC9" i="2"/>
  <c r="U10" i="2"/>
  <c r="AA10" i="2" s="1"/>
  <c r="V10" i="2"/>
  <c r="W10" i="2"/>
  <c r="X10" i="2"/>
  <c r="Y10" i="2"/>
  <c r="AB10" i="2" s="1"/>
  <c r="Z10" i="2"/>
  <c r="AC10" i="2"/>
  <c r="U11" i="2"/>
  <c r="AA11" i="2" s="1"/>
  <c r="V11" i="2"/>
  <c r="W11" i="2"/>
  <c r="X11" i="2"/>
  <c r="Y11" i="2"/>
  <c r="AB11" i="2" s="1"/>
  <c r="Z11" i="2"/>
  <c r="AC11" i="2"/>
  <c r="U12" i="2"/>
  <c r="V12" i="2"/>
  <c r="W12" i="2"/>
  <c r="AC12" i="2" s="1"/>
  <c r="X12" i="2"/>
  <c r="Y12" i="2"/>
  <c r="Z12" i="2"/>
  <c r="AA12" i="2"/>
  <c r="AB12" i="2"/>
  <c r="U13" i="2"/>
  <c r="V13" i="2"/>
  <c r="AB13" i="2" s="1"/>
  <c r="W13" i="2"/>
  <c r="X13" i="2"/>
  <c r="Y13" i="2"/>
  <c r="Z13" i="2"/>
  <c r="AC13" i="2" s="1"/>
  <c r="AA13" i="2"/>
  <c r="U14" i="2"/>
  <c r="AA14" i="2" s="1"/>
  <c r="V14" i="2"/>
  <c r="W14" i="2"/>
  <c r="X14" i="2"/>
  <c r="Y14" i="2"/>
  <c r="AB14" i="2" s="1"/>
  <c r="Z14" i="2"/>
  <c r="AC14" i="2"/>
  <c r="U15" i="2"/>
  <c r="AA15" i="2" s="1"/>
  <c r="V15" i="2"/>
  <c r="W15" i="2"/>
  <c r="X15" i="2"/>
  <c r="Y15" i="2"/>
  <c r="Z15" i="2"/>
  <c r="AB15" i="2"/>
  <c r="AC15" i="2"/>
  <c r="U16" i="2"/>
  <c r="V16" i="2"/>
  <c r="W16" i="2"/>
  <c r="AC16" i="2" s="1"/>
  <c r="X16" i="2"/>
  <c r="Y16" i="2"/>
  <c r="Z16" i="2"/>
  <c r="AA16" i="2"/>
  <c r="AB16" i="2"/>
  <c r="U17" i="2"/>
  <c r="V17" i="2"/>
  <c r="AB17" i="2" s="1"/>
  <c r="W17" i="2"/>
  <c r="AC17" i="2" s="1"/>
  <c r="X17" i="2"/>
  <c r="Y17" i="2"/>
  <c r="Z17" i="2"/>
  <c r="AA17" i="2"/>
  <c r="U18" i="2"/>
  <c r="AA18" i="2" s="1"/>
  <c r="V18" i="2"/>
  <c r="AB18" i="2" s="1"/>
  <c r="W18" i="2"/>
  <c r="X18" i="2"/>
  <c r="Y18" i="2"/>
  <c r="Z18" i="2"/>
  <c r="AC18" i="2"/>
  <c r="U19" i="2"/>
  <c r="AA19" i="2" s="1"/>
  <c r="V19" i="2"/>
  <c r="W19" i="2"/>
  <c r="X19" i="2"/>
  <c r="Y19" i="2"/>
  <c r="Z19" i="2"/>
  <c r="AB19" i="2"/>
  <c r="AC19" i="2"/>
  <c r="U20" i="2"/>
  <c r="V20" i="2"/>
  <c r="W20" i="2"/>
  <c r="AC20" i="2" s="1"/>
  <c r="X20" i="2"/>
  <c r="Y20" i="2"/>
  <c r="Z20" i="2"/>
  <c r="AA20" i="2"/>
  <c r="AB20" i="2"/>
  <c r="U21" i="2"/>
  <c r="V21" i="2"/>
  <c r="AB21" i="2" s="1"/>
  <c r="W21" i="2"/>
  <c r="AC21" i="2" s="1"/>
  <c r="X21" i="2"/>
  <c r="Y21" i="2"/>
  <c r="Z21" i="2"/>
  <c r="AA21" i="2"/>
  <c r="U22" i="2"/>
  <c r="AA22" i="2" s="1"/>
  <c r="V22" i="2"/>
  <c r="AB22" i="2" s="1"/>
  <c r="W22" i="2"/>
  <c r="X22" i="2"/>
  <c r="Y22" i="2"/>
  <c r="Z22" i="2"/>
  <c r="AC22" i="2"/>
  <c r="U23" i="2"/>
  <c r="AA23" i="2" s="1"/>
  <c r="V23" i="2"/>
  <c r="W23" i="2"/>
  <c r="X23" i="2"/>
  <c r="Y23" i="2"/>
  <c r="Z23" i="2"/>
  <c r="AB23" i="2"/>
  <c r="AC23" i="2"/>
  <c r="U24" i="2"/>
  <c r="V24" i="2"/>
  <c r="W24" i="2"/>
  <c r="AC24" i="2" s="1"/>
  <c r="X24" i="2"/>
  <c r="Y24" i="2"/>
  <c r="Z24" i="2"/>
  <c r="AA24" i="2"/>
  <c r="AB24" i="2"/>
  <c r="U25" i="2"/>
  <c r="V25" i="2"/>
  <c r="AB25" i="2" s="1"/>
  <c r="W25" i="2"/>
  <c r="AC25" i="2" s="1"/>
  <c r="X25" i="2"/>
  <c r="Y25" i="2"/>
  <c r="Z25" i="2"/>
  <c r="AA25" i="2"/>
  <c r="U26" i="2"/>
  <c r="AA26" i="2" s="1"/>
  <c r="V26" i="2"/>
  <c r="AB26" i="2" s="1"/>
  <c r="W26" i="2"/>
  <c r="X26" i="2"/>
  <c r="Y26" i="2"/>
  <c r="Z26" i="2"/>
  <c r="AC26" i="2"/>
  <c r="U27" i="2"/>
  <c r="AA27" i="2" s="1"/>
  <c r="V27" i="2"/>
  <c r="W27" i="2"/>
  <c r="X27" i="2"/>
  <c r="Y27" i="2"/>
  <c r="Z27" i="2"/>
  <c r="AB27" i="2"/>
  <c r="AC27" i="2"/>
  <c r="U28" i="2"/>
  <c r="V28" i="2"/>
  <c r="W28" i="2"/>
  <c r="AC28" i="2" s="1"/>
  <c r="X28" i="2"/>
  <c r="Y28" i="2"/>
  <c r="Z28" i="2"/>
  <c r="AA28" i="2"/>
  <c r="AB28" i="2"/>
  <c r="U29" i="2"/>
  <c r="V29" i="2"/>
  <c r="AB29" i="2" s="1"/>
  <c r="W29" i="2"/>
  <c r="AC29" i="2" s="1"/>
  <c r="X29" i="2"/>
  <c r="Y29" i="2"/>
  <c r="Z29" i="2"/>
  <c r="AA29" i="2"/>
  <c r="U30" i="2"/>
  <c r="AA30" i="2" s="1"/>
  <c r="V30" i="2"/>
  <c r="AB30" i="2" s="1"/>
  <c r="W30" i="2"/>
  <c r="X30" i="2"/>
  <c r="Y30" i="2"/>
  <c r="Z30" i="2"/>
  <c r="AC30" i="2"/>
  <c r="U31" i="2"/>
  <c r="AA31" i="2" s="1"/>
  <c r="V31" i="2"/>
  <c r="W31" i="2"/>
  <c r="X31" i="2"/>
  <c r="Y31" i="2"/>
  <c r="Z31" i="2"/>
  <c r="AB31" i="2"/>
  <c r="AC31" i="2"/>
  <c r="U32" i="2"/>
  <c r="V32" i="2"/>
  <c r="W32" i="2"/>
  <c r="AC32" i="2" s="1"/>
  <c r="X32" i="2"/>
  <c r="Y32" i="2"/>
  <c r="Z32" i="2"/>
  <c r="AA32" i="2"/>
  <c r="AB32" i="2"/>
  <c r="U33" i="2"/>
  <c r="V33" i="2"/>
  <c r="AB33" i="2" s="1"/>
  <c r="W33" i="2"/>
  <c r="AC33" i="2" s="1"/>
  <c r="X33" i="2"/>
  <c r="Y33" i="2"/>
  <c r="Z33" i="2"/>
  <c r="AA33" i="2"/>
  <c r="U34" i="2"/>
  <c r="AA34" i="2" s="1"/>
  <c r="V34" i="2"/>
  <c r="AB34" i="2" s="1"/>
  <c r="W34" i="2"/>
  <c r="X34" i="2"/>
  <c r="Y34" i="2"/>
  <c r="Z34" i="2"/>
  <c r="AC34" i="2"/>
  <c r="U35" i="2"/>
  <c r="AA35" i="2" s="1"/>
  <c r="V35" i="2"/>
  <c r="W35" i="2"/>
  <c r="X35" i="2"/>
  <c r="Y35" i="2"/>
  <c r="Z35" i="2"/>
  <c r="AB35" i="2"/>
  <c r="AC35" i="2"/>
  <c r="U36" i="2"/>
  <c r="V36" i="2"/>
  <c r="W36" i="2"/>
  <c r="AC36" i="2" s="1"/>
  <c r="X36" i="2"/>
  <c r="Y36" i="2"/>
  <c r="Z36" i="2"/>
  <c r="AA36" i="2"/>
  <c r="AB36" i="2"/>
  <c r="U37" i="2"/>
  <c r="V37" i="2"/>
  <c r="AB37" i="2" s="1"/>
  <c r="W37" i="2"/>
  <c r="AC37" i="2" s="1"/>
  <c r="X37" i="2"/>
  <c r="Y37" i="2"/>
  <c r="Z37" i="2"/>
  <c r="AA37" i="2"/>
  <c r="U38" i="2"/>
  <c r="AA38" i="2" s="1"/>
  <c r="V38" i="2"/>
  <c r="AB38" i="2" s="1"/>
  <c r="W38" i="2"/>
  <c r="X38" i="2"/>
  <c r="Y38" i="2"/>
  <c r="Z38" i="2"/>
  <c r="AC38" i="2"/>
  <c r="U39" i="2"/>
  <c r="AA39" i="2" s="1"/>
  <c r="V39" i="2"/>
  <c r="W39" i="2"/>
  <c r="X39" i="2"/>
  <c r="Y39" i="2"/>
  <c r="Z39" i="2"/>
  <c r="AB39" i="2"/>
  <c r="AC39" i="2"/>
  <c r="U40" i="2"/>
  <c r="V40" i="2"/>
  <c r="W40" i="2"/>
  <c r="AC40" i="2" s="1"/>
  <c r="X40" i="2"/>
  <c r="Y40" i="2"/>
  <c r="Z40" i="2"/>
  <c r="AA40" i="2"/>
  <c r="AB40" i="2"/>
  <c r="U41" i="2"/>
  <c r="V41" i="2"/>
  <c r="AB41" i="2" s="1"/>
  <c r="W41" i="2"/>
  <c r="AC41" i="2" s="1"/>
  <c r="X41" i="2"/>
  <c r="Y41" i="2"/>
  <c r="Z41" i="2"/>
  <c r="AA41" i="2"/>
  <c r="U42" i="2"/>
  <c r="AA42" i="2" s="1"/>
  <c r="V42" i="2"/>
  <c r="AB42" i="2" s="1"/>
  <c r="W42" i="2"/>
  <c r="X42" i="2"/>
  <c r="Y42" i="2"/>
  <c r="Z42" i="2"/>
  <c r="AC42" i="2"/>
  <c r="U43" i="2"/>
  <c r="AA43" i="2" s="1"/>
  <c r="V43" i="2"/>
  <c r="W43" i="2"/>
  <c r="X43" i="2"/>
  <c r="Y43" i="2"/>
  <c r="Z43" i="2"/>
  <c r="AB43" i="2"/>
  <c r="AC43" i="2"/>
  <c r="U44" i="2"/>
  <c r="V44" i="2"/>
  <c r="W44" i="2"/>
  <c r="AC44" i="2" s="1"/>
  <c r="X44" i="2"/>
  <c r="Y44" i="2"/>
  <c r="Z44" i="2"/>
  <c r="AA44" i="2"/>
  <c r="AB44" i="2"/>
  <c r="U45" i="2"/>
  <c r="V45" i="2"/>
  <c r="AB45" i="2" s="1"/>
  <c r="W45" i="2"/>
  <c r="AC45" i="2" s="1"/>
  <c r="X45" i="2"/>
  <c r="Y45" i="2"/>
  <c r="Z45" i="2"/>
  <c r="AA45" i="2"/>
  <c r="U46" i="2"/>
  <c r="AA46" i="2" s="1"/>
  <c r="V46" i="2"/>
  <c r="AB46" i="2" s="1"/>
  <c r="W46" i="2"/>
  <c r="X46" i="2"/>
  <c r="Y46" i="2"/>
  <c r="Z46" i="2"/>
  <c r="AC46" i="2"/>
  <c r="U47" i="2"/>
  <c r="AA47" i="2" s="1"/>
  <c r="V47" i="2"/>
  <c r="W47" i="2"/>
  <c r="X47" i="2"/>
  <c r="Y47" i="2"/>
  <c r="Z47" i="2"/>
  <c r="AB47" i="2"/>
  <c r="AC47" i="2"/>
  <c r="U48" i="2"/>
  <c r="V48" i="2"/>
  <c r="W48" i="2"/>
  <c r="AC48" i="2" s="1"/>
  <c r="X48" i="2"/>
  <c r="Y48" i="2"/>
  <c r="Z48" i="2"/>
  <c r="AA48" i="2"/>
  <c r="AB48" i="2"/>
  <c r="U49" i="2"/>
  <c r="V49" i="2"/>
  <c r="AB49" i="2" s="1"/>
  <c r="W49" i="2"/>
  <c r="AC49" i="2" s="1"/>
  <c r="X49" i="2"/>
  <c r="Y49" i="2"/>
  <c r="Z49" i="2"/>
  <c r="AA49" i="2"/>
  <c r="U50" i="2"/>
  <c r="AA50" i="2" s="1"/>
  <c r="V50" i="2"/>
  <c r="W50" i="2"/>
  <c r="X50" i="2"/>
  <c r="Y50" i="2"/>
  <c r="Z50" i="2"/>
  <c r="AC50" i="2"/>
  <c r="U51" i="2"/>
  <c r="AA51" i="2" s="1"/>
  <c r="V51" i="2"/>
  <c r="W51" i="2"/>
  <c r="X51" i="2"/>
  <c r="Y51" i="2"/>
  <c r="Z51" i="2"/>
  <c r="AB51" i="2"/>
  <c r="AC51" i="2"/>
  <c r="U52" i="2"/>
  <c r="V52" i="2"/>
  <c r="W52" i="2"/>
  <c r="AC52" i="2" s="1"/>
  <c r="X52" i="2"/>
  <c r="Y52" i="2"/>
  <c r="Z52" i="2"/>
  <c r="AA52" i="2"/>
  <c r="AB52" i="2"/>
  <c r="U53" i="2"/>
  <c r="V53" i="2"/>
  <c r="AB53" i="2" s="1"/>
  <c r="W53" i="2"/>
  <c r="AC53" i="2" s="1"/>
  <c r="X53" i="2"/>
  <c r="Y53" i="2"/>
  <c r="Z53" i="2"/>
  <c r="AA53" i="2"/>
  <c r="U54" i="2"/>
  <c r="AA54" i="2" s="1"/>
  <c r="V54" i="2"/>
  <c r="AB54" i="2" s="1"/>
  <c r="W54" i="2"/>
  <c r="X54" i="2"/>
  <c r="Y54" i="2"/>
  <c r="Z54" i="2"/>
  <c r="AC54" i="2"/>
  <c r="U55" i="2"/>
  <c r="V55" i="2"/>
  <c r="W55" i="2"/>
  <c r="X55" i="2"/>
  <c r="Y55" i="2"/>
  <c r="Z55" i="2"/>
  <c r="AB55" i="2"/>
  <c r="AC55" i="2"/>
  <c r="U56" i="2"/>
  <c r="V56" i="2"/>
  <c r="AB56" i="2" s="1"/>
  <c r="W56" i="2"/>
  <c r="X56" i="2"/>
  <c r="Y56" i="2"/>
  <c r="Z56" i="2"/>
  <c r="AA56" i="2"/>
  <c r="E5" i="2"/>
  <c r="N5" i="2" s="1"/>
  <c r="F5" i="2"/>
  <c r="G5" i="2"/>
  <c r="H5" i="2"/>
  <c r="I5" i="2"/>
  <c r="J5" i="2"/>
  <c r="K5" i="2"/>
  <c r="L5" i="2"/>
  <c r="M5" i="2"/>
  <c r="O5" i="2"/>
  <c r="P5" i="2"/>
  <c r="E6" i="2"/>
  <c r="N6" i="2" s="1"/>
  <c r="F6" i="2"/>
  <c r="G6" i="2"/>
  <c r="H6" i="2"/>
  <c r="I6" i="2"/>
  <c r="J6" i="2"/>
  <c r="K6" i="2"/>
  <c r="L6" i="2"/>
  <c r="M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O39" i="2" s="1"/>
  <c r="G39" i="2"/>
  <c r="H39" i="2"/>
  <c r="I39" i="2"/>
  <c r="J39" i="2"/>
  <c r="K39" i="2"/>
  <c r="L39" i="2"/>
  <c r="M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3" i="2"/>
  <c r="D4" i="2"/>
  <c r="AC56" i="2" l="1"/>
  <c r="AA55" i="2"/>
  <c r="AB50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7" i="5" l="1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07" i="4" l="1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60" i="4" l="1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0" i="10"/>
  <c r="D235" i="10"/>
  <c r="D217" i="3"/>
  <c r="D216" i="3"/>
  <c r="D211" i="3"/>
  <c r="D227" i="3"/>
  <c r="D220" i="10"/>
  <c r="D217" i="10"/>
  <c r="D221" i="10"/>
  <c r="D214" i="10"/>
  <c r="D212" i="10"/>
  <c r="D188" i="10"/>
  <c r="D167" i="10"/>
  <c r="D125" i="10"/>
  <c r="D179" i="10"/>
  <c r="D89" i="10"/>
  <c r="D152" i="10"/>
  <c r="D157" i="10"/>
  <c r="D102" i="10"/>
  <c r="D166" i="10"/>
  <c r="D77" i="10"/>
  <c r="D136" i="10"/>
  <c r="D171" i="10"/>
  <c r="D88" i="10"/>
  <c r="D65" i="10"/>
  <c r="D99" i="10"/>
  <c r="D105" i="10"/>
  <c r="D130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31" i="10"/>
  <c r="D241" i="10"/>
  <c r="D213" i="3"/>
  <c r="D228" i="3"/>
  <c r="D229" i="3"/>
  <c r="D226" i="3"/>
  <c r="D218" i="3"/>
  <c r="D226" i="10"/>
  <c r="D228" i="10"/>
  <c r="D229" i="10"/>
  <c r="D225" i="10"/>
  <c r="D213" i="10"/>
  <c r="D139" i="10"/>
  <c r="D163" i="10"/>
  <c r="D159" i="10"/>
  <c r="D140" i="10"/>
  <c r="D133" i="10"/>
  <c r="D150" i="10"/>
  <c r="D178" i="10"/>
  <c r="D76" i="10"/>
  <c r="D175" i="10"/>
  <c r="D187" i="10"/>
  <c r="D189" i="10"/>
  <c r="D164" i="10"/>
  <c r="D67" i="10"/>
  <c r="D106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1" i="3"/>
  <c r="D230" i="3"/>
  <c r="D236" i="10"/>
  <c r="D240" i="10"/>
  <c r="D238" i="10"/>
  <c r="D223" i="3"/>
  <c r="D220" i="3"/>
  <c r="D214" i="3"/>
  <c r="D212" i="3"/>
  <c r="D222" i="3"/>
  <c r="D223" i="10"/>
  <c r="D227" i="10"/>
  <c r="D222" i="10"/>
  <c r="D211" i="10"/>
  <c r="D224" i="10"/>
  <c r="D137" i="10"/>
  <c r="D126" i="10"/>
  <c r="D109" i="10"/>
  <c r="D97" i="10"/>
  <c r="D177" i="10"/>
  <c r="D123" i="10"/>
  <c r="D144" i="10"/>
  <c r="D98" i="10"/>
  <c r="D135" i="10"/>
  <c r="D81" i="10"/>
  <c r="D193" i="10"/>
  <c r="D94" i="10"/>
  <c r="D127" i="10"/>
  <c r="D143" i="10"/>
  <c r="D72" i="10"/>
  <c r="D185" i="10"/>
  <c r="D116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225" i="3"/>
  <c r="D221" i="3"/>
  <c r="D215" i="10"/>
  <c r="D74" i="10"/>
  <c r="D134" i="10"/>
  <c r="D3" i="10"/>
  <c r="D111" i="10"/>
  <c r="D117" i="10"/>
  <c r="D82" i="10"/>
  <c r="D87" i="10"/>
  <c r="D173" i="10"/>
  <c r="D101" i="10"/>
  <c r="D174" i="10"/>
  <c r="D191" i="10"/>
  <c r="D124" i="10"/>
  <c r="D114" i="10"/>
  <c r="D131" i="10"/>
  <c r="D112" i="10"/>
  <c r="D78" i="10"/>
  <c r="D186" i="10"/>
  <c r="D83" i="10"/>
  <c r="D176" i="10"/>
  <c r="D73" i="10"/>
  <c r="D113" i="10"/>
  <c r="D191" i="3"/>
  <c r="D165" i="3"/>
  <c r="D174" i="3"/>
  <c r="D133" i="3"/>
  <c r="D143" i="3"/>
  <c r="D75" i="3"/>
  <c r="D81" i="3"/>
  <c r="D158" i="3"/>
  <c r="D147" i="3"/>
  <c r="D132" i="3"/>
  <c r="D179" i="3"/>
  <c r="D87" i="3"/>
  <c r="D3" i="3"/>
  <c r="D100" i="3"/>
  <c r="D111" i="3"/>
  <c r="D114" i="3"/>
  <c r="D101" i="3"/>
  <c r="D107" i="3"/>
  <c r="D148" i="3"/>
  <c r="D83" i="3"/>
  <c r="D116" i="3"/>
  <c r="D97" i="3"/>
  <c r="D171" i="3"/>
  <c r="D78" i="3"/>
  <c r="D175" i="3"/>
  <c r="D141" i="3"/>
  <c r="D112" i="3"/>
  <c r="D90" i="3"/>
  <c r="D69" i="3"/>
  <c r="D173" i="3"/>
  <c r="D88" i="3"/>
  <c r="D129" i="3"/>
  <c r="D120" i="3"/>
  <c r="D50" i="10"/>
  <c r="D18" i="10"/>
  <c r="D40" i="10"/>
  <c r="D4" i="10"/>
  <c r="D7" i="10"/>
  <c r="D62" i="10"/>
  <c r="D6" i="10"/>
  <c r="D29" i="10"/>
  <c r="D17" i="10"/>
  <c r="D19" i="10"/>
  <c r="D11" i="10"/>
  <c r="D30" i="10"/>
  <c r="D12" i="10"/>
  <c r="D39" i="10"/>
  <c r="D5" i="10"/>
  <c r="D9" i="3"/>
  <c r="D26" i="3"/>
  <c r="D54" i="3"/>
  <c r="D22" i="3"/>
  <c r="D25" i="3"/>
  <c r="D12" i="3"/>
  <c r="D40" i="3"/>
  <c r="D4" i="3"/>
  <c r="D11" i="3"/>
  <c r="D42" i="3"/>
  <c r="D60" i="3"/>
  <c r="D62" i="3"/>
  <c r="D57" i="3"/>
  <c r="D16" i="3"/>
  <c r="D6" i="3"/>
  <c r="D194" i="10"/>
  <c r="D195" i="10"/>
  <c r="D196" i="10"/>
  <c r="D204" i="10"/>
  <c r="D206" i="3"/>
  <c r="D204" i="3"/>
  <c r="D203" i="3"/>
  <c r="D20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19" i="3"/>
  <c r="D218" i="10"/>
  <c r="D190" i="10"/>
  <c r="D93" i="10"/>
  <c r="D141" i="10"/>
  <c r="D151" i="10"/>
  <c r="D108" i="10"/>
  <c r="D68" i="10"/>
  <c r="D122" i="10"/>
  <c r="D192" i="10"/>
  <c r="D129" i="10"/>
  <c r="D142" i="10"/>
  <c r="D154" i="10"/>
  <c r="D155" i="10"/>
  <c r="D107" i="10"/>
  <c r="D95" i="10"/>
  <c r="D180" i="10"/>
  <c r="D103" i="10"/>
  <c r="D153" i="10"/>
  <c r="D149" i="10"/>
  <c r="D146" i="10"/>
  <c r="D172" i="10"/>
  <c r="D92" i="10"/>
  <c r="D69" i="10"/>
  <c r="D162" i="3"/>
  <c r="D128" i="3"/>
  <c r="D76" i="3"/>
  <c r="D167" i="3"/>
  <c r="D159" i="3"/>
  <c r="D66" i="3"/>
  <c r="D103" i="3"/>
  <c r="D135" i="3"/>
  <c r="D93" i="3"/>
  <c r="D156" i="3"/>
  <c r="D77" i="3"/>
  <c r="D85" i="3"/>
  <c r="D137" i="3"/>
  <c r="D146" i="3"/>
  <c r="D92" i="3"/>
  <c r="D82" i="3"/>
  <c r="D118" i="3"/>
  <c r="D145" i="3"/>
  <c r="D91" i="3"/>
  <c r="D67" i="3"/>
  <c r="D152" i="3"/>
  <c r="D94" i="3"/>
  <c r="D193" i="3"/>
  <c r="D131" i="3"/>
  <c r="D110" i="3"/>
  <c r="D119" i="3"/>
  <c r="D138" i="3"/>
  <c r="D84" i="3"/>
  <c r="D74" i="3"/>
  <c r="D79" i="3"/>
  <c r="D170" i="3"/>
  <c r="D123" i="3"/>
  <c r="D185" i="3"/>
  <c r="D57" i="10"/>
  <c r="D20" i="10"/>
  <c r="D34" i="10"/>
  <c r="D21" i="10"/>
  <c r="D43" i="10"/>
  <c r="D55" i="10"/>
  <c r="D58" i="10"/>
  <c r="D31" i="10"/>
  <c r="D38" i="10"/>
  <c r="D8" i="10"/>
  <c r="D48" i="10"/>
  <c r="D49" i="10"/>
  <c r="D54" i="10"/>
  <c r="D32" i="10"/>
  <c r="D47" i="10"/>
  <c r="D24" i="3"/>
  <c r="D50" i="3"/>
  <c r="D30" i="3"/>
  <c r="D58" i="3"/>
  <c r="D19" i="3"/>
  <c r="D44" i="3"/>
  <c r="D32" i="3"/>
  <c r="D20" i="3"/>
  <c r="D47" i="3"/>
  <c r="D51" i="3"/>
  <c r="D37" i="3"/>
  <c r="D53" i="3"/>
  <c r="D17" i="3"/>
  <c r="D27" i="3"/>
  <c r="D201" i="10"/>
  <c r="D203" i="10"/>
  <c r="D206" i="10"/>
  <c r="D207" i="10"/>
  <c r="D200" i="10"/>
  <c r="D197" i="3"/>
  <c r="D195" i="3"/>
  <c r="D208" i="3"/>
  <c r="D196" i="3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224" i="3"/>
  <c r="D219" i="10"/>
  <c r="D145" i="10"/>
  <c r="D160" i="10"/>
  <c r="D132" i="10"/>
  <c r="D118" i="10"/>
  <c r="D66" i="10"/>
  <c r="D165" i="10"/>
  <c r="D121" i="10"/>
  <c r="D183" i="10"/>
  <c r="D119" i="10"/>
  <c r="D2" i="10"/>
  <c r="D161" i="10"/>
  <c r="D100" i="10"/>
  <c r="D79" i="10"/>
  <c r="D71" i="10"/>
  <c r="D184" i="10"/>
  <c r="D110" i="10"/>
  <c r="D63" i="10"/>
  <c r="D96" i="10"/>
  <c r="D156" i="10"/>
  <c r="D90" i="10"/>
  <c r="D170" i="10"/>
  <c r="D190" i="3"/>
  <c r="D180" i="3"/>
  <c r="D184" i="3"/>
  <c r="D98" i="3"/>
  <c r="D160" i="3"/>
  <c r="D142" i="3"/>
  <c r="D182" i="3"/>
  <c r="D157" i="3"/>
  <c r="D122" i="3"/>
  <c r="D80" i="3"/>
  <c r="D109" i="3"/>
  <c r="D164" i="3"/>
  <c r="D71" i="3"/>
  <c r="D149" i="3"/>
  <c r="D151" i="3"/>
  <c r="D105" i="3"/>
  <c r="D70" i="3"/>
  <c r="D177" i="3"/>
  <c r="D140" i="3"/>
  <c r="D169" i="3"/>
  <c r="D166" i="3"/>
  <c r="D65" i="3"/>
  <c r="D115" i="3"/>
  <c r="D189" i="3"/>
  <c r="D161" i="3"/>
  <c r="D139" i="3"/>
  <c r="D187" i="3"/>
  <c r="D134" i="3"/>
  <c r="D181" i="3"/>
  <c r="D95" i="3"/>
  <c r="D150" i="3"/>
  <c r="D144" i="3"/>
  <c r="D126" i="3"/>
  <c r="D183" i="3"/>
  <c r="D56" i="10"/>
  <c r="D59" i="10"/>
  <c r="D42" i="10"/>
  <c r="D60" i="10"/>
  <c r="D53" i="10"/>
  <c r="D36" i="10"/>
  <c r="D27" i="10"/>
  <c r="D45" i="10"/>
  <c r="D23" i="10"/>
  <c r="D44" i="10"/>
  <c r="D61" i="10"/>
  <c r="D13" i="10"/>
  <c r="D51" i="10"/>
  <c r="D52" i="10"/>
  <c r="D34" i="3"/>
  <c r="D49" i="3"/>
  <c r="D31" i="3"/>
  <c r="D33" i="3"/>
  <c r="D48" i="3"/>
  <c r="D5" i="3"/>
  <c r="D15" i="3"/>
  <c r="D52" i="3"/>
  <c r="D13" i="3"/>
  <c r="D14" i="3"/>
  <c r="D55" i="3"/>
  <c r="D38" i="3"/>
  <c r="D35" i="3"/>
  <c r="D7" i="3"/>
  <c r="D56" i="3"/>
  <c r="D205" i="10"/>
  <c r="D208" i="10"/>
  <c r="D210" i="10"/>
  <c r="D202" i="10"/>
  <c r="D198" i="3"/>
  <c r="D200" i="3"/>
  <c r="D202" i="3"/>
  <c r="D194" i="3"/>
  <c r="D207" i="3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15" i="3"/>
  <c r="D216" i="10"/>
  <c r="D120" i="10"/>
  <c r="D86" i="10"/>
  <c r="D162" i="10"/>
  <c r="D138" i="10"/>
  <c r="D80" i="10"/>
  <c r="D85" i="10"/>
  <c r="D128" i="10"/>
  <c r="D84" i="10"/>
  <c r="D182" i="10"/>
  <c r="D158" i="10"/>
  <c r="D181" i="10"/>
  <c r="D70" i="10"/>
  <c r="D148" i="10"/>
  <c r="D104" i="10"/>
  <c r="D169" i="10"/>
  <c r="D115" i="10"/>
  <c r="D91" i="10"/>
  <c r="D168" i="10"/>
  <c r="D64" i="10"/>
  <c r="D147" i="10"/>
  <c r="D75" i="10"/>
  <c r="D188" i="3"/>
  <c r="D153" i="3"/>
  <c r="D73" i="3"/>
  <c r="D117" i="3"/>
  <c r="D113" i="3"/>
  <c r="D64" i="3"/>
  <c r="D72" i="3"/>
  <c r="D96" i="3"/>
  <c r="D168" i="3"/>
  <c r="D125" i="3"/>
  <c r="D163" i="3"/>
  <c r="D86" i="3"/>
  <c r="D192" i="3"/>
  <c r="D155" i="3"/>
  <c r="D172" i="3"/>
  <c r="D102" i="3"/>
  <c r="D99" i="3"/>
  <c r="D63" i="3"/>
  <c r="D127" i="3"/>
  <c r="D108" i="3"/>
  <c r="D154" i="3"/>
  <c r="D106" i="3"/>
  <c r="D124" i="3"/>
  <c r="D2" i="3"/>
  <c r="D89" i="3"/>
  <c r="D130" i="3"/>
  <c r="D136" i="3"/>
  <c r="D68" i="3"/>
  <c r="D121" i="3"/>
  <c r="D186" i="3"/>
  <c r="D104" i="3"/>
  <c r="D178" i="3"/>
  <c r="D176" i="3"/>
  <c r="D25" i="10"/>
  <c r="D9" i="10"/>
  <c r="D46" i="10"/>
  <c r="D24" i="10"/>
  <c r="D16" i="10"/>
  <c r="D10" i="10"/>
  <c r="D28" i="10"/>
  <c r="D35" i="10"/>
  <c r="D15" i="10"/>
  <c r="D26" i="10"/>
  <c r="D14" i="10"/>
  <c r="D22" i="10"/>
  <c r="D33" i="10"/>
  <c r="D41" i="10"/>
  <c r="D37" i="10"/>
  <c r="D45" i="3"/>
  <c r="D36" i="3"/>
  <c r="D29" i="3"/>
  <c r="D23" i="3"/>
  <c r="D46" i="3"/>
  <c r="D39" i="3"/>
  <c r="D21" i="3"/>
  <c r="D10" i="3"/>
  <c r="D59" i="3"/>
  <c r="D28" i="3"/>
  <c r="D8" i="3"/>
  <c r="D18" i="3"/>
  <c r="D61" i="3"/>
  <c r="D43" i="3"/>
  <c r="D41" i="3"/>
  <c r="D198" i="10"/>
  <c r="D197" i="10"/>
  <c r="D199" i="10"/>
  <c r="D209" i="10"/>
  <c r="D210" i="3"/>
  <c r="D201" i="3"/>
  <c r="D205" i="3"/>
  <c r="D199" i="3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9" i="4" l="1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<sst xmlns="http://schemas.openxmlformats.org/spreadsheetml/2006/main" count="562" uniqueCount="187">
  <si>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</si>
  <si>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</si>
  <si>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</si>
  <si>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</si>
  <si>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</si>
  <si>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</si>
  <si>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</si>
  <si>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</si>
  <si>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</si>
  <si>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</si>
  <si>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</si>
  <si>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</si>
  <si>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</si>
  <si>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</si>
  <si>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</si>
  <si>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</si>
  <si>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</si>
  <si>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</si>
  <si>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</si>
  <si>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</si>
  <si>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</si>
  <si>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</si>
  <si>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</si>
  <si>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</si>
  <si>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</si>
  <si>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</si>
  <si>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</si>
  <si>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</si>
  <si>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</si>
  <si>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</si>
  <si>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</si>
  <si>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</si>
  <si>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</si>
  <si>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</si>
  <si>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</si>
  <si>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</si>
  <si>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</si>
  <si>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</si>
  <si>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</si>
  <si>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</si>
  <si>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</si>
  <si>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</si>
  <si>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</si>
  <si>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</si>
  <si>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</si>
  <si>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</si>
  <si>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</si>
  <si>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</si>
  <si>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</si>
  <si>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</si>
  <si>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</si>
  <si>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</si>
  <si>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</si>
  <si>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</si>
  <si>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</si>
  <si>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</si>
  <si>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</si>
  <si>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</si>
  <si>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</si>
  <si>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</si>
  <si>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</si>
  <si>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</si>
  <si>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</si>
  <si>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</si>
  <si>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</si>
  <si>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</si>
  <si>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</si>
  <si>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</si>
  <si>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</si>
  <si>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</si>
  <si>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</si>
  <si>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</si>
  <si>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</si>
  <si>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</si>
  <si>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</si>
  <si>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</si>
  <si>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</si>
  <si>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</si>
  <si>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</si>
  <si>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</si>
  <si>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</si>
  <si>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</si>
  <si>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</si>
  <si>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</si>
  <si>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</si>
  <si>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</si>
  <si>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</si>
  <si>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</si>
  <si>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</si>
  <si>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</si>
  <si>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</si>
  <si>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</si>
  <si>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</si>
  <si>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</si>
  <si>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Sutton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</si>
  <si>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</si>
  <si>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</si>
  <si>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</si>
  <si>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</si>
  <si>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</si>
  <si>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</si>
  <si>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</si>
  <si>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</si>
  <si>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</si>
  <si>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</si>
  <si>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</si>
  <si>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</si>
  <si>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Bromley</t>
  </si>
  <si>
    <t>Southend</t>
  </si>
  <si>
    <t>Dag and Red</t>
  </si>
  <si>
    <t>Stockport</t>
  </si>
  <si>
    <t>Notts County</t>
  </si>
  <si>
    <t>Dunfermline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</si>
  <si>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</si>
  <si>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</si>
  <si>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</si>
  <si>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</si>
  <si>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</si>
  <si>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</si>
  <si>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</si>
  <si>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</si>
  <si>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</si>
  <si>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</si>
  <si>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</si>
  <si>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</si>
  <si>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</si>
  <si>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</si>
  <si>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Wrexham</t>
  </si>
  <si>
    <t>Chesterfield</t>
  </si>
  <si>
    <t>Maidenhead</t>
  </si>
  <si>
    <t>Dover Athletic</t>
  </si>
  <si>
    <t>Yeovil</t>
  </si>
  <si>
    <t>Torquay</t>
  </si>
  <si>
    <t>Solihull</t>
  </si>
  <si>
    <t>Eastleigh</t>
  </si>
  <si>
    <t>Altrincham</t>
  </si>
  <si>
    <t>Wealdstone</t>
  </si>
  <si>
    <t>Arbroath</t>
  </si>
  <si>
    <t>Ayr</t>
  </si>
  <si>
    <t>Kilmarnock</t>
  </si>
  <si>
    <t>Queen of Sth</t>
  </si>
  <si>
    <t>Partick</t>
  </si>
  <si>
    <t>Hamilton</t>
  </si>
  <si>
    <t>Raith Rvs</t>
  </si>
  <si>
    <t>Inverness C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</si>
  <si>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</si>
  <si>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</si>
  <si>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</si>
  <si>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</si>
  <si>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</si>
  <si>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</si>
  <si>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</si>
  <si>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</si>
  <si>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</si>
  <si>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</si>
  <si>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</si>
  <si>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</si>
  <si>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</si>
  <si>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</si>
  <si>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</si>
  <si>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</si>
  <si>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</si>
  <si>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</si>
  <si>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</si>
  <si>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</si>
  <si>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</si>
  <si>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</si>
  <si>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</si>
  <si>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</si>
  <si>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</si>
  <si>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</si>
  <si>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</si>
  <si>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</si>
  <si>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</si>
  <si>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</si>
  <si>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</si>
  <si>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</si>
  <si>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</si>
  <si>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</si>
  <si>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</si>
  <si>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</si>
  <si>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</si>
  <si>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Weymouth</t>
  </si>
  <si>
    <t>25/03/2022</t>
  </si>
  <si>
    <t>26/03/2022</t>
  </si>
  <si>
    <t>27/03/2022</t>
  </si>
  <si>
    <t>28/03/2022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</si>
</sst>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1.054302385067432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1.0557821208912506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1.0584574108458336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1.0571615895212632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1.0581003177923753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1.0541841730823214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1.0717032521441066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1.0743649055710818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1.0569383568656741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1.0600668335258359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1.049459408292031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1.0586373210952964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1.0575751071698982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1.0593065045417684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1.0509354515449301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1.0572141669010744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1.0720588896370926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1.056895036351561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1.0633092374354824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1.0655103519273617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1.0729832486866209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1.0674111222252509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1.064224351228114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1.070599000893548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1.070599000893548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1.0626247827424988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1.0671330848711666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1.0902626109631406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1.0718059866104521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1.0879085761343479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1.0677822498943841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1.0869608478919779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1.0709171136039117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1.0731630982443801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1.0758089270163143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1.0741766796315904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1.0702061023953406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1.0728504070978289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1.0764784527427438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1.0688052819193437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1.0715771327693893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1.076095680951785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1.0834349576139997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1.0713419446858048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1.0517344996321181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1.0516104099147749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1.0606212727063642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1.0702696175559703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1.0693900129254215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1.0608952469083379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1.0701795726365226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1.0577874143093966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1.0667638263666883</v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1.02964413953221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26.777926376322476</v>
      </c>
      <c r="I2" s="6">
        <f>IF('Log_working_3-way'!$D2="","",'True_Odds_Calculator_3-way'!O3/'True_Odds_Calculator_3-way'!B3-1)</f>
        <v>8.1400345087660515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2.9477749358468808E-2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1.0360946395822914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27.826773266588276</v>
      </c>
      <c r="I3" s="6">
        <f>IF('Log_working_3-way'!$D3="","",'True_Odds_Calculator_3-way'!O4/'True_Odds_Calculator_3-way'!B4-1)</f>
        <v>6.5323789045658289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3.5861729983686752E-2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1.0308745389595708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16.679511186300061</v>
      </c>
      <c r="I4" s="6">
        <f>IF('Log_working_3-way'!$D4="","",'True_Odds_Calculator_3-way'!O5/'True_Odds_Calculator_3-way'!B5-1)</f>
        <v>7.3742155235038584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3.2994554160029832E-2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1.0365852736565411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3.8055255508223853</v>
      </c>
      <c r="I5" s="6">
        <f>IF('Log_working_3-way'!$D5="","",'True_Odds_Calculator_3-way'!O6/'True_Odds_Calculator_3-way'!B6-1)</f>
        <v>6.6531497730788045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3.6819320176377346E-2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1.0337805378838201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24.160716327395324</v>
      </c>
      <c r="I6" s="6">
        <f>IF('Log_working_3-way'!$D6="","",'True_Odds_Calculator_3-way'!O7/'True_Odds_Calculator_3-way'!B7-1)</f>
        <v>6.8904006402711735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3.4581851833812349E-2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1.0407906519488606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36.186514788381452</v>
      </c>
      <c r="I7" s="6">
        <f>IF('Log_working_3-way'!$D7="","",'True_Odds_Calculator_3-way'!O8/'True_Odds_Calculator_3-way'!B8-1)</f>
        <v>4.9944381554196537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3.7439479206152093E-2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1.0439035710687188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21.321238885411031</v>
      </c>
      <c r="I8" s="6">
        <f>IF('Log_working_3-way'!$D8="","",'True_Odds_Calculator_3-way'!O9/'True_Odds_Calculator_3-way'!B9-1)</f>
        <v>8.1110612425790372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4.5540869347240331E-2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1.0410213915644417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10.627511765897998</v>
      </c>
      <c r="I9" s="6">
        <f>IF('Log_working_3-way'!$D9="","",'True_Odds_Calculator_3-way'!O10/'True_Odds_Calculator_3-way'!B10-1)</f>
        <v>8.5308592646483916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4.4117605880469535E-2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1.0331371129462166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7.608325527109896</v>
      </c>
      <c r="I10" s="6">
        <f>IF('Log_working_3-way'!$D10="","",'True_Odds_Calculator_3-way'!O11/'True_Odds_Calculator_3-way'!B11-1)</f>
        <v>7.0232319202045375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3.512239400045547E-2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1.0310348991702387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11.610481227505966</v>
      </c>
      <c r="I11" s="6">
        <f>IF('Log_working_3-way'!$D11="","",'True_Odds_Calculator_3-way'!O12/'True_Odds_Calculator_3-way'!B12-1)</f>
        <v>7.8315149926096446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3.349600432065758E-2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1.0301778796388796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14.373370633301715</v>
      </c>
      <c r="I12" s="6">
        <f>IF('Log_working_3-way'!$D12="","",'True_Odds_Calculator_3-way'!O13/'True_Odds_Calculator_3-way'!B13-1)</f>
        <v>7.6303205459446755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3.2484306987216938E-2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1.037006380330822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29.114383472131173</v>
      </c>
      <c r="I13" s="6">
        <f>IF('Log_working_3-way'!$D13="","",'True_Odds_Calculator_3-way'!O14/'True_Odds_Calculator_3-way'!B14-1)</f>
        <v>6.2030738513433885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3.6382239098054381E-2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1.0330324401952846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21.130073715344984</v>
      </c>
      <c r="I14" s="6">
        <f>IF('Log_working_3-way'!$D14="","",'True_Odds_Calculator_3-way'!O15/'True_Odds_Calculator_3-way'!B15-1)</f>
        <v>7.5624269235401105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3.4485879957116161E-2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1.0327725464547504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19.91426612733007</v>
      </c>
      <c r="I15" s="6">
        <f>IF('Log_working_3-way'!$D15="","",'True_Odds_Calculator_3-way'!O16/'True_Odds_Calculator_3-way'!B16-1)</f>
        <v>8.620574906067656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3.4380798917963418E-2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1.0339451018420791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5.0701080853423939</v>
      </c>
      <c r="I16" s="6">
        <f>IF('Log_working_3-way'!$D16="","",'True_Odds_Calculator_3-way'!O17/'True_Odds_Calculator_3-way'!B17-1)</f>
        <v>6.253648168846647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3.480325078841906E-2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1.0350742377262123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24.392340130652613</v>
      </c>
      <c r="I17" s="6">
        <f>IF('Log_working_3-way'!$D17="","",'True_Odds_Calculator_3-way'!O18/'True_Odds_Calculator_3-way'!B18-1)</f>
        <v>7.8128415537286564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3.5685868322270275E-2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1.0427780403964919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19.900190473367079</v>
      </c>
      <c r="I18" s="6">
        <f>IF('Log_working_3-way'!$D18="","",'True_Odds_Calculator_3-way'!O19/'True_Odds_Calculator_3-way'!B19-1)</f>
        <v>8.2889735437187024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4.4773646185457761E-2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1.0340826948317259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4.4510970913672834</v>
      </c>
      <c r="I19" s="6">
        <f>IF('Log_working_3-way'!$D19="","",'True_Odds_Calculator_3-way'!O20/'True_Odds_Calculator_3-way'!B20-1)</f>
        <v>7.4071483851604896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3.5027504762934925E-2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1.0540748879687178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22.683825786926711</v>
      </c>
      <c r="I20" s="6">
        <f>IF('Log_working_3-way'!$D20="","",'True_Odds_Calculator_3-way'!O21/'True_Odds_Calculator_3-way'!B21-1)</f>
        <v>6.2292743771333932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5.5572702861199419E-2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1.0674849964036621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0.19085348374667954</v>
      </c>
      <c r="I21" s="6">
        <f>IF('Log_working_3-way'!$D21="","",'True_Odds_Calculator_3-way'!O22/'True_Odds_Calculator_3-way'!B22-1)</f>
        <v>3.8829701603771358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5.3025166766968113E-2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1.0436479706773525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18.934764879229323</v>
      </c>
      <c r="I22" s="6">
        <f>IF('Log_working_3-way'!$D22="","",'True_Odds_Calculator_3-way'!O23/'True_Odds_Calculator_3-way'!B23-1)</f>
        <v>8.2787459202911222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4.5925262094766772E-2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1.0522870671869529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3.5206365638079742</v>
      </c>
      <c r="I23" s="6">
        <f>IF('Log_working_3-way'!$D23="","",'True_Odds_Calculator_3-way'!O24/'True_Odds_Calculator_3-way'!B24-1)</f>
        <v>4.5034915397306525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4.9965515463253007E-2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1.0415120405274119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14.694746891706034</v>
      </c>
      <c r="I24" s="6">
        <f>IF('Log_working_3-way'!$D24="","",'True_Odds_Calculator_3-way'!O25/'True_Odds_Calculator_3-way'!B25-1)</f>
        <v>7.0447033238067096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4.4363721709259618E-2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1.0409151320315637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17.932681535797943</v>
      </c>
      <c r="I25" s="6">
        <f>IF('Log_working_3-way'!$D25="","",'True_Odds_Calculator_3-way'!O26/'True_Odds_Calculator_3-way'!B26-1)</f>
        <v>7.8013498875093763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4.3332735640427833E-2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1.0593103310718612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42.465384531501584</v>
      </c>
      <c r="I26" s="6">
        <f>IF('Log_working_3-way'!$D26="","",'True_Odds_Calculator_3-way'!O27/'True_Odds_Calculator_3-way'!B27-1)</f>
        <v>4.1252188714423967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5.0347589514374791E-2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1.0541837530991534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6.4715615651645839</v>
      </c>
      <c r="I27" s="6">
        <f>IF('Log_working_3-way'!$D27="","",'True_Odds_Calculator_3-way'!O28/'True_Odds_Calculator_3-way'!B28-1)</f>
        <v>6.8190301437004459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5.6060076292355321E-2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1.0433718589859131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6.8557645620429293</v>
      </c>
      <c r="I28" s="6">
        <f>IF('Log_working_3-way'!$D28="","",'True_Odds_Calculator_3-way'!O29/'True_Odds_Calculator_3-way'!B29-1)</f>
        <v>6.2614953397338597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4.5106832392923568E-2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1.1168921457373637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74.882732971973454</v>
      </c>
      <c r="I29" s="6">
        <f>IF('Log_working_3-way'!$D29="","",'True_Odds_Calculator_3-way'!O30/'True_Odds_Calculator_3-way'!B30-1)</f>
        <v>0.26923846519053796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5.056031369541758E-2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1.0420793545765781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17.253591184290464</v>
      </c>
      <c r="I30" s="6">
        <f>IF('Log_working_3-way'!$D30="","",'True_Odds_Calculator_3-way'!O31/'True_Odds_Calculator_3-way'!B31-1)</f>
        <v>8.062594795695869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4.4673830700031614E-2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1.0565910319671523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22.628769147488697</v>
      </c>
      <c r="I31" s="6">
        <f>IF('Log_working_3-way'!$D31="","",'True_Odds_Calculator_3-way'!O32/'True_Odds_Calculator_3-way'!B32-1)</f>
        <v>7.5233951600208115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5.8032259063186986E-2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1.048991306425084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29.114640605821279</v>
      </c>
      <c r="I32" s="6">
        <f>IF('Log_working_3-way'!$D32="","",'True_Odds_Calculator_3-way'!O33/'True_Odds_Calculator_3-way'!B33-1)</f>
        <v>5.9697025051485859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4.8050744461548334E-2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1.0560101083558189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22.640603003284845</v>
      </c>
      <c r="I33" s="6">
        <f>IF('Log_working_3-way'!$D33="","",'True_Odds_Calculator_3-way'!O34/'True_Odds_Calculator_3-way'!B34-1)</f>
        <v>7.0376723995222541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5.7502636312883659E-2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1.0460246936354769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26.934954869868807</v>
      </c>
      <c r="I34" s="6">
        <f>IF('Log_working_3-way'!$D34="","",'True_Odds_Calculator_3-way'!O35/'True_Odds_Calculator_3-way'!B35-1)</f>
        <v>6.586382308440867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4.5944327918049366E-2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1.0397904709414969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14.468405192406792</v>
      </c>
      <c r="I35" s="6">
        <f>IF('Log_working_3-way'!$D35="","",'True_Odds_Calculator_3-way'!O36/'True_Odds_Calculator_3-way'!B36-1)</f>
        <v>9.0444757630776138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4.269133863238439E-2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1.0612206788617844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11.978709050850979</v>
      </c>
      <c r="I36" s="6">
        <f>IF('Log_working_3-way'!$D36="","",'True_Odds_Calculator_3-way'!O37/'True_Odds_Calculator_3-way'!B37-1)</f>
        <v>6.799685784522981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6.4789949531398383E-2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1.0636273900534665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5.7526244680150072</v>
      </c>
      <c r="I37" s="6">
        <f>IF('Log_working_3-way'!$D37="","",'True_Odds_Calculator_3-way'!O38/'True_Odds_Calculator_3-way'!B38-1)</f>
        <v>6.1297944858840854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6.4411941742553491E-2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1.0610772037417822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12.686163358311417</v>
      </c>
      <c r="I38" s="6">
        <f>IF('Log_working_3-way'!$D38="","",'True_Odds_Calculator_3-way'!O39/'True_Odds_Calculator_3-way'!B39-1)</f>
        <v>6.1691416437832247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6.4426548276279361E-2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1.0597605357164286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13.463110421480765</v>
      </c>
      <c r="I39" s="6">
        <f>IF('Log_working_3-way'!$D39="","",'True_Odds_Calculator_3-way'!O40/'True_Odds_Calculator_3-way'!B40-1)</f>
        <v>6.7213139067559915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6.3305198649880934E-2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1.0712858884575656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39.743770731581584</v>
      </c>
      <c r="I40" s="6">
        <f>IF('Log_working_3-way'!$D40="","",'True_Odds_Calculator_3-way'!O41/'True_Odds_Calculator_3-way'!B41-1)</f>
        <v>4.5999052884144014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6.231081952620654E-2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1.0631651020663198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25.604947165717295</v>
      </c>
      <c r="I41" s="6">
        <f>IF('Log_working_3-way'!$D41="","",'True_Odds_Calculator_3-way'!O42/'True_Odds_Calculator_3-way'!B42-1)</f>
        <v>5.9814554464366951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6.3461815162672242E-2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1.0626980836346755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17.699828034778484</v>
      </c>
      <c r="I42" s="6">
        <f>IF('Log_working_3-way'!$D42="","",'True_Odds_Calculator_3-way'!O43/'True_Odds_Calculator_3-way'!B43-1)</f>
        <v>6.6158681461436633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6.5777016863973303E-2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1.0712378317867954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35.667141946522626</v>
      </c>
      <c r="I43" s="6">
        <f>IF('Log_working_3-way'!$D43="","",'True_Odds_Calculator_3-way'!O44/'True_Odds_Calculator_3-way'!B44-1)</f>
        <v>4.8085123748853951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6.5327100131526317E-2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1.0729668361344751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40.80387773526504</v>
      </c>
      <c r="I44" s="6">
        <f>IF('Log_working_3-way'!$D44="","",'True_Odds_Calculator_3-way'!O45/'True_Odds_Calculator_3-way'!B45-1)</f>
        <v>4.1107484149915683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6.3165592577357321E-2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1.0620749205697115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12.063136900006084</v>
      </c>
      <c r="I45" s="6">
        <f>IF('Log_working_3-way'!$D45="","",'True_Odds_Calculator_3-way'!O46/'True_Odds_Calculator_3-way'!B46-1)</f>
        <v>7.2126566358499105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6.58177133492861E-2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1.0294791657490256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29.676628451934217</v>
      </c>
      <c r="I46" s="6">
        <f>IF('Log_working_3-way'!$D46="","",'True_Odds_Calculator_3-way'!O47/'True_Odds_Calculator_3-way'!B47-1)</f>
        <v>6.3762288237072742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2.8850727698954248E-2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1.0346767045759706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34.587838672762736</v>
      </c>
      <c r="I47" s="6">
        <f>IF('Log_working_3-way'!$D47="","",'True_Odds_Calculator_3-way'!O48/'True_Odds_Calculator_3-way'!B48-1)</f>
        <v>6.1544106500026974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3.2120724149709678E-2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1.0372605908783417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19.24674558958807</v>
      </c>
      <c r="I48" s="6">
        <f>IF('Log_working_3-way'!$D48="","",'True_Odds_Calculator_3-way'!O49/'True_Odds_Calculator_3-way'!B49-1)</f>
        <v>7.0374080106216663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3.9278126875110786E-2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1.0440858955600092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28.60140979799375</v>
      </c>
      <c r="I49" s="6">
        <f>IF('Log_working_3-way'!$D49="","",'True_Odds_Calculator_3-way'!O50/'True_Odds_Calculator_3-way'!B50-1)</f>
        <v>8.6046875245853762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4.2659715921909758E-2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1.0373595979988159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19.059775005226296</v>
      </c>
      <c r="I50" s="6">
        <f>IF('Log_working_3-way'!$D50="","",'True_Odds_Calculator_3-way'!O51/'True_Odds_Calculator_3-way'!B51-1)</f>
        <v>6.6772867712475525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3.9407180572724965E-2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1.0353646136823782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7.0947372389990306</v>
      </c>
      <c r="I51" s="6">
        <f>IF('Log_working_3-way'!$D51="","",'True_Odds_Calculator_3-way'!O52/'True_Odds_Calculator_3-way'!B52-1)</f>
        <v>10.456315099546487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3.7908465122277635E-2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1.0418057337420925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4.1906751062659691</v>
      </c>
      <c r="I52" s="6">
        <f>IF('Log_working_3-way'!$D52="","",'True_Odds_Calculator_3-way'!O53/'True_Odds_Calculator_3-way'!B53-1)</f>
        <v>6.0870438559529898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4.1931678571816899E-2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1.0348117666223775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11.380738592907173</v>
      </c>
      <c r="I53" s="6">
        <f>IF('Log_working_3-way'!$D53="","",'True_Odds_Calculator_3-way'!O54/'True_Odds_Calculator_3-way'!B54-1)</f>
        <v>10.380700190249136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3.7636020550606775E-2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1.0375748938663629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21.90235287649552</v>
      </c>
      <c r="I54" s="6">
        <f>IF('Log_working_3-way'!$D54="","",'True_Odds_Calculator_3-way'!O55/'True_Odds_Calculator_3-way'!B55-1)</f>
        <v>7.3258769864595514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3.8991933847964066E-2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1.0399244164662107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21.853182628551298</v>
      </c>
      <c r="I55" s="6">
        <f>IF('Log_working_3-way'!$D55="","",'True_Odds_Calculator_3-way'!O56/'True_Odds_Calculator_3-way'!B56-1)</f>
        <v>8.6178997753251494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4.12273988958618E-2</v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1.87</v>
      </c>
      <c r="B2" s="4">
        <f>IF('True_Odds_Calculator_3-way'!B3="","",'True_Odds_Calculator_3-way'!B3)</f>
        <v>3.26</v>
      </c>
      <c r="C2" s="4">
        <f>IF('True_Odds_Calculator_3-way'!C3="","",'True_Odds_Calculator_3-way'!C3)</f>
        <v>5.32</v>
      </c>
      <c r="D2" s="9">
        <f>(K2/(AR2+K2-(AR2*K2)))</f>
        <v>0.52272177248885665</v>
      </c>
      <c r="E2" s="9">
        <f>(L2/(AR2+L2-(AR2*L2)))</f>
        <v>0.2965716568219216</v>
      </c>
      <c r="F2" s="9">
        <f>(M2/(AR2+M2-(AR2*M2)))</f>
        <v>0.18070657068922169</v>
      </c>
      <c r="G2" s="9">
        <f>AR2</f>
        <v>1.0494983998731495</v>
      </c>
      <c r="H2" s="9">
        <f>IF(A2="","",1/D2)</f>
        <v>1.9130636078896406</v>
      </c>
      <c r="I2" s="9">
        <f>IF(B2="","",1/E2)</f>
        <v>3.3718663837133183</v>
      </c>
      <c r="J2" s="9">
        <f>IF(C2="","",1/F2)</f>
        <v>5.533833087452007</v>
      </c>
      <c r="K2" s="11">
        <f>1/A2</f>
        <v>0.53475935828876997</v>
      </c>
      <c r="L2" s="11">
        <f>1/B2</f>
        <v>0.30674846625766872</v>
      </c>
      <c r="M2" s="11">
        <f>1/C2</f>
        <v>0.18796992481203006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-0.2619030763155058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0.22971292606043495</v>
      </c>
      <c r="Q2" s="11">
        <f>2*'OddsRatio_working_3-way'!K2*'OddsRatio_working_3-way'!L2*'OddsRatio_working_3-way'!M2</f>
        <v>6.1667899613539592E-2</v>
      </c>
      <c r="R2" s="11">
        <f>O2/N2</f>
        <v>0</v>
      </c>
      <c r="S2" s="11">
        <f>P2/N2</f>
        <v>-0.87709136254553777</v>
      </c>
      <c r="T2" s="11">
        <f>Q2/N2</f>
        <v>-0.23546076846860078</v>
      </c>
      <c r="U2" s="11">
        <f>'OddsRatio_working_3-way'!S2-'OddsRatio_working_3-way'!R2^2/3</f>
        <v>-0.87709136254553777</v>
      </c>
      <c r="V2" s="11">
        <f>'OddsRatio_working_3-way'!S2*'OddsRatio_working_3-way'!R2/3-2*'OddsRatio_working_3-way'!R2^3/27-'OddsRatio_working_3-way'!T2</f>
        <v>0.23546076846860078</v>
      </c>
      <c r="W2" s="11">
        <f>'OddsRatio_working_3-way'!V2^2+4*'OddsRatio_working_3-way'!U2^3/27</f>
        <v>-4.4519258173195582E-2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0.15808307282961986</v>
      </c>
      <c r="Y2" s="11">
        <f>IF('OddsRatio_working_3-way'!W2&gt;=0,IF('OddsRatio_working_3-way'!V2+SQRT('OddsRatio_working_3-way'!W2)&gt;0,0,PI()),ACOS('OddsRatio_working_3-way'!V2/(2*'OddsRatio_working_3-way'!X2)))</f>
        <v>0.73065499235177278</v>
      </c>
      <c r="Z2" s="11">
        <f>'OddsRatio_working_3-way'!X2^(1/3)*COS('OddsRatio_working_3-way'!Y2/3)</f>
        <v>0.52474919993657476</v>
      </c>
      <c r="AA2" s="11">
        <f>'OddsRatio_working_3-way'!X2^(1/3)*COS(('OddsRatio_working_3-way'!Y2+2*PI())/3)</f>
        <v>-0.37529735458766389</v>
      </c>
      <c r="AB2" s="11">
        <f>'OddsRatio_working_3-way'!X2^(1/3)*COS(('OddsRatio_working_3-way'!Y2+4*PI())/3)</f>
        <v>-0.14945184534891082</v>
      </c>
      <c r="AC2" s="11">
        <f>'OddsRatio_working_3-way'!X2^(1/3)*SIN('OddsRatio_working_3-way'!Y2/3)</f>
        <v>0.13039196555426222</v>
      </c>
      <c r="AD2" s="11">
        <f>'OddsRatio_working_3-way'!X2^(1/3)*SIN(('OddsRatio_working_3-way'!Y2+2*PI())/3)</f>
        <v>0.38925015498350224</v>
      </c>
      <c r="AE2" s="11">
        <f>'OddsRatio_working_3-way'!X2^(1/3)*SIN(('OddsRatio_working_3-way'!Y2+4*PI())/3)</f>
        <v>-0.51964212053776437</v>
      </c>
      <c r="AF2" s="11">
        <f>-'OddsRatio_working_3-way'!U2/(3*'OddsRatio_working_3-way'!X2^(1/3))*COS(('OddsRatio_working_3-way'!Y2)/3)</f>
        <v>0.52474919993657476</v>
      </c>
      <c r="AG2" s="11">
        <f>-'OddsRatio_working_3-way'!U2/(3*'OddsRatio_working_3-way'!X2^(1/3))*COS(('OddsRatio_working_3-way'!Y2+2*PI())/3)</f>
        <v>-0.37529735458766389</v>
      </c>
      <c r="AH2" s="11">
        <f>-'OddsRatio_working_3-way'!U2/(3*'OddsRatio_working_3-way'!X2^(1/3))*COS(('OddsRatio_working_3-way'!Y2+4*PI())/3)</f>
        <v>-0.14945184534891082</v>
      </c>
      <c r="AI2" s="11">
        <f>'OddsRatio_working_3-way'!U2/(3*'OddsRatio_working_3-way'!X2^(1/3))*SIN(('OddsRatio_working_3-way'!Y2)/3)</f>
        <v>-0.13039196555426222</v>
      </c>
      <c r="AJ2" s="11">
        <f>'OddsRatio_working_3-way'!U2/(3*'OddsRatio_working_3-way'!X2^(1/3))*SIN(('OddsRatio_working_3-way'!Y2+2*PI())/3)</f>
        <v>-0.38925015498350224</v>
      </c>
      <c r="AK2" s="11">
        <f>'OddsRatio_working_3-way'!U2/(3*'OddsRatio_working_3-way'!X2^(1/3))*SIN(('OddsRatio_working_3-way'!Y2+4*PI())/3)</f>
        <v>0.51964212053776437</v>
      </c>
      <c r="AL2" s="11">
        <f>'OddsRatio_working_3-way'!Z2+'OddsRatio_working_3-way'!AF2</f>
        <v>1.0494983998731495</v>
      </c>
      <c r="AM2" s="11">
        <f>'OddsRatio_working_3-way'!AA2+'OddsRatio_working_3-way'!AG2</f>
        <v>-0.75059470917532778</v>
      </c>
      <c r="AN2" s="11">
        <f>'OddsRatio_working_3-way'!AB2+'OddsRatio_working_3-way'!AH2</f>
        <v>-0.29890369069782163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1.0494983998731495</v>
      </c>
      <c r="AS2" s="11">
        <f>IF(('OddsRatio_working_3-way'!X2=0),IF(Q2&gt;0,-Q2^(1/3),(-Q2)^(1/3)),'OddsRatio_working_3-way'!AM2-'OddsRatio_working_3-way'!R2/3)</f>
        <v>-0.75059470917532778</v>
      </c>
      <c r="AT2" s="11">
        <f>IF(('OddsRatio_working_3-way'!X2=0),IF(Q2&gt;0,-Q2^(1/3),(-Q2)^(1/3)),'OddsRatio_working_3-way'!AN2-'OddsRatio_working_3-way'!R2/3)</f>
        <v>-0.29890369069782163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4.76</v>
      </c>
      <c r="D3" s="9">
        <f t="shared" ref="D3" si="0">(K3/(AR3+K3-(AR3*K3)))</f>
        <v>0.53184763978878136</v>
      </c>
      <c r="E3" s="9">
        <f t="shared" ref="E3" si="1">(L3/(AR3+L3-(AR3*L3)))</f>
        <v>0.2676544428269641</v>
      </c>
      <c r="F3" s="9">
        <f t="shared" ref="F3" si="2">(M3/(AR3+M3-(AR3*M3)))</f>
        <v>0.20049791738425474</v>
      </c>
      <c r="G3" s="9">
        <f t="shared" ref="G3" si="3">AR3</f>
        <v>1.0605273879381896</v>
      </c>
      <c r="H3" s="9">
        <f t="shared" ref="H3" si="4">IF(A3="","",1/D3)</f>
        <v>1.8802377319886976</v>
      </c>
      <c r="I3" s="9">
        <f t="shared" ref="I3" si="5">IF(B3="","",1/E3)</f>
        <v>3.7361606608805293</v>
      </c>
      <c r="J3" s="9">
        <f t="shared" ref="J3" si="6">IF(C3="","",1/F3)</f>
        <v>4.987582978647592</v>
      </c>
      <c r="K3" s="11">
        <f t="shared" ref="K3" si="7">1/A3</f>
        <v>0.54644808743169393</v>
      </c>
      <c r="L3" s="11">
        <f t="shared" ref="L3" si="8">1/B3</f>
        <v>0.27932960893854747</v>
      </c>
      <c r="M3" s="11">
        <f t="shared" ref="M3" si="9">1/C3</f>
        <v>0.21008403361344538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-0.25819306566843248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0.22992070717837459</v>
      </c>
      <c r="Q3" s="11">
        <f>2*'OddsRatio_working_3-way'!K3*'OddsRatio_working_3-way'!L3*'OddsRatio_working_3-way'!M3</f>
        <v>6.4134088473744646E-2</v>
      </c>
      <c r="R3" s="11">
        <f t="shared" ref="R3" si="10">O3/N3</f>
        <v>0</v>
      </c>
      <c r="S3" s="11">
        <f t="shared" ref="S3" si="11">P3/N3</f>
        <v>-0.89049915644766076</v>
      </c>
      <c r="T3" s="11">
        <f t="shared" ref="T3" si="12">Q3/N3</f>
        <v>-0.2483958595390964</v>
      </c>
      <c r="U3" s="11">
        <f>'OddsRatio_working_3-way'!S3-'OddsRatio_working_3-way'!R3^2/3</f>
        <v>-0.89049915644766076</v>
      </c>
      <c r="V3" s="11">
        <f>'OddsRatio_working_3-way'!S3*'OddsRatio_working_3-way'!R3/3-2*'OddsRatio_working_3-way'!R3^3/27-'OddsRatio_working_3-way'!T3</f>
        <v>0.2483958595390964</v>
      </c>
      <c r="W3" s="11">
        <f>'OddsRatio_working_3-way'!V3^2+4*'OddsRatio_working_3-way'!U3^3/27</f>
        <v>-4.2915172643916442E-2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0.16172173298607934</v>
      </c>
      <c r="Y3" s="11">
        <f>IF('OddsRatio_working_3-way'!W3&gt;=0,IF('OddsRatio_working_3-way'!V3+SQRT('OddsRatio_working_3-way'!W3)&gt;0,0,PI()),ACOS('OddsRatio_working_3-way'!V3/(2*'OddsRatio_working_3-way'!X3)))</f>
        <v>0.69512595974180658</v>
      </c>
      <c r="Z3" s="11">
        <f>'OddsRatio_working_3-way'!X3^(1/3)*COS('OddsRatio_working_3-way'!Y3/3)</f>
        <v>0.5302636939690949</v>
      </c>
      <c r="AA3" s="11">
        <f>'OddsRatio_working_3-way'!X3^(1/3)*COS(('OddsRatio_working_3-way'!Y3+2*PI())/3)</f>
        <v>-0.37348359018973432</v>
      </c>
      <c r="AB3" s="11">
        <f>'OddsRatio_working_3-way'!X3^(1/3)*COS(('OddsRatio_working_3-way'!Y3+4*PI())/3)</f>
        <v>-0.15678010377936077</v>
      </c>
      <c r="AC3" s="11">
        <f>'OddsRatio_working_3-way'!X3^(1/3)*SIN('OddsRatio_working_3-way'!Y3/3)</f>
        <v>0.12511381621335971</v>
      </c>
      <c r="AD3" s="11">
        <f>'OddsRatio_working_3-way'!X3^(1/3)*SIN(('OddsRatio_working_3-way'!Y3+2*PI())/3)</f>
        <v>0.39666492157513361</v>
      </c>
      <c r="AE3" s="11">
        <f>'OddsRatio_working_3-way'!X3^(1/3)*SIN(('OddsRatio_working_3-way'!Y3+4*PI())/3)</f>
        <v>-0.52177873778849326</v>
      </c>
      <c r="AF3" s="11">
        <f>-'OddsRatio_working_3-way'!U3/(3*'OddsRatio_working_3-way'!X3^(1/3))*COS(('OddsRatio_working_3-way'!Y3)/3)</f>
        <v>0.53026369396909478</v>
      </c>
      <c r="AG3" s="11">
        <f>-'OddsRatio_working_3-way'!U3/(3*'OddsRatio_working_3-way'!X3^(1/3))*COS(('OddsRatio_working_3-way'!Y3+2*PI())/3)</f>
        <v>-0.3734835901897342</v>
      </c>
      <c r="AH3" s="11">
        <f>-'OddsRatio_working_3-way'!U3/(3*'OddsRatio_working_3-way'!X3^(1/3))*COS(('OddsRatio_working_3-way'!Y3+4*PI())/3)</f>
        <v>-0.15678010377936072</v>
      </c>
      <c r="AI3" s="11">
        <f>'OddsRatio_working_3-way'!U3/(3*'OddsRatio_working_3-way'!X3^(1/3))*SIN(('OddsRatio_working_3-way'!Y3)/3)</f>
        <v>-0.12511381621335968</v>
      </c>
      <c r="AJ3" s="11">
        <f>'OddsRatio_working_3-way'!U3/(3*'OddsRatio_working_3-way'!X3^(1/3))*SIN(('OddsRatio_working_3-way'!Y3+2*PI())/3)</f>
        <v>-0.39666492157513356</v>
      </c>
      <c r="AK3" s="11">
        <f>'OddsRatio_working_3-way'!U3/(3*'OddsRatio_working_3-way'!X3^(1/3))*SIN(('OddsRatio_working_3-way'!Y3+4*PI())/3)</f>
        <v>0.52177873778849315</v>
      </c>
      <c r="AL3" s="11">
        <f>'OddsRatio_working_3-way'!Z3+'OddsRatio_working_3-way'!AF3</f>
        <v>1.0605273879381896</v>
      </c>
      <c r="AM3" s="11">
        <f>'OddsRatio_working_3-way'!AA3+'OddsRatio_working_3-way'!AG3</f>
        <v>-0.74696718037946852</v>
      </c>
      <c r="AN3" s="11">
        <f>'OddsRatio_working_3-way'!AB3+'OddsRatio_working_3-way'!AH3</f>
        <v>-0.31356020755872149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1.0605273879381896</v>
      </c>
      <c r="AS3" s="11">
        <f>IF(('OddsRatio_working_3-way'!X3=0),IF(Q3&gt;0,-Q3^(1/3),(-Q3)^(1/3)),'OddsRatio_working_3-way'!AM3-'OddsRatio_working_3-way'!R3/3)</f>
        <v>-0.74696718037946852</v>
      </c>
      <c r="AT3" s="11">
        <f>IF(('OddsRatio_working_3-way'!X3=0),IF(Q3&gt;0,-Q3^(1/3),(-Q3)^(1/3)),'OddsRatio_working_3-way'!AN3-'OddsRatio_working_3-way'!R3/3)</f>
        <v>-0.31356020755872149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2.34</v>
      </c>
      <c r="B4" s="4">
        <f>IF('True_Odds_Calculator_3-way'!B5="","",'True_Odds_Calculator_3-way'!B5)</f>
        <v>3.4</v>
      </c>
      <c r="C4" s="4">
        <f>IF('True_Odds_Calculator_3-way'!C5="","",'True_Odds_Calculator_3-way'!C5)</f>
        <v>3.21</v>
      </c>
      <c r="D4" s="9">
        <f t="shared" ref="D4:D67" si="13">(K4/(AR4+K4-(AR4*K4)))</f>
        <v>0.41519407729907148</v>
      </c>
      <c r="E4" s="9">
        <f t="shared" ref="E4:E67" si="14">(L4/(AR4+L4-(AR4*L4)))</f>
        <v>0.28387248731121417</v>
      </c>
      <c r="F4" s="9">
        <f t="shared" ref="F4:F67" si="15">(M4/(AR4+M4-(AR4*M4)))</f>
        <v>0.30093343538971418</v>
      </c>
      <c r="G4" s="9">
        <f t="shared" ref="G4:G67" si="16">AR4</f>
        <v>1.0511285064874969</v>
      </c>
      <c r="H4" s="9">
        <f t="shared" ref="H4:H67" si="17">IF(A4="","",1/D4)</f>
        <v>2.4085121986932454</v>
      </c>
      <c r="I4" s="9">
        <f t="shared" ref="I4:I67" si="18">IF(B4="","",1/E4)</f>
        <v>3.5227084155699924</v>
      </c>
      <c r="J4" s="9">
        <f t="shared" ref="J4:J67" si="19">IF(C4="","",1/F4)</f>
        <v>3.3229939993373687</v>
      </c>
      <c r="K4" s="11">
        <f t="shared" ref="K4:K67" si="20">1/A4</f>
        <v>0.42735042735042739</v>
      </c>
      <c r="L4" s="11">
        <f t="shared" ref="L4:L67" si="21">1/B4</f>
        <v>0.29411764705882354</v>
      </c>
      <c r="M4" s="11">
        <f t="shared" ref="M4:M67" si="22">1/C4</f>
        <v>0.3115264797507788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-0.27829698857736229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0.23297920494182178</v>
      </c>
      <c r="Q4" s="11">
        <f>2*'OddsRatio_working_3-way'!K4*'OddsRatio_working_3-way'!L4*'OddsRatio_working_3-way'!M4</f>
        <v>7.8312337795570355E-2</v>
      </c>
      <c r="R4" s="11">
        <f t="shared" ref="R4:R67" si="23">O4/N4</f>
        <v>0</v>
      </c>
      <c r="S4" s="11">
        <f t="shared" ref="S4:S67" si="24">P4/N4</f>
        <v>-0.83716035208572559</v>
      </c>
      <c r="T4" s="11">
        <f t="shared" ref="T4:T67" si="25">Q4/N4</f>
        <v>-0.28139843767587419</v>
      </c>
      <c r="U4" s="11">
        <f>'OddsRatio_working_3-way'!S4-'OddsRatio_working_3-way'!R4^2/3</f>
        <v>-0.83716035208572559</v>
      </c>
      <c r="V4" s="11">
        <f>'OddsRatio_working_3-way'!S4*'OddsRatio_working_3-way'!R4/3-2*'OddsRatio_working_3-way'!R4^3/27-'OddsRatio_working_3-way'!T4</f>
        <v>0.28139843767587419</v>
      </c>
      <c r="W4" s="11">
        <f>'OddsRatio_working_3-way'!V4^2+4*'OddsRatio_working_3-way'!U4^3/27</f>
        <v>-7.7354127061662475E-3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0.14741140850743972</v>
      </c>
      <c r="Y4" s="11">
        <f>IF('OddsRatio_working_3-way'!W4&gt;=0,IF('OddsRatio_working_3-way'!V4+SQRT('OddsRatio_working_3-way'!W4)&gt;0,0,PI()),ACOS('OddsRatio_working_3-way'!V4/(2*'OddsRatio_working_3-way'!X4)))</f>
        <v>0.30293078622032765</v>
      </c>
      <c r="Z4" s="11">
        <f>'OddsRatio_working_3-way'!X4^(1/3)*COS('OddsRatio_working_3-way'!Y4/3)</f>
        <v>0.52556425324374845</v>
      </c>
      <c r="AA4" s="11">
        <f>'OddsRatio_working_3-way'!X4^(1/3)*COS(('OddsRatio_working_3-way'!Y4+2*PI())/3)</f>
        <v>-0.30889882431031684</v>
      </c>
      <c r="AB4" s="11">
        <f>'OddsRatio_working_3-way'!X4^(1/3)*COS(('OddsRatio_working_3-way'!Y4+4*PI())/3)</f>
        <v>-0.21666542893343146</v>
      </c>
      <c r="AC4" s="11">
        <f>'OddsRatio_working_3-way'!X4^(1/3)*SIN('OddsRatio_working_3-way'!Y4/3)</f>
        <v>5.3250975649117897E-2</v>
      </c>
      <c r="AD4" s="11">
        <f>'OddsRatio_working_3-way'!X4^(1/3)*SIN(('OddsRatio_working_3-way'!Y4+2*PI())/3)</f>
        <v>0.42852650680552529</v>
      </c>
      <c r="AE4" s="11">
        <f>'OddsRatio_working_3-way'!X4^(1/3)*SIN(('OddsRatio_working_3-way'!Y4+4*PI())/3)</f>
        <v>-0.48177748245464319</v>
      </c>
      <c r="AF4" s="11">
        <f>-'OddsRatio_working_3-way'!U4/(3*'OddsRatio_working_3-way'!X4^(1/3))*COS(('OddsRatio_working_3-way'!Y4)/3)</f>
        <v>0.52556425324374845</v>
      </c>
      <c r="AG4" s="11">
        <f>-'OddsRatio_working_3-way'!U4/(3*'OddsRatio_working_3-way'!X4^(1/3))*COS(('OddsRatio_working_3-way'!Y4+2*PI())/3)</f>
        <v>-0.30889882431031684</v>
      </c>
      <c r="AH4" s="11">
        <f>-'OddsRatio_working_3-way'!U4/(3*'OddsRatio_working_3-way'!X4^(1/3))*COS(('OddsRatio_working_3-way'!Y4+4*PI())/3)</f>
        <v>-0.21666542893343146</v>
      </c>
      <c r="AI4" s="11">
        <f>'OddsRatio_working_3-way'!U4/(3*'OddsRatio_working_3-way'!X4^(1/3))*SIN(('OddsRatio_working_3-way'!Y4)/3)</f>
        <v>-5.3250975649117897E-2</v>
      </c>
      <c r="AJ4" s="11">
        <f>'OddsRatio_working_3-way'!U4/(3*'OddsRatio_working_3-way'!X4^(1/3))*SIN(('OddsRatio_working_3-way'!Y4+2*PI())/3)</f>
        <v>-0.42852650680552529</v>
      </c>
      <c r="AK4" s="11">
        <f>'OddsRatio_working_3-way'!U4/(3*'OddsRatio_working_3-way'!X4^(1/3))*SIN(('OddsRatio_working_3-way'!Y4+4*PI())/3)</f>
        <v>0.48177748245464319</v>
      </c>
      <c r="AL4" s="11">
        <f>'OddsRatio_working_3-way'!Z4+'OddsRatio_working_3-way'!AF4</f>
        <v>1.0511285064874969</v>
      </c>
      <c r="AM4" s="11">
        <f>'OddsRatio_working_3-way'!AA4+'OddsRatio_working_3-way'!AG4</f>
        <v>-0.61779764862063369</v>
      </c>
      <c r="AN4" s="11">
        <f>'OddsRatio_working_3-way'!AB4+'OddsRatio_working_3-way'!AH4</f>
        <v>-0.43333085786686293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1.0511285064874969</v>
      </c>
      <c r="AS4" s="11">
        <f>IF(('OddsRatio_working_3-way'!X4=0),IF(Q4&gt;0,-Q4^(1/3),(-Q4)^(1/3)),'OddsRatio_working_3-way'!AM4-'OddsRatio_working_3-way'!R4/3)</f>
        <v>-0.61779764862063369</v>
      </c>
      <c r="AT4" s="11">
        <f>IF(('OddsRatio_working_3-way'!X4=0),IF(Q4&gt;0,-Q4^(1/3),(-Q4)^(1/3)),'OddsRatio_working_3-way'!AN4-'OddsRatio_working_3-way'!R4/3)</f>
        <v>-0.43333085786686293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4.4800000000000004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1.88</v>
      </c>
      <c r="D5" s="9">
        <f t="shared" si="13"/>
        <v>0.21308049608787993</v>
      </c>
      <c r="E5" s="9">
        <f t="shared" si="14"/>
        <v>0.2698237419491622</v>
      </c>
      <c r="F5" s="9">
        <f t="shared" si="15"/>
        <v>0.51709576196295803</v>
      </c>
      <c r="G5" s="9">
        <f t="shared" si="16"/>
        <v>1.0612247407869764</v>
      </c>
      <c r="H5" s="9">
        <f t="shared" si="17"/>
        <v>4.6930620979386779</v>
      </c>
      <c r="I5" s="9">
        <f t="shared" si="18"/>
        <v>3.7061230890067902</v>
      </c>
      <c r="J5" s="9">
        <f t="shared" si="19"/>
        <v>1.9338777718925391</v>
      </c>
      <c r="K5" s="11">
        <f t="shared" si="20"/>
        <v>0.2232142857142857</v>
      </c>
      <c r="L5" s="11">
        <f t="shared" si="21"/>
        <v>0.28169014084507044</v>
      </c>
      <c r="M5" s="11">
        <f t="shared" si="22"/>
        <v>0.53191489361702127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-0.26117877477631757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0.23110738901494071</v>
      </c>
      <c r="Q5" s="11">
        <f>2*'OddsRatio_working_3-way'!K5*'OddsRatio_working_3-way'!L5*'OddsRatio_working_3-way'!M5</f>
        <v>6.6890705937754175E-2</v>
      </c>
      <c r="R5" s="11">
        <f t="shared" si="23"/>
        <v>0</v>
      </c>
      <c r="S5" s="11">
        <f t="shared" si="24"/>
        <v>-0.88486282705349617</v>
      </c>
      <c r="T5" s="11">
        <f t="shared" si="25"/>
        <v>-0.25611080377814643</v>
      </c>
      <c r="U5" s="11">
        <f>'OddsRatio_working_3-way'!S5-'OddsRatio_working_3-way'!R5^2/3</f>
        <v>-0.88486282705349617</v>
      </c>
      <c r="V5" s="11">
        <f>'OddsRatio_working_3-way'!S5*'OddsRatio_working_3-way'!R5/3-2*'OddsRatio_working_3-way'!R5^3/27-'OddsRatio_working_3-way'!T5</f>
        <v>0.25611080377814643</v>
      </c>
      <c r="W5" s="11">
        <f>'OddsRatio_working_3-way'!V5^2+4*'OddsRatio_working_3-way'!U5^3/27</f>
        <v>-3.7049013686175525E-2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0.16018876169855342</v>
      </c>
      <c r="Y5" s="11">
        <f>IF('OddsRatio_working_3-way'!W5&gt;=0,IF('OddsRatio_working_3-way'!V5+SQRT('OddsRatio_working_3-way'!W5)&gt;0,0,PI()),ACOS('OddsRatio_working_3-way'!V5/(2*'OddsRatio_working_3-way'!X5)))</f>
        <v>0.64449518775294279</v>
      </c>
      <c r="Z5" s="11">
        <f>'OddsRatio_working_3-way'!X5^(1/3)*COS('OddsRatio_working_3-way'!Y5/3)</f>
        <v>0.5306123703934883</v>
      </c>
      <c r="AA5" s="11">
        <f>'OddsRatio_working_3-way'!X5^(1/3)*COS(('OddsRatio_working_3-way'!Y5+2*PI())/3)</f>
        <v>-0.36557378241751531</v>
      </c>
      <c r="AB5" s="11">
        <f>'OddsRatio_working_3-way'!X5^(1/3)*COS(('OddsRatio_working_3-way'!Y5+4*PI())/3)</f>
        <v>-0.16503858797597287</v>
      </c>
      <c r="AC5" s="11">
        <f>'OddsRatio_working_3-way'!X5^(1/3)*SIN('OddsRatio_working_3-way'!Y5/3)</f>
        <v>0.11577904849281842</v>
      </c>
      <c r="AD5" s="11">
        <f>'OddsRatio_working_3-way'!X5^(1/3)*SIN(('OddsRatio_working_3-way'!Y5+2*PI())/3)</f>
        <v>0.40163426807662961</v>
      </c>
      <c r="AE5" s="11">
        <f>'OddsRatio_working_3-way'!X5^(1/3)*SIN(('OddsRatio_working_3-way'!Y5+4*PI())/3)</f>
        <v>-0.51741331656944811</v>
      </c>
      <c r="AF5" s="11">
        <f>-'OddsRatio_working_3-way'!U5/(3*'OddsRatio_working_3-way'!X5^(1/3))*COS(('OddsRatio_working_3-way'!Y5)/3)</f>
        <v>0.53061237039348819</v>
      </c>
      <c r="AG5" s="11">
        <f>-'OddsRatio_working_3-way'!U5/(3*'OddsRatio_working_3-way'!X5^(1/3))*COS(('OddsRatio_working_3-way'!Y5+2*PI())/3)</f>
        <v>-0.3655737824175152</v>
      </c>
      <c r="AH5" s="11">
        <f>-'OddsRatio_working_3-way'!U5/(3*'OddsRatio_working_3-way'!X5^(1/3))*COS(('OddsRatio_working_3-way'!Y5+4*PI())/3)</f>
        <v>-0.16503858797597284</v>
      </c>
      <c r="AI5" s="11">
        <f>'OddsRatio_working_3-way'!U5/(3*'OddsRatio_working_3-way'!X5^(1/3))*SIN(('OddsRatio_working_3-way'!Y5)/3)</f>
        <v>-0.11577904849281839</v>
      </c>
      <c r="AJ5" s="11">
        <f>'OddsRatio_working_3-way'!U5/(3*'OddsRatio_working_3-way'!X5^(1/3))*SIN(('OddsRatio_working_3-way'!Y5+2*PI())/3)</f>
        <v>-0.40163426807662955</v>
      </c>
      <c r="AK5" s="11">
        <f>'OddsRatio_working_3-way'!U5/(3*'OddsRatio_working_3-way'!X5^(1/3))*SIN(('OddsRatio_working_3-way'!Y5+4*PI())/3)</f>
        <v>0.517413316569448</v>
      </c>
      <c r="AL5" s="11">
        <f>'OddsRatio_working_3-way'!Z5+'OddsRatio_working_3-way'!AF5</f>
        <v>1.0612247407869764</v>
      </c>
      <c r="AM5" s="11">
        <f>'OddsRatio_working_3-way'!AA5+'OddsRatio_working_3-way'!AG5</f>
        <v>-0.73114756483503052</v>
      </c>
      <c r="AN5" s="11">
        <f>'OddsRatio_working_3-way'!AB5+'OddsRatio_working_3-way'!AH5</f>
        <v>-0.33007717595194574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1.0612247407869764</v>
      </c>
      <c r="AS5" s="11">
        <f>IF(('OddsRatio_working_3-way'!X5=0),IF(Q5&gt;0,-Q5^(1/3),(-Q5)^(1/3)),'OddsRatio_working_3-way'!AM5-'OddsRatio_working_3-way'!R5/3)</f>
        <v>-0.73114756483503052</v>
      </c>
      <c r="AT5" s="11">
        <f>IF(('OddsRatio_working_3-way'!X5=0),IF(Q5&gt;0,-Q5^(1/3),(-Q5)^(1/3)),'OddsRatio_working_3-way'!AN5-'OddsRatio_working_3-way'!R5/3)</f>
        <v>-0.33007717595194574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1.96</v>
      </c>
      <c r="B6" s="4">
        <f>IF('True_Odds_Calculator_3-way'!B7="","",'True_Odds_Calculator_3-way'!B7)</f>
        <v>3.5</v>
      </c>
      <c r="C6" s="4">
        <f>IF('True_Odds_Calculator_3-way'!C7="","",'True_Odds_Calculator_3-way'!C7)</f>
        <v>4.1900000000000004</v>
      </c>
      <c r="D6" s="9">
        <f t="shared" si="13"/>
        <v>0.49649841884749735</v>
      </c>
      <c r="E6" s="9">
        <f t="shared" si="14"/>
        <v>0.27465746218981518</v>
      </c>
      <c r="F6" s="9">
        <f t="shared" si="15"/>
        <v>0.22884411896268758</v>
      </c>
      <c r="G6" s="9">
        <f t="shared" si="16"/>
        <v>1.0563594843221877</v>
      </c>
      <c r="H6" s="9">
        <f t="shared" si="17"/>
        <v>2.0141051049492997</v>
      </c>
      <c r="I6" s="9">
        <f t="shared" si="18"/>
        <v>3.6408987108054691</v>
      </c>
      <c r="J6" s="9">
        <f t="shared" si="19"/>
        <v>4.3697867549877794</v>
      </c>
      <c r="K6" s="11">
        <f t="shared" si="20"/>
        <v>0.51020408163265307</v>
      </c>
      <c r="L6" s="11">
        <f t="shared" si="21"/>
        <v>0.2857142857142857</v>
      </c>
      <c r="M6" s="11">
        <f t="shared" si="22"/>
        <v>0.2386634844868735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-0.2663567984302484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0.23135745945156103</v>
      </c>
      <c r="Q6" s="11">
        <f>2*'OddsRatio_working_3-way'!K6*'OddsRatio_working_3-way'!L6*'OddsRatio_working_3-way'!M6</f>
        <v>6.9581190812499569E-2</v>
      </c>
      <c r="R6" s="11">
        <f t="shared" si="23"/>
        <v>0</v>
      </c>
      <c r="S6" s="11">
        <f t="shared" si="24"/>
        <v>-0.86859979101358376</v>
      </c>
      <c r="T6" s="11">
        <f t="shared" si="25"/>
        <v>-0.26123301985370945</v>
      </c>
      <c r="U6" s="11">
        <f>'OddsRatio_working_3-way'!S6-'OddsRatio_working_3-way'!R6^2/3</f>
        <v>-0.86859979101358376</v>
      </c>
      <c r="V6" s="11">
        <f>'OddsRatio_working_3-way'!S6*'OddsRatio_working_3-way'!R6/3-2*'OddsRatio_working_3-way'!R6^3/27-'OddsRatio_working_3-way'!T6</f>
        <v>0.26123301985370945</v>
      </c>
      <c r="W6" s="11">
        <f>'OddsRatio_working_3-way'!V6^2+4*'OddsRatio_working_3-way'!U6^3/27</f>
        <v>-2.8843036721326626E-2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0.15579291333627404</v>
      </c>
      <c r="Y6" s="11">
        <f>IF('OddsRatio_working_3-way'!W6&gt;=0,IF('OddsRatio_working_3-way'!V6+SQRT('OddsRatio_working_3-way'!W6)&gt;0,0,PI()),ACOS('OddsRatio_working_3-way'!V6/(2*'OddsRatio_working_3-way'!X6)))</f>
        <v>0.57645841057971037</v>
      </c>
      <c r="Z6" s="11">
        <f>'OddsRatio_working_3-way'!X6^(1/3)*COS('OddsRatio_working_3-way'!Y6/3)</f>
        <v>0.52817974216109387</v>
      </c>
      <c r="AA6" s="11">
        <f>'OddsRatio_working_3-way'!X6^(1/3)*COS(('OddsRatio_working_3-way'!Y6+2*PI())/3)</f>
        <v>-0.35308182426383361</v>
      </c>
      <c r="AB6" s="11">
        <f>'OddsRatio_working_3-way'!X6^(1/3)*COS(('OddsRatio_working_3-way'!Y6+4*PI())/3)</f>
        <v>-0.17509791789726009</v>
      </c>
      <c r="AC6" s="11">
        <f>'OddsRatio_working_3-way'!X6^(1/3)*SIN('OddsRatio_working_3-way'!Y6/3)</f>
        <v>0.10275905625216238</v>
      </c>
      <c r="AD6" s="11">
        <f>'OddsRatio_working_3-way'!X6^(1/3)*SIN(('OddsRatio_working_3-way'!Y6+2*PI())/3)</f>
        <v>0.40603754634974087</v>
      </c>
      <c r="AE6" s="11">
        <f>'OddsRatio_working_3-way'!X6^(1/3)*SIN(('OddsRatio_working_3-way'!Y6+4*PI())/3)</f>
        <v>-0.50879660260190318</v>
      </c>
      <c r="AF6" s="11">
        <f>-'OddsRatio_working_3-way'!U6/(3*'OddsRatio_working_3-way'!X6^(1/3))*COS(('OddsRatio_working_3-way'!Y6)/3)</f>
        <v>0.52817974216109376</v>
      </c>
      <c r="AG6" s="11">
        <f>-'OddsRatio_working_3-way'!U6/(3*'OddsRatio_working_3-way'!X6^(1/3))*COS(('OddsRatio_working_3-way'!Y6+2*PI())/3)</f>
        <v>-0.35308182426383355</v>
      </c>
      <c r="AH6" s="11">
        <f>-'OddsRatio_working_3-way'!U6/(3*'OddsRatio_working_3-way'!X6^(1/3))*COS(('OddsRatio_working_3-way'!Y6+4*PI())/3)</f>
        <v>-0.17509791789726006</v>
      </c>
      <c r="AI6" s="11">
        <f>'OddsRatio_working_3-way'!U6/(3*'OddsRatio_working_3-way'!X6^(1/3))*SIN(('OddsRatio_working_3-way'!Y6)/3)</f>
        <v>-0.10275905625216236</v>
      </c>
      <c r="AJ6" s="11">
        <f>'OddsRatio_working_3-way'!U6/(3*'OddsRatio_working_3-way'!X6^(1/3))*SIN(('OddsRatio_working_3-way'!Y6+2*PI())/3)</f>
        <v>-0.40603754634974076</v>
      </c>
      <c r="AK6" s="11">
        <f>'OddsRatio_working_3-way'!U6/(3*'OddsRatio_working_3-way'!X6^(1/3))*SIN(('OddsRatio_working_3-way'!Y6+4*PI())/3)</f>
        <v>0.50879660260190307</v>
      </c>
      <c r="AL6" s="11">
        <f>'OddsRatio_working_3-way'!Z6+'OddsRatio_working_3-way'!AF6</f>
        <v>1.0563594843221877</v>
      </c>
      <c r="AM6" s="11">
        <f>'OddsRatio_working_3-way'!AA6+'OddsRatio_working_3-way'!AG6</f>
        <v>-0.70616364852766722</v>
      </c>
      <c r="AN6" s="11">
        <f>'OddsRatio_working_3-way'!AB6+'OddsRatio_working_3-way'!AH6</f>
        <v>-0.35019583579452018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1.0563594843221877</v>
      </c>
      <c r="AS6" s="11">
        <f>IF(('OddsRatio_working_3-way'!X6=0),IF(Q6&gt;0,-Q6^(1/3),(-Q6)^(1/3)),'OddsRatio_working_3-way'!AM6-'OddsRatio_working_3-way'!R6/3)</f>
        <v>-0.70616364852766722</v>
      </c>
      <c r="AT6" s="11">
        <f>IF(('OddsRatio_working_3-way'!X6=0),IF(Q6&gt;0,-Q6^(1/3),(-Q6)^(1/3)),'OddsRatio_working_3-way'!AN6-'OddsRatio_working_3-way'!R6/3)</f>
        <v>-0.35019583579452018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1.61</v>
      </c>
      <c r="B7" s="4">
        <f>IF('True_Odds_Calculator_3-way'!B8="","",'True_Odds_Calculator_3-way'!B8)</f>
        <v>4.01</v>
      </c>
      <c r="C7" s="4">
        <f>IF('True_Odds_Calculator_3-way'!C8="","",'True_Odds_Calculator_3-way'!C8)</f>
        <v>5.99</v>
      </c>
      <c r="D7" s="9">
        <f t="shared" si="13"/>
        <v>0.6051811180875758</v>
      </c>
      <c r="E7" s="9">
        <f t="shared" si="14"/>
        <v>0.23701123676898028</v>
      </c>
      <c r="F7" s="9">
        <f t="shared" si="15"/>
        <v>0.15780764514344406</v>
      </c>
      <c r="G7" s="9">
        <f t="shared" si="16"/>
        <v>1.0695047306734207</v>
      </c>
      <c r="H7" s="9">
        <f t="shared" si="17"/>
        <v>1.6523978857107864</v>
      </c>
      <c r="I7" s="9">
        <f t="shared" si="18"/>
        <v>4.2192092393269967</v>
      </c>
      <c r="J7" s="9">
        <f t="shared" si="19"/>
        <v>6.3368286060603696</v>
      </c>
      <c r="K7" s="11">
        <f t="shared" si="20"/>
        <v>0.6211180124223602</v>
      </c>
      <c r="L7" s="11">
        <f t="shared" si="21"/>
        <v>0.24937655860349128</v>
      </c>
      <c r="M7" s="11">
        <f t="shared" si="22"/>
        <v>0.1669449081803005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-0.23691895325198653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0.22264148006263645</v>
      </c>
      <c r="Q7" s="11">
        <f>2*'OddsRatio_working_3-way'!K7*'OddsRatio_working_3-way'!L7*'OddsRatio_working_3-way'!M7</f>
        <v>5.1716952395502086E-2</v>
      </c>
      <c r="R7" s="11">
        <f t="shared" si="23"/>
        <v>0</v>
      </c>
      <c r="S7" s="11">
        <f t="shared" si="24"/>
        <v>-0.9397368889513682</v>
      </c>
      <c r="T7" s="11">
        <f t="shared" si="25"/>
        <v>-0.21828963738707741</v>
      </c>
      <c r="U7" s="11">
        <f>'OddsRatio_working_3-way'!S7-'OddsRatio_working_3-way'!R7^2/3</f>
        <v>-0.9397368889513682</v>
      </c>
      <c r="V7" s="11">
        <f>'OddsRatio_working_3-way'!S7*'OddsRatio_working_3-way'!R7/3-2*'OddsRatio_working_3-way'!R7^3/27-'OddsRatio_working_3-way'!T7</f>
        <v>0.21828963738707741</v>
      </c>
      <c r="W7" s="11">
        <f>'OddsRatio_working_3-way'!V7^2+4*'OddsRatio_working_3-way'!U7^3/27</f>
        <v>-7.5295817977626814E-2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0.17531841301486886</v>
      </c>
      <c r="Y7" s="11">
        <f>IF('OddsRatio_working_3-way'!W7&gt;=0,IF('OddsRatio_working_3-way'!V7+SQRT('OddsRatio_working_3-way'!W7)&gt;0,0,PI()),ACOS('OddsRatio_working_3-way'!V7/(2*'OddsRatio_working_3-way'!X7)))</f>
        <v>0.89879689439951782</v>
      </c>
      <c r="Z7" s="11">
        <f>'OddsRatio_working_3-way'!X7^(1/3)*COS('OddsRatio_working_3-way'!Y7/3)</f>
        <v>0.53475236533671033</v>
      </c>
      <c r="AA7" s="11">
        <f>'OddsRatio_working_3-way'!X7^(1/3)*COS(('OddsRatio_working_3-way'!Y7+2*PI())/3)</f>
        <v>-0.41042915559425108</v>
      </c>
      <c r="AB7" s="11">
        <f>'OddsRatio_working_3-way'!X7^(1/3)*COS(('OddsRatio_working_3-way'!Y7+4*PI())/3)</f>
        <v>-0.1243232097424594</v>
      </c>
      <c r="AC7" s="11">
        <f>'OddsRatio_working_3-way'!X7^(1/3)*SIN('OddsRatio_working_3-way'!Y7/3)</f>
        <v>0.16518334485428443</v>
      </c>
      <c r="AD7" s="11">
        <f>'OddsRatio_working_3-way'!X7^(1/3)*SIN(('OddsRatio_working_3-way'!Y7+2*PI())/3)</f>
        <v>0.38051746068826603</v>
      </c>
      <c r="AE7" s="11">
        <f>'OddsRatio_working_3-way'!X7^(1/3)*SIN(('OddsRatio_working_3-way'!Y7+4*PI())/3)</f>
        <v>-0.5457008055425504</v>
      </c>
      <c r="AF7" s="11">
        <f>-'OddsRatio_working_3-way'!U7/(3*'OddsRatio_working_3-way'!X7^(1/3))*COS(('OddsRatio_working_3-way'!Y7)/3)</f>
        <v>0.53475236533671044</v>
      </c>
      <c r="AG7" s="11">
        <f>-'OddsRatio_working_3-way'!U7/(3*'OddsRatio_working_3-way'!X7^(1/3))*COS(('OddsRatio_working_3-way'!Y7+2*PI())/3)</f>
        <v>-0.41042915559425119</v>
      </c>
      <c r="AH7" s="11">
        <f>-'OddsRatio_working_3-way'!U7/(3*'OddsRatio_working_3-way'!X7^(1/3))*COS(('OddsRatio_working_3-way'!Y7+4*PI())/3)</f>
        <v>-0.12432320974245943</v>
      </c>
      <c r="AI7" s="11">
        <f>'OddsRatio_working_3-way'!U7/(3*'OddsRatio_working_3-way'!X7^(1/3))*SIN(('OddsRatio_working_3-way'!Y7)/3)</f>
        <v>-0.16518334485428449</v>
      </c>
      <c r="AJ7" s="11">
        <f>'OddsRatio_working_3-way'!U7/(3*'OddsRatio_working_3-way'!X7^(1/3))*SIN(('OddsRatio_working_3-way'!Y7+2*PI())/3)</f>
        <v>-0.38051746068826608</v>
      </c>
      <c r="AK7" s="11">
        <f>'OddsRatio_working_3-way'!U7/(3*'OddsRatio_working_3-way'!X7^(1/3))*SIN(('OddsRatio_working_3-way'!Y7+4*PI())/3)</f>
        <v>0.54570080554255052</v>
      </c>
      <c r="AL7" s="11">
        <f>'OddsRatio_working_3-way'!Z7+'OddsRatio_working_3-way'!AF7</f>
        <v>1.0695047306734207</v>
      </c>
      <c r="AM7" s="11">
        <f>'OddsRatio_working_3-way'!AA7+'OddsRatio_working_3-way'!AG7</f>
        <v>-0.82085831118850228</v>
      </c>
      <c r="AN7" s="11">
        <f>'OddsRatio_working_3-way'!AB7+'OddsRatio_working_3-way'!AH7</f>
        <v>-0.24864641948491883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1.0695047306734207</v>
      </c>
      <c r="AS7" s="11">
        <f>IF(('OddsRatio_working_3-way'!X7=0),IF(Q7&gt;0,-Q7^(1/3),(-Q7)^(1/3)),'OddsRatio_working_3-way'!AM7-'OddsRatio_working_3-way'!R7/3)</f>
        <v>-0.82085831118850228</v>
      </c>
      <c r="AT7" s="11">
        <f>IF(('OddsRatio_working_3-way'!X7=0),IF(Q7&gt;0,-Q7^(1/3),(-Q7)^(1/3)),'OddsRatio_working_3-way'!AN7-'OddsRatio_working_3-way'!R7/3)</f>
        <v>-0.24864641948491883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3.94</v>
      </c>
      <c r="D8" s="9">
        <f t="shared" si="13"/>
        <v>0.46551193125896351</v>
      </c>
      <c r="E8" s="9">
        <f t="shared" si="14"/>
        <v>0.29380214160344842</v>
      </c>
      <c r="F8" s="9">
        <f t="shared" si="15"/>
        <v>0.24068592713758805</v>
      </c>
      <c r="G8" s="9">
        <f t="shared" si="16"/>
        <v>1.0730585534512955</v>
      </c>
      <c r="H8" s="9">
        <f t="shared" si="17"/>
        <v>2.1481726521928857</v>
      </c>
      <c r="I8" s="9">
        <f t="shared" si="18"/>
        <v>3.4036511597309023</v>
      </c>
      <c r="J8" s="9">
        <f t="shared" si="19"/>
        <v>4.1547921471468099</v>
      </c>
      <c r="K8" s="11">
        <f t="shared" si="20"/>
        <v>0.48309178743961356</v>
      </c>
      <c r="L8" s="11">
        <f t="shared" si="21"/>
        <v>0.30864197530864196</v>
      </c>
      <c r="M8" s="11">
        <f t="shared" si="22"/>
        <v>0.25380710659898476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-0.26666594007627376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0.23652031016932884</v>
      </c>
      <c r="Q8" s="11">
        <f>2*'OddsRatio_working_3-way'!K8*'OddsRatio_working_3-way'!L8*'OddsRatio_working_3-way'!M8</f>
        <v>7.5686499254185233E-2</v>
      </c>
      <c r="R8" s="11">
        <f t="shared" si="23"/>
        <v>0</v>
      </c>
      <c r="S8" s="11">
        <f t="shared" si="24"/>
        <v>-0.88695357982979584</v>
      </c>
      <c r="T8" s="11">
        <f t="shared" si="25"/>
        <v>-0.28382514554553467</v>
      </c>
      <c r="U8" s="11">
        <f>'OddsRatio_working_3-way'!S8-'OddsRatio_working_3-way'!R8^2/3</f>
        <v>-0.88695357982979584</v>
      </c>
      <c r="V8" s="11">
        <f>'OddsRatio_working_3-way'!S8*'OddsRatio_working_3-way'!R8/3-2*'OddsRatio_working_3-way'!R8^3/27-'OddsRatio_working_3-way'!T8</f>
        <v>0.28382514554553467</v>
      </c>
      <c r="W8" s="11">
        <f>'OddsRatio_working_3-way'!V8^2+4*'OddsRatio_working_3-way'!U8^3/27</f>
        <v>-2.2814330145868547E-2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0.16075683763825763</v>
      </c>
      <c r="Y8" s="11">
        <f>IF('OddsRatio_working_3-way'!W8&gt;=0,IF('OddsRatio_working_3-way'!V8+SQRT('OddsRatio_working_3-way'!W8)&gt;0,0,PI()),ACOS('OddsRatio_working_3-way'!V8/(2*'OddsRatio_working_3-way'!X8)))</f>
        <v>0.48905366540705986</v>
      </c>
      <c r="Z8" s="11">
        <f>'OddsRatio_working_3-way'!X8^(1/3)*COS('OddsRatio_working_3-way'!Y8/3)</f>
        <v>0.53652927672564776</v>
      </c>
      <c r="AA8" s="11">
        <f>'OddsRatio_working_3-way'!X8^(1/3)*COS(('OddsRatio_working_3-way'!Y8+2*PI())/3)</f>
        <v>-0.34468876001063165</v>
      </c>
      <c r="AB8" s="11">
        <f>'OddsRatio_working_3-way'!X8^(1/3)*COS(('OddsRatio_working_3-way'!Y8+4*PI())/3)</f>
        <v>-0.19184051671501628</v>
      </c>
      <c r="AC8" s="11">
        <f>'OddsRatio_working_3-way'!X8^(1/3)*SIN('OddsRatio_working_3-way'!Y8/3)</f>
        <v>8.8246974411885032E-2</v>
      </c>
      <c r="AD8" s="11">
        <f>'OddsRatio_working_3-way'!X8^(1/3)*SIN(('OddsRatio_working_3-way'!Y8+2*PI())/3)</f>
        <v>0.4205244963125595</v>
      </c>
      <c r="AE8" s="11">
        <f>'OddsRatio_working_3-way'!X8^(1/3)*SIN(('OddsRatio_working_3-way'!Y8+4*PI())/3)</f>
        <v>-0.5087714707244444</v>
      </c>
      <c r="AF8" s="11">
        <f>-'OddsRatio_working_3-way'!U8/(3*'OddsRatio_working_3-way'!X8^(1/3))*COS(('OddsRatio_working_3-way'!Y8)/3)</f>
        <v>0.53652927672564776</v>
      </c>
      <c r="AG8" s="11">
        <f>-'OddsRatio_working_3-way'!U8/(3*'OddsRatio_working_3-way'!X8^(1/3))*COS(('OddsRatio_working_3-way'!Y8+2*PI())/3)</f>
        <v>-0.34468876001063165</v>
      </c>
      <c r="AH8" s="11">
        <f>-'OddsRatio_working_3-way'!U8/(3*'OddsRatio_working_3-way'!X8^(1/3))*COS(('OddsRatio_working_3-way'!Y8+4*PI())/3)</f>
        <v>-0.19184051671501628</v>
      </c>
      <c r="AI8" s="11">
        <f>'OddsRatio_working_3-way'!U8/(3*'OddsRatio_working_3-way'!X8^(1/3))*SIN(('OddsRatio_working_3-way'!Y8)/3)</f>
        <v>-8.8246974411885032E-2</v>
      </c>
      <c r="AJ8" s="11">
        <f>'OddsRatio_working_3-way'!U8/(3*'OddsRatio_working_3-way'!X8^(1/3))*SIN(('OddsRatio_working_3-way'!Y8+2*PI())/3)</f>
        <v>-0.4205244963125595</v>
      </c>
      <c r="AK8" s="11">
        <f>'OddsRatio_working_3-way'!U8/(3*'OddsRatio_working_3-way'!X8^(1/3))*SIN(('OddsRatio_working_3-way'!Y8+4*PI())/3)</f>
        <v>0.5087714707244444</v>
      </c>
      <c r="AL8" s="11">
        <f>'OddsRatio_working_3-way'!Z8+'OddsRatio_working_3-way'!AF8</f>
        <v>1.0730585534512955</v>
      </c>
      <c r="AM8" s="11">
        <f>'OddsRatio_working_3-way'!AA8+'OddsRatio_working_3-way'!AG8</f>
        <v>-0.68937752002126329</v>
      </c>
      <c r="AN8" s="11">
        <f>'OddsRatio_working_3-way'!AB8+'OddsRatio_working_3-way'!AH8</f>
        <v>-0.38368103343003257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1.0730585534512955</v>
      </c>
      <c r="AS8" s="11">
        <f>IF(('OddsRatio_working_3-way'!X8=0),IF(Q8&gt;0,-Q8^(1/3),(-Q8)^(1/3)),'OddsRatio_working_3-way'!AM8-'OddsRatio_working_3-way'!R8/3)</f>
        <v>-0.68937752002126329</v>
      </c>
      <c r="AT8" s="11">
        <f>IF(('OddsRatio_working_3-way'!X8=0),IF(Q8&gt;0,-Q8^(1/3),(-Q8)^(1/3)),'OddsRatio_working_3-way'!AN8-'OddsRatio_working_3-way'!R8/3)</f>
        <v>-0.38368103343003257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2.87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2.63</v>
      </c>
      <c r="D9" s="9">
        <f t="shared" si="13"/>
        <v>0.33367354419818557</v>
      </c>
      <c r="E9" s="9">
        <f t="shared" si="14"/>
        <v>0.30144941766219063</v>
      </c>
      <c r="F9" s="9">
        <f t="shared" si="15"/>
        <v>0.36487703813962374</v>
      </c>
      <c r="G9" s="9">
        <f t="shared" si="16"/>
        <v>1.067883007541556</v>
      </c>
      <c r="H9" s="9">
        <f t="shared" si="17"/>
        <v>2.9969412241027102</v>
      </c>
      <c r="I9" s="9">
        <f t="shared" si="18"/>
        <v>3.3173061263651769</v>
      </c>
      <c r="J9" s="9">
        <f t="shared" si="19"/>
        <v>2.7406493022927365</v>
      </c>
      <c r="K9" s="11">
        <f t="shared" si="20"/>
        <v>0.34843205574912889</v>
      </c>
      <c r="L9" s="11">
        <f t="shared" si="21"/>
        <v>0.31545741324921134</v>
      </c>
      <c r="M9" s="11">
        <f t="shared" si="22"/>
        <v>0.38022813688212931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-0.27643436873850102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0.23696606207165094</v>
      </c>
      <c r="Q9" s="11">
        <f>2*'OddsRatio_working_3-way'!K9*'OddsRatio_working_3-way'!L9*'OddsRatio_working_3-way'!M9</f>
        <v>8.3585912547319549E-2</v>
      </c>
      <c r="R9" s="11">
        <f t="shared" si="23"/>
        <v>0</v>
      </c>
      <c r="S9" s="11">
        <f t="shared" si="24"/>
        <v>-0.85722359036988638</v>
      </c>
      <c r="T9" s="11">
        <f t="shared" si="25"/>
        <v>-0.30237163681477475</v>
      </c>
      <c r="U9" s="11">
        <f>'OddsRatio_working_3-way'!S9-'OddsRatio_working_3-way'!R9^2/3</f>
        <v>-0.85722359036988638</v>
      </c>
      <c r="V9" s="11">
        <f>'OddsRatio_working_3-way'!S9*'OddsRatio_working_3-way'!R9/3-2*'OddsRatio_working_3-way'!R9^3/27-'OddsRatio_working_3-way'!T9</f>
        <v>0.30237163681477475</v>
      </c>
      <c r="W9" s="11">
        <f>'OddsRatio_working_3-way'!V9^2+4*'OddsRatio_working_3-way'!U9^3/27</f>
        <v>-1.8922182444736785E-3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0.15274228703482848</v>
      </c>
      <c r="Y9" s="11">
        <f>IF('OddsRatio_working_3-way'!W9&gt;=0,IF('OddsRatio_working_3-way'!V9+SQRT('OddsRatio_working_3-way'!W9)&gt;0,0,PI()),ACOS('OddsRatio_working_3-way'!V9/(2*'OddsRatio_working_3-way'!X9)))</f>
        <v>0.14288117865885019</v>
      </c>
      <c r="Z9" s="11">
        <f>'OddsRatio_working_3-way'!X9^(1/3)*COS('OddsRatio_working_3-way'!Y9/3)</f>
        <v>0.53394150377077809</v>
      </c>
      <c r="AA9" s="11">
        <f>'OddsRatio_working_3-way'!X9^(1/3)*COS(('OddsRatio_working_3-way'!Y9+2*PI())/3)</f>
        <v>-0.28901050019887542</v>
      </c>
      <c r="AB9" s="11">
        <f>'OddsRatio_working_3-way'!X9^(1/3)*COS(('OddsRatio_working_3-way'!Y9+4*PI())/3)</f>
        <v>-0.24493100357190278</v>
      </c>
      <c r="AC9" s="11">
        <f>'OddsRatio_working_3-way'!X9^(1/3)*SIN('OddsRatio_working_3-way'!Y9/3)</f>
        <v>2.5449309243325828E-2</v>
      </c>
      <c r="AD9" s="11">
        <f>'OddsRatio_working_3-way'!X9^(1/3)*SIN(('OddsRatio_working_3-way'!Y9+2*PI())/3)</f>
        <v>0.44968225177869547</v>
      </c>
      <c r="AE9" s="11">
        <f>'OddsRatio_working_3-way'!X9^(1/3)*SIN(('OddsRatio_working_3-way'!Y9+4*PI())/3)</f>
        <v>-0.47513156102202131</v>
      </c>
      <c r="AF9" s="11">
        <f>-'OddsRatio_working_3-way'!U9/(3*'OddsRatio_working_3-way'!X9^(1/3))*COS(('OddsRatio_working_3-way'!Y9)/3)</f>
        <v>0.53394150377077798</v>
      </c>
      <c r="AG9" s="11">
        <f>-'OddsRatio_working_3-way'!U9/(3*'OddsRatio_working_3-way'!X9^(1/3))*COS(('OddsRatio_working_3-way'!Y9+2*PI())/3)</f>
        <v>-0.28901050019887536</v>
      </c>
      <c r="AH9" s="11">
        <f>-'OddsRatio_working_3-way'!U9/(3*'OddsRatio_working_3-way'!X9^(1/3))*COS(('OddsRatio_working_3-way'!Y9+4*PI())/3)</f>
        <v>-0.24493100357190273</v>
      </c>
      <c r="AI9" s="11">
        <f>'OddsRatio_working_3-way'!U9/(3*'OddsRatio_working_3-way'!X9^(1/3))*SIN(('OddsRatio_working_3-way'!Y9)/3)</f>
        <v>-2.5449309243325825E-2</v>
      </c>
      <c r="AJ9" s="11">
        <f>'OddsRatio_working_3-way'!U9/(3*'OddsRatio_working_3-way'!X9^(1/3))*SIN(('OddsRatio_working_3-way'!Y9+2*PI())/3)</f>
        <v>-0.44968225177869536</v>
      </c>
      <c r="AK9" s="11">
        <f>'OddsRatio_working_3-way'!U9/(3*'OddsRatio_working_3-way'!X9^(1/3))*SIN(('OddsRatio_working_3-way'!Y9+4*PI())/3)</f>
        <v>0.4751315610220212</v>
      </c>
      <c r="AL9" s="11">
        <f>'OddsRatio_working_3-way'!Z9+'OddsRatio_working_3-way'!AF9</f>
        <v>1.067883007541556</v>
      </c>
      <c r="AM9" s="11">
        <f>'OddsRatio_working_3-way'!AA9+'OddsRatio_working_3-way'!AG9</f>
        <v>-0.57802100039775084</v>
      </c>
      <c r="AN9" s="11">
        <f>'OddsRatio_working_3-way'!AB9+'OddsRatio_working_3-way'!AH9</f>
        <v>-0.48986200714380551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1.067883007541556</v>
      </c>
      <c r="AS9" s="11">
        <f>IF(('OddsRatio_working_3-way'!X9=0),IF(Q9&gt;0,-Q9^(1/3),(-Q9)^(1/3)),'OddsRatio_working_3-way'!AM9-'OddsRatio_working_3-way'!R9/3)</f>
        <v>-0.57802100039775084</v>
      </c>
      <c r="AT9" s="11">
        <f>IF(('OddsRatio_working_3-way'!X9=0),IF(Q9&gt;0,-Q9^(1/3),(-Q9)^(1/3)),'OddsRatio_working_3-way'!AN9-'OddsRatio_working_3-way'!R9/3)</f>
        <v>-0.48986200714380551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2.23</v>
      </c>
      <c r="D10" s="9">
        <f t="shared" si="13"/>
        <v>0.28742685881922786</v>
      </c>
      <c r="E10" s="9">
        <f t="shared" si="14"/>
        <v>0.27733553030893321</v>
      </c>
      <c r="F10" s="9">
        <f t="shared" si="15"/>
        <v>0.43523761087183904</v>
      </c>
      <c r="G10" s="9">
        <f t="shared" si="16"/>
        <v>1.0549557355706978</v>
      </c>
      <c r="H10" s="9">
        <f t="shared" si="17"/>
        <v>3.4791459785911401</v>
      </c>
      <c r="I10" s="9">
        <f t="shared" si="18"/>
        <v>3.605740666859623</v>
      </c>
      <c r="J10" s="9">
        <f t="shared" si="19"/>
        <v>2.2975955547519584</v>
      </c>
      <c r="K10" s="11">
        <f t="shared" si="20"/>
        <v>0.29850746268656714</v>
      </c>
      <c r="L10" s="11">
        <f t="shared" si="21"/>
        <v>0.28818443804034583</v>
      </c>
      <c r="M10" s="11">
        <f t="shared" si="22"/>
        <v>0.44843049327354262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-0.27541702454245121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0.2333867679732404</v>
      </c>
      <c r="Q10" s="11">
        <f>2*'OddsRatio_working_3-way'!K10*'OddsRatio_working_3-way'!L10*'OddsRatio_working_3-way'!M10</f>
        <v>7.7152650569666248E-2</v>
      </c>
      <c r="R10" s="11">
        <f t="shared" si="23"/>
        <v>0</v>
      </c>
      <c r="S10" s="11">
        <f t="shared" si="24"/>
        <v>-0.84739412300660988</v>
      </c>
      <c r="T10" s="11">
        <f t="shared" si="25"/>
        <v>-0.28013028859722644</v>
      </c>
      <c r="U10" s="11">
        <f>'OddsRatio_working_3-way'!S10-'OddsRatio_working_3-way'!R10^2/3</f>
        <v>-0.84739412300660988</v>
      </c>
      <c r="V10" s="11">
        <f>'OddsRatio_working_3-way'!S10*'OddsRatio_working_3-way'!R10/3-2*'OddsRatio_working_3-way'!R10^3/27-'OddsRatio_working_3-way'!T10</f>
        <v>0.28013028859722644</v>
      </c>
      <c r="W10" s="11">
        <f>'OddsRatio_working_3-way'!V10^2+4*'OddsRatio_working_3-way'!U10^3/27</f>
        <v>-1.1674289549453709E-2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0.15012267328673165</v>
      </c>
      <c r="Y10" s="11">
        <f>IF('OddsRatio_working_3-way'!W10&gt;=0,IF('OddsRatio_working_3-way'!V10+SQRT('OddsRatio_working_3-way'!W10)&gt;0,0,PI()),ACOS('OddsRatio_working_3-way'!V10/(2*'OddsRatio_working_3-way'!X10)))</f>
        <v>0.36812260530888485</v>
      </c>
      <c r="Z10" s="11">
        <f>'OddsRatio_working_3-way'!X10^(1/3)*COS('OddsRatio_working_3-way'!Y10/3)</f>
        <v>0.52747786778534889</v>
      </c>
      <c r="AA10" s="11">
        <f>'OddsRatio_working_3-way'!X10^(1/3)*COS(('OddsRatio_working_3-way'!Y10+2*PI())/3)</f>
        <v>-0.32007591108455985</v>
      </c>
      <c r="AB10" s="11">
        <f>'OddsRatio_working_3-way'!X10^(1/3)*COS(('OddsRatio_working_3-way'!Y10+4*PI())/3)</f>
        <v>-0.20740195670078918</v>
      </c>
      <c r="AC10" s="11">
        <f>'OddsRatio_working_3-way'!X10^(1/3)*SIN('OddsRatio_working_3-way'!Y10/3)</f>
        <v>6.5052337894129564E-2</v>
      </c>
      <c r="AD10" s="11">
        <f>'OddsRatio_working_3-way'!X10^(1/3)*SIN(('OddsRatio_working_3-way'!Y10+2*PI())/3)</f>
        <v>0.4242830644890967</v>
      </c>
      <c r="AE10" s="11">
        <f>'OddsRatio_working_3-way'!X10^(1/3)*SIN(('OddsRatio_working_3-way'!Y10+4*PI())/3)</f>
        <v>-0.48933540238322631</v>
      </c>
      <c r="AF10" s="11">
        <f>-'OddsRatio_working_3-way'!U10/(3*'OddsRatio_working_3-way'!X10^(1/3))*COS(('OddsRatio_working_3-way'!Y10)/3)</f>
        <v>0.52747786778534878</v>
      </c>
      <c r="AG10" s="11">
        <f>-'OddsRatio_working_3-way'!U10/(3*'OddsRatio_working_3-way'!X10^(1/3))*COS(('OddsRatio_working_3-way'!Y10+2*PI())/3)</f>
        <v>-0.32007591108455979</v>
      </c>
      <c r="AH10" s="11">
        <f>-'OddsRatio_working_3-way'!U10/(3*'OddsRatio_working_3-way'!X10^(1/3))*COS(('OddsRatio_working_3-way'!Y10+4*PI())/3)</f>
        <v>-0.20740195670078915</v>
      </c>
      <c r="AI10" s="11">
        <f>'OddsRatio_working_3-way'!U10/(3*'OddsRatio_working_3-way'!X10^(1/3))*SIN(('OddsRatio_working_3-way'!Y10)/3)</f>
        <v>-6.505233789412955E-2</v>
      </c>
      <c r="AJ10" s="11">
        <f>'OddsRatio_working_3-way'!U10/(3*'OddsRatio_working_3-way'!X10^(1/3))*SIN(('OddsRatio_working_3-way'!Y10+2*PI())/3)</f>
        <v>-0.42428306448909658</v>
      </c>
      <c r="AK10" s="11">
        <f>'OddsRatio_working_3-way'!U10/(3*'OddsRatio_working_3-way'!X10^(1/3))*SIN(('OddsRatio_working_3-way'!Y10+4*PI())/3)</f>
        <v>0.4893354023832262</v>
      </c>
      <c r="AL10" s="11">
        <f>'OddsRatio_working_3-way'!Z10+'OddsRatio_working_3-way'!AF10</f>
        <v>1.0549557355706978</v>
      </c>
      <c r="AM10" s="11">
        <f>'OddsRatio_working_3-way'!AA10+'OddsRatio_working_3-way'!AG10</f>
        <v>-0.64015182216911959</v>
      </c>
      <c r="AN10" s="11">
        <f>'OddsRatio_working_3-way'!AB10+'OddsRatio_working_3-way'!AH10</f>
        <v>-0.41480391340157829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1.0549557355706978</v>
      </c>
      <c r="AS10" s="11">
        <f>IF(('OddsRatio_working_3-way'!X10=0),IF(Q10&gt;0,-Q10^(1/3),(-Q10)^(1/3)),'OddsRatio_working_3-way'!AM10-'OddsRatio_working_3-way'!R10/3)</f>
        <v>-0.64015182216911959</v>
      </c>
      <c r="AT10" s="11">
        <f>IF(('OddsRatio_working_3-way'!X10=0),IF(Q10&gt;0,-Q10^(1/3),(-Q10)^(1/3)),'OddsRatio_working_3-way'!AN10-'OddsRatio_working_3-way'!R10/3)</f>
        <v>-0.41480391340157829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2.77</v>
      </c>
      <c r="B11" s="4">
        <f>IF('True_Odds_Calculator_3-way'!B12="","",'True_Odds_Calculator_3-way'!B12)</f>
        <v>3.31</v>
      </c>
      <c r="C11" s="4">
        <f>IF('True_Odds_Calculator_3-way'!C12="","",'True_Odds_Calculator_3-way'!C12)</f>
        <v>2.7</v>
      </c>
      <c r="D11" s="9">
        <f t="shared" si="13"/>
        <v>0.34955017034265784</v>
      </c>
      <c r="E11" s="9">
        <f t="shared" si="14"/>
        <v>0.29167041604182919</v>
      </c>
      <c r="F11" s="9">
        <f t="shared" si="15"/>
        <v>0.35877941361551324</v>
      </c>
      <c r="G11" s="9">
        <f t="shared" si="16"/>
        <v>1.0513105432252692</v>
      </c>
      <c r="H11" s="9">
        <f t="shared" si="17"/>
        <v>2.8608196615087262</v>
      </c>
      <c r="I11" s="9">
        <f t="shared" si="18"/>
        <v>3.4285273548503716</v>
      </c>
      <c r="J11" s="9">
        <f t="shared" si="19"/>
        <v>2.7872279234829573</v>
      </c>
      <c r="K11" s="11">
        <f t="shared" si="20"/>
        <v>0.36101083032490977</v>
      </c>
      <c r="L11" s="11">
        <f t="shared" si="21"/>
        <v>0.30211480362537763</v>
      </c>
      <c r="M11" s="11">
        <f t="shared" si="22"/>
        <v>0.37037037037037035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-0.28077771839701027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0.23348356263600517</v>
      </c>
      <c r="Q11" s="11">
        <f>2*'OddsRatio_working_3-way'!K11*'OddsRatio_working_3-way'!L11*'OddsRatio_working_3-way'!M11</f>
        <v>8.079016008166269E-2</v>
      </c>
      <c r="R11" s="11">
        <f t="shared" si="23"/>
        <v>0</v>
      </c>
      <c r="S11" s="11">
        <f t="shared" si="24"/>
        <v>-0.83156015359405144</v>
      </c>
      <c r="T11" s="11">
        <f t="shared" si="25"/>
        <v>-0.28773707736818388</v>
      </c>
      <c r="U11" s="11">
        <f>'OddsRatio_working_3-way'!S11-'OddsRatio_working_3-way'!R11^2/3</f>
        <v>-0.83156015359405144</v>
      </c>
      <c r="V11" s="11">
        <f>'OddsRatio_working_3-way'!S11*'OddsRatio_working_3-way'!R11/3-2*'OddsRatio_working_3-way'!R11^3/27-'OddsRatio_working_3-way'!T11</f>
        <v>0.28773707736818388</v>
      </c>
      <c r="W11" s="11">
        <f>'OddsRatio_working_3-way'!V11^2+4*'OddsRatio_working_3-way'!U11^3/27</f>
        <v>-2.3951423206029915E-3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0.14593471829296417</v>
      </c>
      <c r="Y11" s="11">
        <f>IF('OddsRatio_working_3-way'!W11&gt;=0,IF('OddsRatio_working_3-way'!V11+SQRT('OddsRatio_working_3-way'!W11)&gt;0,0,PI()),ACOS('OddsRatio_working_3-way'!V11/(2*'OddsRatio_working_3-way'!X11)))</f>
        <v>0.1684742224299256</v>
      </c>
      <c r="Z11" s="11">
        <f>'OddsRatio_working_3-way'!X11^(1/3)*COS('OddsRatio_working_3-way'!Y11/3)</f>
        <v>0.5256552716126347</v>
      </c>
      <c r="AA11" s="11">
        <f>'OddsRatio_working_3-way'!X11^(1/3)*COS(('OddsRatio_working_3-way'!Y11+2*PI())/3)</f>
        <v>-0.28841943073942772</v>
      </c>
      <c r="AB11" s="11">
        <f>'OddsRatio_working_3-way'!X11^(1/3)*COS(('OddsRatio_working_3-way'!Y11+4*PI())/3)</f>
        <v>-0.23723584087320723</v>
      </c>
      <c r="AC11" s="11">
        <f>'OddsRatio_working_3-way'!X11^(1/3)*SIN('OddsRatio_working_3-way'!Y11/3)</f>
        <v>2.9550859387353995E-2</v>
      </c>
      <c r="AD11" s="11">
        <f>'OddsRatio_working_3-way'!X11^(1/3)*SIN(('OddsRatio_working_3-way'!Y11+2*PI())/3)</f>
        <v>0.44045538915607368</v>
      </c>
      <c r="AE11" s="11">
        <f>'OddsRatio_working_3-way'!X11^(1/3)*SIN(('OddsRatio_working_3-way'!Y11+4*PI())/3)</f>
        <v>-0.4700062485434276</v>
      </c>
      <c r="AF11" s="11">
        <f>-'OddsRatio_working_3-way'!U11/(3*'OddsRatio_working_3-way'!X11^(1/3))*COS(('OddsRatio_working_3-way'!Y11)/3)</f>
        <v>0.52565527161263459</v>
      </c>
      <c r="AG11" s="11">
        <f>-'OddsRatio_working_3-way'!U11/(3*'OddsRatio_working_3-way'!X11^(1/3))*COS(('OddsRatio_working_3-way'!Y11+2*PI())/3)</f>
        <v>-0.28841943073942766</v>
      </c>
      <c r="AH11" s="11">
        <f>-'OddsRatio_working_3-way'!U11/(3*'OddsRatio_working_3-way'!X11^(1/3))*COS(('OddsRatio_working_3-way'!Y11+4*PI())/3)</f>
        <v>-0.23723584087320718</v>
      </c>
      <c r="AI11" s="11">
        <f>'OddsRatio_working_3-way'!U11/(3*'OddsRatio_working_3-way'!X11^(1/3))*SIN(('OddsRatio_working_3-way'!Y11)/3)</f>
        <v>-2.9550859387353988E-2</v>
      </c>
      <c r="AJ11" s="11">
        <f>'OddsRatio_working_3-way'!U11/(3*'OddsRatio_working_3-way'!X11^(1/3))*SIN(('OddsRatio_working_3-way'!Y11+2*PI())/3)</f>
        <v>-0.44045538915607363</v>
      </c>
      <c r="AK11" s="11">
        <f>'OddsRatio_working_3-way'!U11/(3*'OddsRatio_working_3-way'!X11^(1/3))*SIN(('OddsRatio_working_3-way'!Y11+4*PI())/3)</f>
        <v>0.47000624854342749</v>
      </c>
      <c r="AL11" s="11">
        <f>'OddsRatio_working_3-way'!Z11+'OddsRatio_working_3-way'!AF11</f>
        <v>1.0513105432252692</v>
      </c>
      <c r="AM11" s="11">
        <f>'OddsRatio_working_3-way'!AA11+'OddsRatio_working_3-way'!AG11</f>
        <v>-0.57683886147885532</v>
      </c>
      <c r="AN11" s="11">
        <f>'OddsRatio_working_3-way'!AB11+'OddsRatio_working_3-way'!AH11</f>
        <v>-0.47447168174641441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1.0513105432252692</v>
      </c>
      <c r="AS11" s="11">
        <f>IF(('OddsRatio_working_3-way'!X11=0),IF(Q11&gt;0,-Q11^(1/3),(-Q11)^(1/3)),'OddsRatio_working_3-way'!AM11-'OddsRatio_working_3-way'!R11/3)</f>
        <v>-0.57683886147885532</v>
      </c>
      <c r="AT11" s="11">
        <f>IF(('OddsRatio_working_3-way'!X11=0),IF(Q11&gt;0,-Q11^(1/3),(-Q11)^(1/3)),'OddsRatio_working_3-way'!AN11-'OddsRatio_working_3-way'!R11/3)</f>
        <v>-0.47447168174641441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2.5099999999999998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2.98</v>
      </c>
      <c r="D12" s="9">
        <f t="shared" si="13"/>
        <v>0.38679196562907187</v>
      </c>
      <c r="E12" s="9">
        <f t="shared" si="14"/>
        <v>0.28840915637421177</v>
      </c>
      <c r="F12" s="9">
        <f t="shared" si="15"/>
        <v>0.3247988779967162</v>
      </c>
      <c r="G12" s="9">
        <f t="shared" si="16"/>
        <v>1.0499133179945095</v>
      </c>
      <c r="H12" s="9">
        <f t="shared" si="17"/>
        <v>2.5853691101717096</v>
      </c>
      <c r="I12" s="9">
        <f t="shared" si="18"/>
        <v>3.4672962972870978</v>
      </c>
      <c r="J12" s="9">
        <f t="shared" si="19"/>
        <v>3.0788283696291288</v>
      </c>
      <c r="K12" s="11">
        <f t="shared" si="20"/>
        <v>0.39840637450199207</v>
      </c>
      <c r="L12" s="11">
        <f t="shared" si="21"/>
        <v>0.29850746268656714</v>
      </c>
      <c r="M12" s="11">
        <f t="shared" si="22"/>
        <v>0.33557046979865773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-0.28039819086869988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0.23306553411716258</v>
      </c>
      <c r="Q12" s="11">
        <f>2*'OddsRatio_working_3-way'!K12*'OddsRatio_working_3-way'!L12*'OddsRatio_working_3-way'!M12</f>
        <v>7.9816963738754285E-2</v>
      </c>
      <c r="R12" s="11">
        <f t="shared" si="23"/>
        <v>0</v>
      </c>
      <c r="S12" s="11">
        <f t="shared" si="24"/>
        <v>-0.83119485683949568</v>
      </c>
      <c r="T12" s="11">
        <f t="shared" si="25"/>
        <v>-0.28465577289023813</v>
      </c>
      <c r="U12" s="11">
        <f>'OddsRatio_working_3-way'!S12-'OddsRatio_working_3-way'!R12^2/3</f>
        <v>-0.83119485683949568</v>
      </c>
      <c r="V12" s="11">
        <f>'OddsRatio_working_3-way'!S12*'OddsRatio_working_3-way'!R12/3-2*'OddsRatio_working_3-way'!R12^3/27-'OddsRatio_working_3-way'!T12</f>
        <v>0.28465577289023813</v>
      </c>
      <c r="W12" s="11">
        <f>'OddsRatio_working_3-way'!V12^2+4*'OddsRatio_working_3-way'!U12^3/27</f>
        <v>-4.0466416663946375E-3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0.14583856717800461</v>
      </c>
      <c r="Y12" s="11">
        <f>IF('OddsRatio_working_3-way'!W12&gt;=0,IF('OddsRatio_working_3-way'!V12+SQRT('OddsRatio_working_3-way'!W12)&gt;0,0,PI()),ACOS('OddsRatio_working_3-way'!V12/(2*'OddsRatio_working_3-way'!X12)))</f>
        <v>0.21986168407510109</v>
      </c>
      <c r="Z12" s="11">
        <f>'OddsRatio_working_3-way'!X12^(1/3)*COS('OddsRatio_working_3-way'!Y12/3)</f>
        <v>0.52495665899725474</v>
      </c>
      <c r="AA12" s="11">
        <f>'OddsRatio_working_3-way'!X12^(1/3)*COS(('OddsRatio_working_3-way'!Y12+2*PI())/3)</f>
        <v>-0.29585637378980706</v>
      </c>
      <c r="AB12" s="11">
        <f>'OddsRatio_working_3-way'!X12^(1/3)*COS(('OddsRatio_working_3-way'!Y12+4*PI())/3)</f>
        <v>-0.22910028520744774</v>
      </c>
      <c r="AC12" s="11">
        <f>'OddsRatio_working_3-way'!X12^(1/3)*SIN('OddsRatio_working_3-way'!Y12/3)</f>
        <v>3.8541645713071657E-2</v>
      </c>
      <c r="AD12" s="11">
        <f>'OddsRatio_working_3-way'!X12^(1/3)*SIN(('OddsRatio_working_3-way'!Y12+2*PI())/3)</f>
        <v>0.43535497972089149</v>
      </c>
      <c r="AE12" s="11">
        <f>'OddsRatio_working_3-way'!X12^(1/3)*SIN(('OddsRatio_working_3-way'!Y12+4*PI())/3)</f>
        <v>-0.47389662543396321</v>
      </c>
      <c r="AF12" s="11">
        <f>-'OddsRatio_working_3-way'!U12/(3*'OddsRatio_working_3-way'!X12^(1/3))*COS(('OddsRatio_working_3-way'!Y12)/3)</f>
        <v>0.52495665899725463</v>
      </c>
      <c r="AG12" s="11">
        <f>-'OddsRatio_working_3-way'!U12/(3*'OddsRatio_working_3-way'!X12^(1/3))*COS(('OddsRatio_working_3-way'!Y12+2*PI())/3)</f>
        <v>-0.295856373789807</v>
      </c>
      <c r="AH12" s="11">
        <f>-'OddsRatio_working_3-way'!U12/(3*'OddsRatio_working_3-way'!X12^(1/3))*COS(('OddsRatio_working_3-way'!Y12+4*PI())/3)</f>
        <v>-0.22910028520744771</v>
      </c>
      <c r="AI12" s="11">
        <f>'OddsRatio_working_3-way'!U12/(3*'OddsRatio_working_3-way'!X12^(1/3))*SIN(('OddsRatio_working_3-way'!Y12)/3)</f>
        <v>-3.8541645713071643E-2</v>
      </c>
      <c r="AJ12" s="11">
        <f>'OddsRatio_working_3-way'!U12/(3*'OddsRatio_working_3-way'!X12^(1/3))*SIN(('OddsRatio_working_3-way'!Y12+2*PI())/3)</f>
        <v>-0.43535497972089143</v>
      </c>
      <c r="AK12" s="11">
        <f>'OddsRatio_working_3-way'!U12/(3*'OddsRatio_working_3-way'!X12^(1/3))*SIN(('OddsRatio_working_3-way'!Y12+4*PI())/3)</f>
        <v>0.4738966254339631</v>
      </c>
      <c r="AL12" s="11">
        <f>'OddsRatio_working_3-way'!Z12+'OddsRatio_working_3-way'!AF12</f>
        <v>1.0499133179945095</v>
      </c>
      <c r="AM12" s="11">
        <f>'OddsRatio_working_3-way'!AA12+'OddsRatio_working_3-way'!AG12</f>
        <v>-0.59171274757961401</v>
      </c>
      <c r="AN12" s="11">
        <f>'OddsRatio_working_3-way'!AB12+'OddsRatio_working_3-way'!AH12</f>
        <v>-0.45820057041489548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1.0499133179945095</v>
      </c>
      <c r="AS12" s="11">
        <f>IF(('OddsRatio_working_3-way'!X12=0),IF(Q12&gt;0,-Q12^(1/3),(-Q12)^(1/3)),'OddsRatio_working_3-way'!AM12-'OddsRatio_working_3-way'!R12/3)</f>
        <v>-0.59171274757961401</v>
      </c>
      <c r="AT12" s="11">
        <f>IF(('OddsRatio_working_3-way'!X12=0),IF(Q12&gt;0,-Q12^(1/3),(-Q12)^(1/3)),'OddsRatio_working_3-way'!AN12-'OddsRatio_working_3-way'!R12/3)</f>
        <v>-0.45820057041489548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1.79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4.8899999999999997</v>
      </c>
      <c r="D13" s="9">
        <f t="shared" si="13"/>
        <v>0.54373406343413988</v>
      </c>
      <c r="E13" s="9">
        <f t="shared" si="14"/>
        <v>0.26140785503701131</v>
      </c>
      <c r="F13" s="9">
        <f t="shared" si="15"/>
        <v>0.19485808152884904</v>
      </c>
      <c r="G13" s="9">
        <f t="shared" si="16"/>
        <v>1.0621953952821532</v>
      </c>
      <c r="H13" s="9">
        <f t="shared" si="17"/>
        <v>1.8391343622729011</v>
      </c>
      <c r="I13" s="9">
        <f t="shared" si="18"/>
        <v>3.8254397514505274</v>
      </c>
      <c r="J13" s="9">
        <f t="shared" si="19"/>
        <v>5.1319400876475756</v>
      </c>
      <c r="K13" s="11">
        <f t="shared" si="20"/>
        <v>0.55865921787709494</v>
      </c>
      <c r="L13" s="11">
        <f t="shared" si="21"/>
        <v>0.27322404371584696</v>
      </c>
      <c r="M13" s="11">
        <f t="shared" si="22"/>
        <v>0.20449897750511248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-0.25516162174050694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0.2291147685819101</v>
      </c>
      <c r="Q13" s="11">
        <f>2*'OddsRatio_working_3-way'!K13*'OddsRatio_working_3-way'!L13*'OddsRatio_working_3-way'!M13</f>
        <v>6.2429092256651234E-2</v>
      </c>
      <c r="R13" s="11">
        <f t="shared" si="23"/>
        <v>0</v>
      </c>
      <c r="S13" s="11">
        <f t="shared" si="24"/>
        <v>-0.8979201770982399</v>
      </c>
      <c r="T13" s="11">
        <f t="shared" si="25"/>
        <v>-0.2446648983918909</v>
      </c>
      <c r="U13" s="11">
        <f>'OddsRatio_working_3-way'!S13-'OddsRatio_working_3-way'!R13^2/3</f>
        <v>-0.8979201770982399</v>
      </c>
      <c r="V13" s="11">
        <f>'OddsRatio_working_3-way'!S13*'OddsRatio_working_3-way'!R13/3-2*'OddsRatio_working_3-way'!R13^3/27-'OddsRatio_working_3-way'!T13</f>
        <v>0.2446648983918909</v>
      </c>
      <c r="W13" s="11">
        <f>'OddsRatio_working_3-way'!V13^2+4*'OddsRatio_working_3-way'!U13^3/27</f>
        <v>-4.7392080182741492E-2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0.16374751348330133</v>
      </c>
      <c r="Y13" s="11">
        <f>IF('OddsRatio_working_3-way'!W13&gt;=0,IF('OddsRatio_working_3-way'!V13+SQRT('OddsRatio_working_3-way'!W13)&gt;0,0,PI()),ACOS('OddsRatio_working_3-way'!V13/(2*'OddsRatio_working_3-way'!X13)))</f>
        <v>0.72713828949903259</v>
      </c>
      <c r="Z13" s="11">
        <f>'OddsRatio_working_3-way'!X13^(1/3)*COS('OddsRatio_working_3-way'!Y13/3)</f>
        <v>0.53109769764107673</v>
      </c>
      <c r="AA13" s="11">
        <f>'OddsRatio_working_3-way'!X13^(1/3)*COS(('OddsRatio_working_3-way'!Y13+2*PI())/3)</f>
        <v>-0.37926547445118464</v>
      </c>
      <c r="AB13" s="11">
        <f>'OddsRatio_working_3-way'!X13^(1/3)*COS(('OddsRatio_working_3-way'!Y13+4*PI())/3)</f>
        <v>-0.15183222318989203</v>
      </c>
      <c r="AC13" s="11">
        <f>'OddsRatio_working_3-way'!X13^(1/3)*SIN('OddsRatio_working_3-way'!Y13/3)</f>
        <v>0.13130864883837901</v>
      </c>
      <c r="AD13" s="11">
        <f>'OddsRatio_working_3-way'!X13^(1/3)*SIN(('OddsRatio_working_3-way'!Y13+2*PI())/3)</f>
        <v>0.3942897736294097</v>
      </c>
      <c r="AE13" s="11">
        <f>'OddsRatio_working_3-way'!X13^(1/3)*SIN(('OddsRatio_working_3-way'!Y13+4*PI())/3)</f>
        <v>-0.52559842246778876</v>
      </c>
      <c r="AF13" s="11">
        <f>-'OddsRatio_working_3-way'!U13/(3*'OddsRatio_working_3-way'!X13^(1/3))*COS(('OddsRatio_working_3-way'!Y13)/3)</f>
        <v>0.53109769764107662</v>
      </c>
      <c r="AG13" s="11">
        <f>-'OddsRatio_working_3-way'!U13/(3*'OddsRatio_working_3-way'!X13^(1/3))*COS(('OddsRatio_working_3-way'!Y13+2*PI())/3)</f>
        <v>-0.37926547445118453</v>
      </c>
      <c r="AH13" s="11">
        <f>-'OddsRatio_working_3-way'!U13/(3*'OddsRatio_working_3-way'!X13^(1/3))*COS(('OddsRatio_working_3-way'!Y13+4*PI())/3)</f>
        <v>-0.15183222318989201</v>
      </c>
      <c r="AI13" s="11">
        <f>'OddsRatio_working_3-way'!U13/(3*'OddsRatio_working_3-way'!X13^(1/3))*SIN(('OddsRatio_working_3-way'!Y13)/3)</f>
        <v>-0.13130864883837898</v>
      </c>
      <c r="AJ13" s="11">
        <f>'OddsRatio_working_3-way'!U13/(3*'OddsRatio_working_3-way'!X13^(1/3))*SIN(('OddsRatio_working_3-way'!Y13+2*PI())/3)</f>
        <v>-0.39428977362940959</v>
      </c>
      <c r="AK13" s="11">
        <f>'OddsRatio_working_3-way'!U13/(3*'OddsRatio_working_3-way'!X13^(1/3))*SIN(('OddsRatio_working_3-way'!Y13+4*PI())/3)</f>
        <v>0.52559842246778865</v>
      </c>
      <c r="AL13" s="11">
        <f>'OddsRatio_working_3-way'!Z13+'OddsRatio_working_3-way'!AF13</f>
        <v>1.0621953952821532</v>
      </c>
      <c r="AM13" s="11">
        <f>'OddsRatio_working_3-way'!AA13+'OddsRatio_working_3-way'!AG13</f>
        <v>-0.75853094890236916</v>
      </c>
      <c r="AN13" s="11">
        <f>'OddsRatio_working_3-way'!AB13+'OddsRatio_working_3-way'!AH13</f>
        <v>-0.30366444637978407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1.0621953952821532</v>
      </c>
      <c r="AS13" s="11">
        <f>IF(('OddsRatio_working_3-way'!X13=0),IF(Q13&gt;0,-Q13^(1/3),(-Q13)^(1/3)),'OddsRatio_working_3-way'!AM13-'OddsRatio_working_3-way'!R13/3)</f>
        <v>-0.75853094890236916</v>
      </c>
      <c r="AT13" s="11">
        <f>IF(('OddsRatio_working_3-way'!X13=0),IF(Q13&gt;0,-Q13^(1/3),(-Q13)^(1/3)),'OddsRatio_working_3-way'!AN13-'OddsRatio_working_3-way'!R13/3)</f>
        <v>-0.30366444637978407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3.87</v>
      </c>
      <c r="D14" s="9">
        <f t="shared" si="13"/>
        <v>0.46514736118466954</v>
      </c>
      <c r="E14" s="9">
        <f t="shared" si="14"/>
        <v>0.28656602568694195</v>
      </c>
      <c r="F14" s="9">
        <f t="shared" si="15"/>
        <v>0.24828661312838834</v>
      </c>
      <c r="G14" s="9">
        <f t="shared" si="16"/>
        <v>1.0549140665363912</v>
      </c>
      <c r="H14" s="9">
        <f t="shared" si="17"/>
        <v>2.1498563325246662</v>
      </c>
      <c r="I14" s="9">
        <f t="shared" si="18"/>
        <v>3.4895971970258834</v>
      </c>
      <c r="J14" s="9">
        <f t="shared" si="19"/>
        <v>4.0276033709594428</v>
      </c>
      <c r="K14" s="11">
        <f t="shared" si="20"/>
        <v>0.47846889952153115</v>
      </c>
      <c r="L14" s="11">
        <f t="shared" si="21"/>
        <v>0.29761904761904762</v>
      </c>
      <c r="M14" s="11">
        <f t="shared" si="22"/>
        <v>0.25839793281653745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-0.27165885703217407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0.23255225213609548</v>
      </c>
      <c r="Q14" s="11">
        <f>2*'OddsRatio_working_3-way'!K14*'OddsRatio_working_3-way'!L14*'OddsRatio_working_3-way'!M14</f>
        <v>7.3592484853194765E-2</v>
      </c>
      <c r="R14" s="11">
        <f t="shared" si="23"/>
        <v>0</v>
      </c>
      <c r="S14" s="11">
        <f t="shared" si="24"/>
        <v>-0.85604516884407356</v>
      </c>
      <c r="T14" s="11">
        <f t="shared" si="25"/>
        <v>-0.27090036988736499</v>
      </c>
      <c r="U14" s="11">
        <f>'OddsRatio_working_3-way'!S14-'OddsRatio_working_3-way'!R14^2/3</f>
        <v>-0.85604516884407356</v>
      </c>
      <c r="V14" s="11">
        <f>'OddsRatio_working_3-way'!S14*'OddsRatio_working_3-way'!R14/3-2*'OddsRatio_working_3-way'!R14^3/27-'OddsRatio_working_3-way'!T14</f>
        <v>0.27090036988736499</v>
      </c>
      <c r="W14" s="11">
        <f>'OddsRatio_working_3-way'!V14^2+4*'OddsRatio_working_3-way'!U14^3/27</f>
        <v>-1.9549480225078741E-2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0.15242743407125725</v>
      </c>
      <c r="Y14" s="11">
        <f>IF('OddsRatio_working_3-way'!W14&gt;=0,IF('OddsRatio_working_3-way'!V14+SQRT('OddsRatio_working_3-way'!W14)&gt;0,0,PI()),ACOS('OddsRatio_working_3-way'!V14/(2*'OddsRatio_working_3-way'!X14)))</f>
        <v>0.47646715733436151</v>
      </c>
      <c r="Z14" s="11">
        <f>'OddsRatio_working_3-way'!X14^(1/3)*COS('OddsRatio_working_3-way'!Y14/3)</f>
        <v>0.5274570332681956</v>
      </c>
      <c r="AA14" s="11">
        <f>'OddsRatio_working_3-way'!X14^(1/3)*COS(('OddsRatio_working_3-way'!Y14+2*PI())/3)</f>
        <v>-0.33689340406621016</v>
      </c>
      <c r="AB14" s="11">
        <f>'OddsRatio_working_3-way'!X14^(1/3)*COS(('OddsRatio_working_3-way'!Y14+4*PI())/3)</f>
        <v>-0.19056362920198527</v>
      </c>
      <c r="AC14" s="11">
        <f>'OddsRatio_working_3-way'!X14^(1/3)*SIN('OddsRatio_working_3-way'!Y14/3)</f>
        <v>8.448353490831749E-2</v>
      </c>
      <c r="AD14" s="11">
        <f>'OddsRatio_working_3-way'!X14^(1/3)*SIN(('OddsRatio_working_3-way'!Y14+2*PI())/3)</f>
        <v>0.41454942276087237</v>
      </c>
      <c r="AE14" s="11">
        <f>'OddsRatio_working_3-way'!X14^(1/3)*SIN(('OddsRatio_working_3-way'!Y14+4*PI())/3)</f>
        <v>-0.49903295766918998</v>
      </c>
      <c r="AF14" s="11">
        <f>-'OddsRatio_working_3-way'!U14/(3*'OddsRatio_working_3-way'!X14^(1/3))*COS(('OddsRatio_working_3-way'!Y14)/3)</f>
        <v>0.52745703326819549</v>
      </c>
      <c r="AG14" s="11">
        <f>-'OddsRatio_working_3-way'!U14/(3*'OddsRatio_working_3-way'!X14^(1/3))*COS(('OddsRatio_working_3-way'!Y14+2*PI())/3)</f>
        <v>-0.3368934040662101</v>
      </c>
      <c r="AH14" s="11">
        <f>-'OddsRatio_working_3-way'!U14/(3*'OddsRatio_working_3-way'!X14^(1/3))*COS(('OddsRatio_working_3-way'!Y14+4*PI())/3)</f>
        <v>-0.19056362920198522</v>
      </c>
      <c r="AI14" s="11">
        <f>'OddsRatio_working_3-way'!U14/(3*'OddsRatio_working_3-way'!X14^(1/3))*SIN(('OddsRatio_working_3-way'!Y14)/3)</f>
        <v>-8.4483534908317462E-2</v>
      </c>
      <c r="AJ14" s="11">
        <f>'OddsRatio_working_3-way'!U14/(3*'OddsRatio_working_3-way'!X14^(1/3))*SIN(('OddsRatio_working_3-way'!Y14+2*PI())/3)</f>
        <v>-0.41454942276087225</v>
      </c>
      <c r="AK14" s="11">
        <f>'OddsRatio_working_3-way'!U14/(3*'OddsRatio_working_3-way'!X14^(1/3))*SIN(('OddsRatio_working_3-way'!Y14+4*PI())/3)</f>
        <v>0.49903295766918987</v>
      </c>
      <c r="AL14" s="11">
        <f>'OddsRatio_working_3-way'!Z14+'OddsRatio_working_3-way'!AF14</f>
        <v>1.0549140665363912</v>
      </c>
      <c r="AM14" s="11">
        <f>'OddsRatio_working_3-way'!AA14+'OddsRatio_working_3-way'!AG14</f>
        <v>-0.67378680813242031</v>
      </c>
      <c r="AN14" s="11">
        <f>'OddsRatio_working_3-way'!AB14+'OddsRatio_working_3-way'!AH14</f>
        <v>-0.38112725840397049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1.0549140665363912</v>
      </c>
      <c r="AS14" s="11">
        <f>IF(('OddsRatio_working_3-way'!X14=0),IF(Q14&gt;0,-Q14^(1/3),(-Q14)^(1/3)),'OddsRatio_working_3-way'!AM14-'OddsRatio_working_3-way'!R14/3)</f>
        <v>-0.67378680813242031</v>
      </c>
      <c r="AT14" s="11">
        <f>IF(('OddsRatio_working_3-way'!X14=0),IF(Q14&gt;0,-Q14^(1/3),(-Q14)^(1/3)),'OddsRatio_working_3-way'!AN14-'OddsRatio_working_3-way'!R14/3)</f>
        <v>-0.38112725840397049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3.94</v>
      </c>
      <c r="D15" s="9">
        <f t="shared" si="13"/>
        <v>0.45196391166760225</v>
      </c>
      <c r="E15" s="9">
        <f t="shared" si="14"/>
        <v>0.30413075983893711</v>
      </c>
      <c r="F15" s="9">
        <f t="shared" si="15"/>
        <v>0.24390532849346072</v>
      </c>
      <c r="G15" s="9">
        <f t="shared" si="16"/>
        <v>1.0544052478232455</v>
      </c>
      <c r="H15" s="9">
        <f t="shared" si="17"/>
        <v>2.212566034996732</v>
      </c>
      <c r="I15" s="9">
        <f t="shared" si="18"/>
        <v>3.288059387776443</v>
      </c>
      <c r="J15" s="9">
        <f t="shared" si="19"/>
        <v>4.0999514286003418</v>
      </c>
      <c r="K15" s="11">
        <f t="shared" si="20"/>
        <v>0.46511627906976744</v>
      </c>
      <c r="L15" s="11">
        <f t="shared" si="21"/>
        <v>0.31545741324921134</v>
      </c>
      <c r="M15" s="11">
        <f t="shared" si="22"/>
        <v>0.25380710659898476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-0.27321903975969986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0.23312045885256322</v>
      </c>
      <c r="Q15" s="11">
        <f>2*'OddsRatio_working_3-way'!K15*'OddsRatio_working_3-way'!L15*'OddsRatio_working_3-way'!M15</f>
        <v>7.4479379825100056E-2</v>
      </c>
      <c r="R15" s="11">
        <f t="shared" si="23"/>
        <v>0</v>
      </c>
      <c r="S15" s="11">
        <f t="shared" si="24"/>
        <v>-0.85323650598287759</v>
      </c>
      <c r="T15" s="11">
        <f t="shared" si="25"/>
        <v>-0.27259952267823562</v>
      </c>
      <c r="U15" s="11">
        <f>'OddsRatio_working_3-way'!S15-'OddsRatio_working_3-way'!R15^2/3</f>
        <v>-0.85323650598287759</v>
      </c>
      <c r="V15" s="11">
        <f>'OddsRatio_working_3-way'!S15*'OddsRatio_working_3-way'!R15/3-2*'OddsRatio_working_3-way'!R15^3/27-'OddsRatio_working_3-way'!T15</f>
        <v>0.27259952267823562</v>
      </c>
      <c r="W15" s="11">
        <f>'OddsRatio_working_3-way'!V15^2+4*'OddsRatio_working_3-way'!U15^3/27</f>
        <v>-1.7714221983181122E-2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0.15167788380939309</v>
      </c>
      <c r="Y15" s="11">
        <f>IF('OddsRatio_working_3-way'!W15&gt;=0,IF('OddsRatio_working_3-way'!V15+SQRT('OddsRatio_working_3-way'!W15)&gt;0,0,PI()),ACOS('OddsRatio_working_3-way'!V15/(2*'OddsRatio_working_3-way'!X15)))</f>
        <v>0.45419778038332947</v>
      </c>
      <c r="Z15" s="11">
        <f>'OddsRatio_working_3-way'!X15^(1/3)*COS('OddsRatio_working_3-way'!Y15/3)</f>
        <v>0.52720262391162276</v>
      </c>
      <c r="AA15" s="11">
        <f>'OddsRatio_working_3-way'!X15^(1/3)*COS(('OddsRatio_working_3-way'!Y15+2*PI())/3)</f>
        <v>-0.33325884206738277</v>
      </c>
      <c r="AB15" s="11">
        <f>'OddsRatio_working_3-way'!X15^(1/3)*COS(('OddsRatio_working_3-way'!Y15+4*PI())/3)</f>
        <v>-0.19394378184424008</v>
      </c>
      <c r="AC15" s="11">
        <f>'OddsRatio_working_3-way'!X15^(1/3)*SIN('OddsRatio_working_3-way'!Y15/3)</f>
        <v>8.0433587522000458E-2</v>
      </c>
      <c r="AD15" s="11">
        <f>'OddsRatio_working_3-way'!X15^(1/3)*SIN(('OddsRatio_working_3-way'!Y15+2*PI())/3)</f>
        <v>0.41635407148827847</v>
      </c>
      <c r="AE15" s="11">
        <f>'OddsRatio_working_3-way'!X15^(1/3)*SIN(('OddsRatio_working_3-way'!Y15+4*PI())/3)</f>
        <v>-0.49678765901027883</v>
      </c>
      <c r="AF15" s="11">
        <f>-'OddsRatio_working_3-way'!U15/(3*'OddsRatio_working_3-way'!X15^(1/3))*COS(('OddsRatio_working_3-way'!Y15)/3)</f>
        <v>0.52720262391162265</v>
      </c>
      <c r="AG15" s="11">
        <f>-'OddsRatio_working_3-way'!U15/(3*'OddsRatio_working_3-way'!X15^(1/3))*COS(('OddsRatio_working_3-way'!Y15+2*PI())/3)</f>
        <v>-0.33325884206738271</v>
      </c>
      <c r="AH15" s="11">
        <f>-'OddsRatio_working_3-way'!U15/(3*'OddsRatio_working_3-way'!X15^(1/3))*COS(('OddsRatio_working_3-way'!Y15+4*PI())/3)</f>
        <v>-0.19394378184424002</v>
      </c>
      <c r="AI15" s="11">
        <f>'OddsRatio_working_3-way'!U15/(3*'OddsRatio_working_3-way'!X15^(1/3))*SIN(('OddsRatio_working_3-way'!Y15)/3)</f>
        <v>-8.0433587522000444E-2</v>
      </c>
      <c r="AJ15" s="11">
        <f>'OddsRatio_working_3-way'!U15/(3*'OddsRatio_working_3-way'!X15^(1/3))*SIN(('OddsRatio_working_3-way'!Y15+2*PI())/3)</f>
        <v>-0.41635407148827835</v>
      </c>
      <c r="AK15" s="11">
        <f>'OddsRatio_working_3-way'!U15/(3*'OddsRatio_working_3-way'!X15^(1/3))*SIN(('OddsRatio_working_3-way'!Y15+4*PI())/3)</f>
        <v>0.49678765901027871</v>
      </c>
      <c r="AL15" s="11">
        <f>'OddsRatio_working_3-way'!Z15+'OddsRatio_working_3-way'!AF15</f>
        <v>1.0544052478232455</v>
      </c>
      <c r="AM15" s="11">
        <f>'OddsRatio_working_3-way'!AA15+'OddsRatio_working_3-way'!AG15</f>
        <v>-0.66651768413476553</v>
      </c>
      <c r="AN15" s="11">
        <f>'OddsRatio_working_3-way'!AB15+'OddsRatio_working_3-way'!AH15</f>
        <v>-0.3878875636884801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1.0544052478232455</v>
      </c>
      <c r="AS15" s="11">
        <f>IF(('OddsRatio_working_3-way'!X15=0),IF(Q15&gt;0,-Q15^(1/3),(-Q15)^(1/3)),'OddsRatio_working_3-way'!AM15-'OddsRatio_working_3-way'!R15/3)</f>
        <v>-0.66651768413476553</v>
      </c>
      <c r="AT15" s="11">
        <f>IF(('OddsRatio_working_3-way'!X15=0),IF(Q15&gt;0,-Q15^(1/3),(-Q15)^(1/3)),'OddsRatio_working_3-way'!AN15-'OddsRatio_working_3-way'!R15/3)</f>
        <v>-0.3878875636884801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3.99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1.96</v>
      </c>
      <c r="D16" s="9">
        <f t="shared" si="13"/>
        <v>0.24042043899645618</v>
      </c>
      <c r="E16" s="9">
        <f t="shared" si="14"/>
        <v>0.26314961764409484</v>
      </c>
      <c r="F16" s="9">
        <f t="shared" si="15"/>
        <v>0.49642994335944901</v>
      </c>
      <c r="G16" s="9">
        <f t="shared" si="16"/>
        <v>1.0566488773504465</v>
      </c>
      <c r="H16" s="9">
        <f t="shared" si="17"/>
        <v>4.1593801432778355</v>
      </c>
      <c r="I16" s="9">
        <f t="shared" si="18"/>
        <v>3.8001195249786841</v>
      </c>
      <c r="J16" s="9">
        <f t="shared" si="19"/>
        <v>2.014382922256428</v>
      </c>
      <c r="K16" s="11">
        <f t="shared" si="20"/>
        <v>0.25062656641604009</v>
      </c>
      <c r="L16" s="11">
        <f t="shared" si="21"/>
        <v>0.27397260273972601</v>
      </c>
      <c r="M16" s="11">
        <f t="shared" si="22"/>
        <v>0.51020408163265307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-0.2664811315400607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0.23121824690325193</v>
      </c>
      <c r="Q16" s="11">
        <f>2*'OddsRatio_working_3-way'!K16*'OddsRatio_working_3-way'!L16*'OddsRatio_working_3-way'!M16</f>
        <v>7.0066135425227868E-2</v>
      </c>
      <c r="R16" s="11">
        <f t="shared" si="23"/>
        <v>0</v>
      </c>
      <c r="S16" s="11">
        <f t="shared" si="24"/>
        <v>-0.86767211459582227</v>
      </c>
      <c r="T16" s="11">
        <f t="shared" si="25"/>
        <v>-0.2629309438169159</v>
      </c>
      <c r="U16" s="11">
        <f>'OddsRatio_working_3-way'!S16-'OddsRatio_working_3-way'!R16^2/3</f>
        <v>-0.86767211459582227</v>
      </c>
      <c r="V16" s="11">
        <f>'OddsRatio_working_3-way'!S16*'OddsRatio_working_3-way'!R16/3-2*'OddsRatio_working_3-way'!R16^3/27-'OddsRatio_working_3-way'!T16</f>
        <v>0.2629309438169159</v>
      </c>
      <c r="W16" s="11">
        <f>'OddsRatio_working_3-way'!V16^2+4*'OddsRatio_working_3-way'!U16^3/27</f>
        <v>-2.7642311630878061E-2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0.15554339655489416</v>
      </c>
      <c r="Y16" s="11">
        <f>IF('OddsRatio_working_3-way'!W16&gt;=0,IF('OddsRatio_working_3-way'!V16+SQRT('OddsRatio_working_3-way'!W16)&gt;0,0,PI()),ACOS('OddsRatio_working_3-way'!V16/(2*'OddsRatio_working_3-way'!X16)))</f>
        <v>0.56385473065193015</v>
      </c>
      <c r="Z16" s="11">
        <f>'OddsRatio_working_3-way'!X16^(1/3)*COS('OddsRatio_working_3-way'!Y16/3)</f>
        <v>0.52832443867522327</v>
      </c>
      <c r="AA16" s="11">
        <f>'OddsRatio_working_3-way'!X16^(1/3)*COS(('OddsRatio_working_3-way'!Y16+2*PI())/3)</f>
        <v>-0.3511851719009344</v>
      </c>
      <c r="AB16" s="11">
        <f>'OddsRatio_working_3-way'!X16^(1/3)*COS(('OddsRatio_working_3-way'!Y16+4*PI())/3)</f>
        <v>-0.1771392667742889</v>
      </c>
      <c r="AC16" s="11">
        <f>'OddsRatio_working_3-way'!X16^(1/3)*SIN('OddsRatio_working_3-way'!Y16/3)</f>
        <v>0.10048545017622089</v>
      </c>
      <c r="AD16" s="11">
        <f>'OddsRatio_working_3-way'!X16^(1/3)*SIN(('OddsRatio_working_3-way'!Y16+2*PI())/3)</f>
        <v>0.40729966024478659</v>
      </c>
      <c r="AE16" s="11">
        <f>'OddsRatio_working_3-way'!X16^(1/3)*SIN(('OddsRatio_working_3-way'!Y16+4*PI())/3)</f>
        <v>-0.50778511042100749</v>
      </c>
      <c r="AF16" s="11">
        <f>-'OddsRatio_working_3-way'!U16/(3*'OddsRatio_working_3-way'!X16^(1/3))*COS(('OddsRatio_working_3-way'!Y16)/3)</f>
        <v>0.52832443867522316</v>
      </c>
      <c r="AG16" s="11">
        <f>-'OddsRatio_working_3-way'!U16/(3*'OddsRatio_working_3-way'!X16^(1/3))*COS(('OddsRatio_working_3-way'!Y16+2*PI())/3)</f>
        <v>-0.35118517190093435</v>
      </c>
      <c r="AH16" s="11">
        <f>-'OddsRatio_working_3-way'!U16/(3*'OddsRatio_working_3-way'!X16^(1/3))*COS(('OddsRatio_working_3-way'!Y16+4*PI())/3)</f>
        <v>-0.17713926677428887</v>
      </c>
      <c r="AI16" s="11">
        <f>'OddsRatio_working_3-way'!U16/(3*'OddsRatio_working_3-way'!X16^(1/3))*SIN(('OddsRatio_working_3-way'!Y16)/3)</f>
        <v>-0.10048545017622086</v>
      </c>
      <c r="AJ16" s="11">
        <f>'OddsRatio_working_3-way'!U16/(3*'OddsRatio_working_3-way'!X16^(1/3))*SIN(('OddsRatio_working_3-way'!Y16+2*PI())/3)</f>
        <v>-0.40729966024478653</v>
      </c>
      <c r="AK16" s="11">
        <f>'OddsRatio_working_3-way'!U16/(3*'OddsRatio_working_3-way'!X16^(1/3))*SIN(('OddsRatio_working_3-way'!Y16+4*PI())/3)</f>
        <v>0.50778511042100738</v>
      </c>
      <c r="AL16" s="11">
        <f>'OddsRatio_working_3-way'!Z16+'OddsRatio_working_3-way'!AF16</f>
        <v>1.0566488773504465</v>
      </c>
      <c r="AM16" s="11">
        <f>'OddsRatio_working_3-way'!AA16+'OddsRatio_working_3-way'!AG16</f>
        <v>-0.70237034380186869</v>
      </c>
      <c r="AN16" s="11">
        <f>'OddsRatio_working_3-way'!AB16+'OddsRatio_working_3-way'!AH16</f>
        <v>-0.35427853354857775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1.0566488773504465</v>
      </c>
      <c r="AS16" s="11">
        <f>IF(('OddsRatio_working_3-way'!X16=0),IF(Q16&gt;0,-Q16^(1/3),(-Q16)^(1/3)),'OddsRatio_working_3-way'!AM16-'OddsRatio_working_3-way'!R16/3)</f>
        <v>-0.70237034380186869</v>
      </c>
      <c r="AT16" s="11">
        <f>IF(('OddsRatio_working_3-way'!X16=0),IF(Q16&gt;0,-Q16^(1/3),(-Q16)^(1/3)),'OddsRatio_working_3-way'!AN16-'OddsRatio_working_3-way'!R16/3)</f>
        <v>-0.35427853354857775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3.31</v>
      </c>
      <c r="C17" s="4">
        <f>IF('True_Odds_Calculator_3-way'!C18="","",'True_Odds_Calculator_3-way'!C18)</f>
        <v>4.53</v>
      </c>
      <c r="D17" s="9">
        <f t="shared" si="13"/>
        <v>0.49860986412519137</v>
      </c>
      <c r="E17" s="9">
        <f t="shared" si="14"/>
        <v>0.29026417293777246</v>
      </c>
      <c r="F17" s="9">
        <f t="shared" si="15"/>
        <v>0.21112596293703623</v>
      </c>
      <c r="G17" s="9">
        <f t="shared" si="16"/>
        <v>1.0585011014985066</v>
      </c>
      <c r="H17" s="9">
        <f t="shared" si="17"/>
        <v>2.0055760464235806</v>
      </c>
      <c r="I17" s="9">
        <f t="shared" si="18"/>
        <v>3.4451375444615495</v>
      </c>
      <c r="J17" s="9">
        <f t="shared" si="19"/>
        <v>4.7365088882897295</v>
      </c>
      <c r="K17" s="11">
        <f t="shared" si="20"/>
        <v>0.51282051282051289</v>
      </c>
      <c r="L17" s="11">
        <f t="shared" si="21"/>
        <v>0.30211480362537763</v>
      </c>
      <c r="M17" s="11">
        <f t="shared" si="22"/>
        <v>0.22075055187637968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-0.26494119047289244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0.23222499763585375</v>
      </c>
      <c r="Q17" s="11">
        <f>2*'OddsRatio_working_3-way'!K17*'OddsRatio_working_3-way'!L17*'OddsRatio_working_3-way'!M17</f>
        <v>6.8402061159308913E-2</v>
      </c>
      <c r="R17" s="11">
        <f t="shared" si="23"/>
        <v>0</v>
      </c>
      <c r="S17" s="11">
        <f t="shared" si="24"/>
        <v>-0.87651526446814976</v>
      </c>
      <c r="T17" s="11">
        <f t="shared" si="25"/>
        <v>-0.25817828113936664</v>
      </c>
      <c r="U17" s="11">
        <f>'OddsRatio_working_3-way'!S17-'OddsRatio_working_3-way'!R17^2/3</f>
        <v>-0.87651526446814976</v>
      </c>
      <c r="V17" s="11">
        <f>'OddsRatio_working_3-way'!S17*'OddsRatio_working_3-way'!R17/3-2*'OddsRatio_working_3-way'!R17^3/27-'OddsRatio_working_3-way'!T17</f>
        <v>0.25817828113936664</v>
      </c>
      <c r="W17" s="11">
        <f>'OddsRatio_working_3-way'!V17^2+4*'OddsRatio_working_3-way'!U17^3/27</f>
        <v>-3.3108164573654134E-2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0.15792734834864097</v>
      </c>
      <c r="Y17" s="11">
        <f>IF('OddsRatio_working_3-way'!W17&gt;=0,IF('OddsRatio_working_3-way'!V17+SQRT('OddsRatio_working_3-way'!W17)&gt;0,0,PI()),ACOS('OddsRatio_working_3-way'!V17/(2*'OddsRatio_working_3-way'!X17)))</f>
        <v>0.61392061318248214</v>
      </c>
      <c r="Z17" s="11">
        <f>'OddsRatio_working_3-way'!X17^(1/3)*COS('OddsRatio_working_3-way'!Y17/3)</f>
        <v>0.52925055074925331</v>
      </c>
      <c r="AA17" s="11">
        <f>'OddsRatio_working_3-way'!X17^(1/3)*COS(('OddsRatio_working_3-way'!Y17+2*PI())/3)</f>
        <v>-0.35975259540282101</v>
      </c>
      <c r="AB17" s="11">
        <f>'OddsRatio_working_3-way'!X17^(1/3)*COS(('OddsRatio_working_3-way'!Y17+4*PI())/3)</f>
        <v>-0.16949795534643206</v>
      </c>
      <c r="AC17" s="11">
        <f>'OddsRatio_working_3-way'!X17^(1/3)*SIN('OddsRatio_working_3-way'!Y17/3)</f>
        <v>0.1098435676511315</v>
      </c>
      <c r="AD17" s="11">
        <f>'OddsRatio_working_3-way'!X17^(1/3)*SIN(('OddsRatio_working_3-way'!Y17+2*PI())/3)</f>
        <v>0.40342263809019302</v>
      </c>
      <c r="AE17" s="11">
        <f>'OddsRatio_working_3-way'!X17^(1/3)*SIN(('OddsRatio_working_3-way'!Y17+4*PI())/3)</f>
        <v>-0.51326620574132453</v>
      </c>
      <c r="AF17" s="11">
        <f>-'OddsRatio_working_3-way'!U17/(3*'OddsRatio_working_3-way'!X17^(1/3))*COS(('OddsRatio_working_3-way'!Y17)/3)</f>
        <v>0.5292505507492532</v>
      </c>
      <c r="AG17" s="11">
        <f>-'OddsRatio_working_3-way'!U17/(3*'OddsRatio_working_3-way'!X17^(1/3))*COS(('OddsRatio_working_3-way'!Y17+2*PI())/3)</f>
        <v>-0.3597525954028209</v>
      </c>
      <c r="AH17" s="11">
        <f>-'OddsRatio_working_3-way'!U17/(3*'OddsRatio_working_3-way'!X17^(1/3))*COS(('OddsRatio_working_3-way'!Y17+4*PI())/3)</f>
        <v>-0.169497955346432</v>
      </c>
      <c r="AI17" s="11">
        <f>'OddsRatio_working_3-way'!U17/(3*'OddsRatio_working_3-way'!X17^(1/3))*SIN(('OddsRatio_working_3-way'!Y17)/3)</f>
        <v>-0.10984356765113147</v>
      </c>
      <c r="AJ17" s="11">
        <f>'OddsRatio_working_3-way'!U17/(3*'OddsRatio_working_3-way'!X17^(1/3))*SIN(('OddsRatio_working_3-way'!Y17+2*PI())/3)</f>
        <v>-0.40342263809019291</v>
      </c>
      <c r="AK17" s="11">
        <f>'OddsRatio_working_3-way'!U17/(3*'OddsRatio_working_3-way'!X17^(1/3))*SIN(('OddsRatio_working_3-way'!Y17+4*PI())/3)</f>
        <v>0.51326620574132442</v>
      </c>
      <c r="AL17" s="11">
        <f>'OddsRatio_working_3-way'!Z17+'OddsRatio_working_3-way'!AF17</f>
        <v>1.0585011014985066</v>
      </c>
      <c r="AM17" s="11">
        <f>'OddsRatio_working_3-way'!AA17+'OddsRatio_working_3-way'!AG17</f>
        <v>-0.7195051908056419</v>
      </c>
      <c r="AN17" s="11">
        <f>'OddsRatio_working_3-way'!AB17+'OddsRatio_working_3-way'!AH17</f>
        <v>-0.33899591069286406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1.0585011014985066</v>
      </c>
      <c r="AS17" s="11">
        <f>IF(('OddsRatio_working_3-way'!X17=0),IF(Q17&gt;0,-Q17^(1/3),(-Q17)^(1/3)),'OddsRatio_working_3-way'!AM17-'OddsRatio_working_3-way'!R17/3)</f>
        <v>-0.7195051908056419</v>
      </c>
      <c r="AT17" s="11">
        <f>IF(('OddsRatio_working_3-way'!X17=0),IF(Q17&gt;0,-Q17^(1/3),(-Q17)^(1/3)),'OddsRatio_working_3-way'!AN17-'OddsRatio_working_3-way'!R17/3)</f>
        <v>-0.33899591069286406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2.14</v>
      </c>
      <c r="B18" s="4">
        <f>IF('True_Odds_Calculator_3-way'!B19="","",'True_Odds_Calculator_3-way'!B19)</f>
        <v>3.21</v>
      </c>
      <c r="C18" s="4">
        <f>IF('True_Odds_Calculator_3-way'!C19="","",'True_Odds_Calculator_3-way'!C19)</f>
        <v>3.76</v>
      </c>
      <c r="D18" s="9">
        <f t="shared" si="13"/>
        <v>0.45024016569302028</v>
      </c>
      <c r="E18" s="9">
        <f t="shared" si="14"/>
        <v>0.2969916742875956</v>
      </c>
      <c r="F18" s="9">
        <f t="shared" si="15"/>
        <v>0.25276816001938396</v>
      </c>
      <c r="G18" s="9">
        <f t="shared" si="16"/>
        <v>1.0710849573983463</v>
      </c>
      <c r="H18" s="9">
        <f t="shared" si="17"/>
        <v>2.221036851434115</v>
      </c>
      <c r="I18" s="9">
        <f t="shared" si="18"/>
        <v>3.3670977558503457</v>
      </c>
      <c r="J18" s="9">
        <f t="shared" si="19"/>
        <v>3.9561944824194364</v>
      </c>
      <c r="K18" s="11">
        <f t="shared" si="20"/>
        <v>0.46728971962616822</v>
      </c>
      <c r="L18" s="11">
        <f t="shared" si="21"/>
        <v>0.3115264797507788</v>
      </c>
      <c r="M18" s="11">
        <f t="shared" si="22"/>
        <v>0.26595744680851063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-0.26921518742694228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0.23655632224066148</v>
      </c>
      <c r="Q18" s="11">
        <f>2*'OddsRatio_working_3-way'!K18*'OddsRatio_working_3-way'!L18*'OddsRatio_working_3-way'!M18</f>
        <v>7.7432511371738622E-2</v>
      </c>
      <c r="R18" s="11">
        <f t="shared" si="23"/>
        <v>0</v>
      </c>
      <c r="S18" s="11">
        <f t="shared" si="24"/>
        <v>-0.8786886226649322</v>
      </c>
      <c r="T18" s="11">
        <f t="shared" si="25"/>
        <v>-0.28762311707526422</v>
      </c>
      <c r="U18" s="11">
        <f>'OddsRatio_working_3-way'!S18-'OddsRatio_working_3-way'!R18^2/3</f>
        <v>-0.8786886226649322</v>
      </c>
      <c r="V18" s="11">
        <f>'OddsRatio_working_3-way'!S18*'OddsRatio_working_3-way'!R18/3-2*'OddsRatio_working_3-way'!R18^3/27-'OddsRatio_working_3-way'!T18</f>
        <v>0.28762311707526422</v>
      </c>
      <c r="W18" s="11">
        <f>'OddsRatio_working_3-way'!V18^2+4*'OddsRatio_working_3-way'!U18^3/27</f>
        <v>-1.7781082665500034E-2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0.15851509403018313</v>
      </c>
      <c r="Y18" s="11">
        <f>IF('OddsRatio_working_3-way'!W18&gt;=0,IF('OddsRatio_working_3-way'!V18+SQRT('OddsRatio_working_3-way'!W18)&gt;0,0,PI()),ACOS('OddsRatio_working_3-way'!V18/(2*'OddsRatio_working_3-way'!X18)))</f>
        <v>0.43411639648324574</v>
      </c>
      <c r="Z18" s="11">
        <f>'OddsRatio_working_3-way'!X18^(1/3)*COS('OddsRatio_working_3-way'!Y18/3)</f>
        <v>0.53554247869917326</v>
      </c>
      <c r="AA18" s="11">
        <f>'OddsRatio_working_3-way'!X18^(1/3)*COS(('OddsRatio_working_3-way'!Y18+2*PI())/3)</f>
        <v>-0.33535707956624905</v>
      </c>
      <c r="AB18" s="11">
        <f>'OddsRatio_working_3-way'!X18^(1/3)*COS(('OddsRatio_working_3-way'!Y18+4*PI())/3)</f>
        <v>-0.2001853991329243</v>
      </c>
      <c r="AC18" s="11">
        <f>'OddsRatio_working_3-way'!X18^(1/3)*SIN('OddsRatio_working_3-way'!Y18/3)</f>
        <v>7.8041406084994172E-2</v>
      </c>
      <c r="AD18" s="11">
        <f>'OddsRatio_working_3-way'!X18^(1/3)*SIN(('OddsRatio_working_3-way'!Y18+2*PI())/3)</f>
        <v>0.42477268831667359</v>
      </c>
      <c r="AE18" s="11">
        <f>'OddsRatio_working_3-way'!X18^(1/3)*SIN(('OddsRatio_working_3-way'!Y18+4*PI())/3)</f>
        <v>-0.50281409440166769</v>
      </c>
      <c r="AF18" s="11">
        <f>-'OddsRatio_working_3-way'!U18/(3*'OddsRatio_working_3-way'!X18^(1/3))*COS(('OddsRatio_working_3-way'!Y18)/3)</f>
        <v>0.53554247869917315</v>
      </c>
      <c r="AG18" s="11">
        <f>-'OddsRatio_working_3-way'!U18/(3*'OddsRatio_working_3-way'!X18^(1/3))*COS(('OddsRatio_working_3-way'!Y18+2*PI())/3)</f>
        <v>-0.33535707956624899</v>
      </c>
      <c r="AH18" s="11">
        <f>-'OddsRatio_working_3-way'!U18/(3*'OddsRatio_working_3-way'!X18^(1/3))*COS(('OddsRatio_working_3-way'!Y18+4*PI())/3)</f>
        <v>-0.20018539913292424</v>
      </c>
      <c r="AI18" s="11">
        <f>'OddsRatio_working_3-way'!U18/(3*'OddsRatio_working_3-way'!X18^(1/3))*SIN(('OddsRatio_working_3-way'!Y18)/3)</f>
        <v>-7.8041406084994158E-2</v>
      </c>
      <c r="AJ18" s="11">
        <f>'OddsRatio_working_3-way'!U18/(3*'OddsRatio_working_3-way'!X18^(1/3))*SIN(('OddsRatio_working_3-way'!Y18+2*PI())/3)</f>
        <v>-0.42477268831667347</v>
      </c>
      <c r="AK18" s="11">
        <f>'OddsRatio_working_3-way'!U18/(3*'OddsRatio_working_3-way'!X18^(1/3))*SIN(('OddsRatio_working_3-way'!Y18+4*PI())/3)</f>
        <v>0.50281409440166758</v>
      </c>
      <c r="AL18" s="11">
        <f>'OddsRatio_working_3-way'!Z18+'OddsRatio_working_3-way'!AF18</f>
        <v>1.0710849573983463</v>
      </c>
      <c r="AM18" s="11">
        <f>'OddsRatio_working_3-way'!AA18+'OddsRatio_working_3-way'!AG18</f>
        <v>-0.6707141591324981</v>
      </c>
      <c r="AN18" s="11">
        <f>'OddsRatio_working_3-way'!AB18+'OddsRatio_working_3-way'!AH18</f>
        <v>-0.40037079826584854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1.0710849573983463</v>
      </c>
      <c r="AS18" s="11">
        <f>IF(('OddsRatio_working_3-way'!X18=0),IF(Q18&gt;0,-Q18^(1/3),(-Q18)^(1/3)),'OddsRatio_working_3-way'!AM18-'OddsRatio_working_3-way'!R18/3)</f>
        <v>-0.6707141591324981</v>
      </c>
      <c r="AT18" s="11">
        <f>IF(('OddsRatio_working_3-way'!X18=0),IF(Q18&gt;0,-Q18^(1/3),(-Q18)^(1/3)),'OddsRatio_working_3-way'!AN18-'OddsRatio_working_3-way'!R18/3)</f>
        <v>-0.40037079826584854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4.21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1.99</v>
      </c>
      <c r="D19" s="9">
        <f t="shared" si="13"/>
        <v>0.22766962361547732</v>
      </c>
      <c r="E19" s="9">
        <f t="shared" si="14"/>
        <v>0.28362734730196659</v>
      </c>
      <c r="F19" s="9">
        <f t="shared" si="15"/>
        <v>0.48870302908255603</v>
      </c>
      <c r="G19" s="9">
        <f t="shared" si="16"/>
        <v>1.0568004617340967</v>
      </c>
      <c r="H19" s="9">
        <f t="shared" si="17"/>
        <v>4.39232948216645</v>
      </c>
      <c r="I19" s="9">
        <f t="shared" si="18"/>
        <v>3.5257531035444911</v>
      </c>
      <c r="J19" s="9">
        <f t="shared" si="19"/>
        <v>2.0462324571167558</v>
      </c>
      <c r="K19" s="11">
        <f t="shared" si="20"/>
        <v>0.23752969121140144</v>
      </c>
      <c r="L19" s="11">
        <f t="shared" si="21"/>
        <v>0.29498525073746312</v>
      </c>
      <c r="M19" s="11">
        <f t="shared" si="22"/>
        <v>0.50251256281407031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-0.26742577157538472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0.23203342154476442</v>
      </c>
      <c r="Q19" s="11">
        <f>2*'OddsRatio_working_3-way'!K19*'OddsRatio_working_3-way'!L19*'OddsRatio_working_3-way'!M19</f>
        <v>7.0419854793555212E-2</v>
      </c>
      <c r="R19" s="11">
        <f t="shared" si="23"/>
        <v>0</v>
      </c>
      <c r="S19" s="11">
        <f t="shared" si="24"/>
        <v>-0.8676554251965819</v>
      </c>
      <c r="T19" s="11">
        <f t="shared" si="25"/>
        <v>-0.26332486348909923</v>
      </c>
      <c r="U19" s="11">
        <f>'OddsRatio_working_3-way'!S19-'OddsRatio_working_3-way'!R19^2/3</f>
        <v>-0.8676554251965819</v>
      </c>
      <c r="V19" s="11">
        <f>'OddsRatio_working_3-way'!S19*'OddsRatio_working_3-way'!R19/3-2*'OddsRatio_working_3-way'!R19^3/27-'OddsRatio_working_3-way'!T19</f>
        <v>0.26332486348909923</v>
      </c>
      <c r="W19" s="11">
        <f>'OddsRatio_working_3-way'!V19^2+4*'OddsRatio_working_3-way'!U19^3/27</f>
        <v>-2.7429424913871139E-2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0.15553890883427199</v>
      </c>
      <c r="Y19" s="11">
        <f>IF('OddsRatio_working_3-way'!W19&gt;=0,IF('OddsRatio_working_3-way'!V19+SQRT('OddsRatio_working_3-way'!W19)&gt;0,0,PI()),ACOS('OddsRatio_working_3-way'!V19/(2*'OddsRatio_working_3-way'!X19)))</f>
        <v>0.56143509913678069</v>
      </c>
      <c r="Z19" s="11">
        <f>'OddsRatio_working_3-way'!X19^(1/3)*COS('OddsRatio_working_3-way'!Y19/3)</f>
        <v>0.52840023086704835</v>
      </c>
      <c r="AA19" s="11">
        <f>'OddsRatio_working_3-way'!X19^(1/3)*COS(('OddsRatio_working_3-way'!Y19+2*PI())/3)</f>
        <v>-0.35085317835621044</v>
      </c>
      <c r="AB19" s="11">
        <f>'OddsRatio_working_3-way'!X19^(1/3)*COS(('OddsRatio_working_3-way'!Y19+4*PI())/3)</f>
        <v>-0.17754705251083797</v>
      </c>
      <c r="AC19" s="11">
        <f>'OddsRatio_working_3-way'!X19^(1/3)*SIN('OddsRatio_working_3-way'!Y19/3)</f>
        <v>0.10005833840903697</v>
      </c>
      <c r="AD19" s="11">
        <f>'OddsRatio_working_3-way'!X19^(1/3)*SIN(('OddsRatio_working_3-way'!Y19+2*PI())/3)</f>
        <v>0.40757885409190758</v>
      </c>
      <c r="AE19" s="11">
        <f>'OddsRatio_working_3-way'!X19^(1/3)*SIN(('OddsRatio_working_3-way'!Y19+4*PI())/3)</f>
        <v>-0.50763719250094463</v>
      </c>
      <c r="AF19" s="11">
        <f>-'OddsRatio_working_3-way'!U19/(3*'OddsRatio_working_3-way'!X19^(1/3))*COS(('OddsRatio_working_3-way'!Y19)/3)</f>
        <v>0.52840023086704835</v>
      </c>
      <c r="AG19" s="11">
        <f>-'OddsRatio_working_3-way'!U19/(3*'OddsRatio_working_3-way'!X19^(1/3))*COS(('OddsRatio_working_3-way'!Y19+2*PI())/3)</f>
        <v>-0.35085317835621044</v>
      </c>
      <c r="AH19" s="11">
        <f>-'OddsRatio_working_3-way'!U19/(3*'OddsRatio_working_3-way'!X19^(1/3))*COS(('OddsRatio_working_3-way'!Y19+4*PI())/3)</f>
        <v>-0.17754705251083797</v>
      </c>
      <c r="AI19" s="11">
        <f>'OddsRatio_working_3-way'!U19/(3*'OddsRatio_working_3-way'!X19^(1/3))*SIN(('OddsRatio_working_3-way'!Y19)/3)</f>
        <v>-0.10005833840903697</v>
      </c>
      <c r="AJ19" s="11">
        <f>'OddsRatio_working_3-way'!U19/(3*'OddsRatio_working_3-way'!X19^(1/3))*SIN(('OddsRatio_working_3-way'!Y19+2*PI())/3)</f>
        <v>-0.40757885409190758</v>
      </c>
      <c r="AK19" s="11">
        <f>'OddsRatio_working_3-way'!U19/(3*'OddsRatio_working_3-way'!X19^(1/3))*SIN(('OddsRatio_working_3-way'!Y19+4*PI())/3)</f>
        <v>0.50763719250094463</v>
      </c>
      <c r="AL19" s="11">
        <f>'OddsRatio_working_3-way'!Z19+'OddsRatio_working_3-way'!AF19</f>
        <v>1.0568004617340967</v>
      </c>
      <c r="AM19" s="11">
        <f>'OddsRatio_working_3-way'!AA19+'OddsRatio_working_3-way'!AG19</f>
        <v>-0.70170635671242088</v>
      </c>
      <c r="AN19" s="11">
        <f>'OddsRatio_working_3-way'!AB19+'OddsRatio_working_3-way'!AH19</f>
        <v>-0.35509410502167593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1.0568004617340967</v>
      </c>
      <c r="AS19" s="11">
        <f>IF(('OddsRatio_working_3-way'!X19=0),IF(Q19&gt;0,-Q19^(1/3),(-Q19)^(1/3)),'OddsRatio_working_3-way'!AM19-'OddsRatio_working_3-way'!R19/3)</f>
        <v>-0.70170635671242088</v>
      </c>
      <c r="AT19" s="11">
        <f>IF(('OddsRatio_working_3-way'!X19=0),IF(Q19&gt;0,-Q19^(1/3),(-Q19)^(1/3)),'OddsRatio_working_3-way'!AN19-'OddsRatio_working_3-way'!R19/3)</f>
        <v>-0.35509410502167593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</v>
      </c>
      <c r="B20" s="4">
        <f>IF('True_Odds_Calculator_3-way'!B21="","",'True_Odds_Calculator_3-way'!B21)</f>
        <v>3.62</v>
      </c>
      <c r="C20" s="4">
        <f>IF('True_Odds_Calculator_3-way'!C21="","",'True_Odds_Calculator_3-way'!C21)</f>
        <v>3.58</v>
      </c>
      <c r="D20" s="9">
        <f t="shared" si="13"/>
        <v>0.47841618236431382</v>
      </c>
      <c r="E20" s="9">
        <f t="shared" si="14"/>
        <v>0.25930897275467124</v>
      </c>
      <c r="F20" s="9">
        <f t="shared" si="15"/>
        <v>0.2622748448810151</v>
      </c>
      <c r="G20" s="9">
        <f t="shared" si="16"/>
        <v>1.0902302991885424</v>
      </c>
      <c r="H20" s="9">
        <f t="shared" si="17"/>
        <v>2.0902302991885424</v>
      </c>
      <c r="I20" s="9">
        <f t="shared" si="18"/>
        <v>3.8564033838739804</v>
      </c>
      <c r="J20" s="9">
        <f t="shared" si="19"/>
        <v>3.81279417190644</v>
      </c>
      <c r="K20" s="11">
        <f t="shared" si="20"/>
        <v>0.5</v>
      </c>
      <c r="L20" s="11">
        <f t="shared" si="21"/>
        <v>0.27624309392265195</v>
      </c>
      <c r="M20" s="11">
        <f t="shared" si="22"/>
        <v>0.27932960893854747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-0.26079508626809478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0.23920491373190528</v>
      </c>
      <c r="Q20" s="11">
        <f>2*'OddsRatio_working_3-way'!K20*'OddsRatio_working_3-way'!L20*'OddsRatio_working_3-way'!M20</f>
        <v>7.7162875397388808E-2</v>
      </c>
      <c r="R20" s="11">
        <f t="shared" si="23"/>
        <v>0</v>
      </c>
      <c r="S20" s="11">
        <f t="shared" si="24"/>
        <v>-0.91721403633351051</v>
      </c>
      <c r="T20" s="11">
        <f t="shared" si="25"/>
        <v>-0.29587549559145504</v>
      </c>
      <c r="U20" s="11">
        <f>'OddsRatio_working_3-way'!S20-'OddsRatio_working_3-way'!R20^2/3</f>
        <v>-0.91721403633351051</v>
      </c>
      <c r="V20" s="11">
        <f>'OddsRatio_working_3-way'!S20*'OddsRatio_working_3-way'!R20/3-2*'OddsRatio_working_3-way'!R20^3/27-'OddsRatio_working_3-way'!T20</f>
        <v>0.29587549559145504</v>
      </c>
      <c r="W20" s="11">
        <f>'OddsRatio_working_3-way'!V20^2+4*'OddsRatio_working_3-way'!U20^3/27</f>
        <v>-2.6774029098545399E-2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0.16905349596358141</v>
      </c>
      <c r="Y20" s="11">
        <f>IF('OddsRatio_working_3-way'!W20&gt;=0,IF('OddsRatio_working_3-way'!V20+SQRT('OddsRatio_working_3-way'!W20)&gt;0,0,PI()),ACOS('OddsRatio_working_3-way'!V20/(2*'OddsRatio_working_3-way'!X20)))</f>
        <v>0.50516572639605761</v>
      </c>
      <c r="Z20" s="11">
        <f>'OddsRatio_working_3-way'!X20^(1/3)*COS('OddsRatio_working_3-way'!Y20/3)</f>
        <v>0.54511514959427132</v>
      </c>
      <c r="AA20" s="11">
        <f>'OddsRatio_working_3-way'!X20^(1/3)*COS(('OddsRatio_working_3-way'!Y20+2*PI())/3)</f>
        <v>-0.35281101301313406</v>
      </c>
      <c r="AB20" s="11">
        <f>'OddsRatio_working_3-way'!X20^(1/3)*COS(('OddsRatio_working_3-way'!Y20+4*PI())/3)</f>
        <v>-0.1923041365811374</v>
      </c>
      <c r="AC20" s="11">
        <f>'OddsRatio_working_3-way'!X20^(1/3)*SIN('OddsRatio_working_3-way'!Y20/3)</f>
        <v>9.2668688314799255E-2</v>
      </c>
      <c r="AD20" s="11">
        <f>'OddsRatio_working_3-way'!X20^(1/3)*SIN(('OddsRatio_working_3-way'!Y20+2*PI())/3)</f>
        <v>0.42574922337899385</v>
      </c>
      <c r="AE20" s="11">
        <f>'OddsRatio_working_3-way'!X20^(1/3)*SIN(('OddsRatio_working_3-way'!Y20+4*PI())/3)</f>
        <v>-0.51841791169379314</v>
      </c>
      <c r="AF20" s="11">
        <f>-'OddsRatio_working_3-way'!U20/(3*'OddsRatio_working_3-way'!X20^(1/3))*COS(('OddsRatio_working_3-way'!Y20)/3)</f>
        <v>0.54511514959427121</v>
      </c>
      <c r="AG20" s="11">
        <f>-'OddsRatio_working_3-way'!U20/(3*'OddsRatio_working_3-way'!X20^(1/3))*COS(('OddsRatio_working_3-way'!Y20+2*PI())/3)</f>
        <v>-0.352811013013134</v>
      </c>
      <c r="AH20" s="11">
        <f>-'OddsRatio_working_3-way'!U20/(3*'OddsRatio_working_3-way'!X20^(1/3))*COS(('OddsRatio_working_3-way'!Y20+4*PI())/3)</f>
        <v>-0.19230413658113737</v>
      </c>
      <c r="AI20" s="11">
        <f>'OddsRatio_working_3-way'!U20/(3*'OddsRatio_working_3-way'!X20^(1/3))*SIN(('OddsRatio_working_3-way'!Y20)/3)</f>
        <v>-9.2668688314799241E-2</v>
      </c>
      <c r="AJ20" s="11">
        <f>'OddsRatio_working_3-way'!U20/(3*'OddsRatio_working_3-way'!X20^(1/3))*SIN(('OddsRatio_working_3-way'!Y20+2*PI())/3)</f>
        <v>-0.42574922337899379</v>
      </c>
      <c r="AK20" s="11">
        <f>'OddsRatio_working_3-way'!U20/(3*'OddsRatio_working_3-way'!X20^(1/3))*SIN(('OddsRatio_working_3-way'!Y20+4*PI())/3)</f>
        <v>0.51841791169379303</v>
      </c>
      <c r="AL20" s="11">
        <f>'OddsRatio_working_3-way'!Z20+'OddsRatio_working_3-way'!AF20</f>
        <v>1.0902302991885424</v>
      </c>
      <c r="AM20" s="11">
        <f>'OddsRatio_working_3-way'!AA20+'OddsRatio_working_3-way'!AG20</f>
        <v>-0.705622026026268</v>
      </c>
      <c r="AN20" s="11">
        <f>'OddsRatio_working_3-way'!AB20+'OddsRatio_working_3-way'!AH20</f>
        <v>-0.38460827316227475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1.0902302991885424</v>
      </c>
      <c r="AS20" s="11">
        <f>IF(('OddsRatio_working_3-way'!X20=0),IF(Q20&gt;0,-Q20^(1/3),(-Q20)^(1/3)),'OddsRatio_working_3-way'!AM20-'OddsRatio_working_3-way'!R20/3)</f>
        <v>-0.705622026026268</v>
      </c>
      <c r="AT20" s="11">
        <f>IF(('OddsRatio_working_3-way'!X20=0),IF(Q20&gt;0,-Q20^(1/3),(-Q20)^(1/3)),'OddsRatio_working_3-way'!AN20-'OddsRatio_working_3-way'!R20/3)</f>
        <v>-0.38460827316227475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8.93</v>
      </c>
      <c r="B21" s="4">
        <f>IF('True_Odds_Calculator_3-way'!B22="","",'True_Odds_Calculator_3-way'!B22)</f>
        <v>4.41</v>
      </c>
      <c r="C21" s="4">
        <f>IF('True_Odds_Calculator_3-way'!C22="","",'True_Odds_Calculator_3-way'!C22)</f>
        <v>1.4</v>
      </c>
      <c r="D21" s="9">
        <f t="shared" si="13"/>
        <v>0.10133219105108655</v>
      </c>
      <c r="E21" s="9">
        <f t="shared" si="14"/>
        <v>0.20774555526576835</v>
      </c>
      <c r="F21" s="9">
        <f t="shared" si="15"/>
        <v>0.6909222536831453</v>
      </c>
      <c r="G21" s="9">
        <f t="shared" si="16"/>
        <v>1.1183521180177418</v>
      </c>
      <c r="H21" s="9">
        <f t="shared" si="17"/>
        <v>9.8685322958806907</v>
      </c>
      <c r="I21" s="9">
        <f t="shared" si="18"/>
        <v>4.8135807224404994</v>
      </c>
      <c r="J21" s="9">
        <f t="shared" si="19"/>
        <v>1.4473408472070965</v>
      </c>
      <c r="K21" s="11">
        <f t="shared" si="20"/>
        <v>0.11198208286674133</v>
      </c>
      <c r="L21" s="11">
        <f t="shared" si="21"/>
        <v>0.22675736961451246</v>
      </c>
      <c r="M21" s="11">
        <f t="shared" si="22"/>
        <v>0.7142857142857143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-0.19618666002101803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0.21293645170967651</v>
      </c>
      <c r="Q21" s="11">
        <f>2*'OddsRatio_working_3-way'!K21*'OddsRatio_working_3-way'!L21*'OddsRatio_working_3-way'!M21</f>
        <v>3.6275375078309469E-2</v>
      </c>
      <c r="R21" s="11">
        <f t="shared" si="23"/>
        <v>0</v>
      </c>
      <c r="S21" s="11">
        <f t="shared" si="24"/>
        <v>-1.0853768125053151</v>
      </c>
      <c r="T21" s="11">
        <f t="shared" si="25"/>
        <v>-0.18490235306734507</v>
      </c>
      <c r="U21" s="11">
        <f>'OddsRatio_working_3-way'!S21-'OddsRatio_working_3-way'!R21^2/3</f>
        <v>-1.0853768125053151</v>
      </c>
      <c r="V21" s="11">
        <f>'OddsRatio_working_3-way'!S21*'OddsRatio_working_3-way'!R21/3-2*'OddsRatio_working_3-way'!R21^3/27-'OddsRatio_working_3-way'!T21</f>
        <v>0.18490235306734507</v>
      </c>
      <c r="W21" s="11">
        <f>'OddsRatio_working_3-way'!V21^2+4*'OddsRatio_working_3-way'!U21^3/27</f>
        <v>-0.15523635931579716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0.21761504973555842</v>
      </c>
      <c r="Y21" s="11">
        <f>IF('OddsRatio_working_3-way'!W21&gt;=0,IF('OddsRatio_working_3-way'!V21+SQRT('OddsRatio_working_3-way'!W21)&gt;0,0,PI()),ACOS('OddsRatio_working_3-way'!V21/(2*'OddsRatio_working_3-way'!X21)))</f>
        <v>1.1320132281950692</v>
      </c>
      <c r="Z21" s="11">
        <f>'OddsRatio_working_3-way'!X21^(1/3)*COS('OddsRatio_working_3-way'!Y21/3)</f>
        <v>0.55917605900887091</v>
      </c>
      <c r="AA21" s="11">
        <f>'OddsRatio_working_3-way'!X21^(1/3)*COS(('OddsRatio_working_3-way'!Y21+2*PI())/3)</f>
        <v>-0.47151458941683938</v>
      </c>
      <c r="AB21" s="11">
        <f>'OddsRatio_working_3-way'!X21^(1/3)*COS(('OddsRatio_working_3-way'!Y21+4*PI())/3)</f>
        <v>-8.7661469592031402E-2</v>
      </c>
      <c r="AC21" s="11">
        <f>'OddsRatio_working_3-way'!X21^(1/3)*SIN('OddsRatio_working_3-way'!Y21/3)</f>
        <v>0.22161770206013062</v>
      </c>
      <c r="AD21" s="11">
        <f>'OddsRatio_working_3-way'!X21^(1/3)*SIN(('OddsRatio_working_3-way'!Y21+2*PI())/3)</f>
        <v>0.37345182125968329</v>
      </c>
      <c r="AE21" s="11">
        <f>'OddsRatio_working_3-way'!X21^(1/3)*SIN(('OddsRatio_working_3-way'!Y21+4*PI())/3)</f>
        <v>-0.59506952331981378</v>
      </c>
      <c r="AF21" s="11">
        <f>-'OddsRatio_working_3-way'!U21/(3*'OddsRatio_working_3-way'!X21^(1/3))*COS(('OddsRatio_working_3-way'!Y21)/3)</f>
        <v>0.55917605900887091</v>
      </c>
      <c r="AG21" s="11">
        <f>-'OddsRatio_working_3-way'!U21/(3*'OddsRatio_working_3-way'!X21^(1/3))*COS(('OddsRatio_working_3-way'!Y21+2*PI())/3)</f>
        <v>-0.47151458941683938</v>
      </c>
      <c r="AH21" s="11">
        <f>-'OddsRatio_working_3-way'!U21/(3*'OddsRatio_working_3-way'!X21^(1/3))*COS(('OddsRatio_working_3-way'!Y21+4*PI())/3)</f>
        <v>-8.7661469592031402E-2</v>
      </c>
      <c r="AI21" s="11">
        <f>'OddsRatio_working_3-way'!U21/(3*'OddsRatio_working_3-way'!X21^(1/3))*SIN(('OddsRatio_working_3-way'!Y21)/3)</f>
        <v>-0.22161770206013062</v>
      </c>
      <c r="AJ21" s="11">
        <f>'OddsRatio_working_3-way'!U21/(3*'OddsRatio_working_3-way'!X21^(1/3))*SIN(('OddsRatio_working_3-way'!Y21+2*PI())/3)</f>
        <v>-0.37345182125968329</v>
      </c>
      <c r="AK21" s="11">
        <f>'OddsRatio_working_3-way'!U21/(3*'OddsRatio_working_3-way'!X21^(1/3))*SIN(('OddsRatio_working_3-way'!Y21+4*PI())/3)</f>
        <v>0.59506952331981378</v>
      </c>
      <c r="AL21" s="11">
        <f>'OddsRatio_working_3-way'!Z21+'OddsRatio_working_3-way'!AF21</f>
        <v>1.1183521180177418</v>
      </c>
      <c r="AM21" s="11">
        <f>'OddsRatio_working_3-way'!AA21+'OddsRatio_working_3-way'!AG21</f>
        <v>-0.94302917883367876</v>
      </c>
      <c r="AN21" s="11">
        <f>'OddsRatio_working_3-way'!AB21+'OddsRatio_working_3-way'!AH21</f>
        <v>-0.1753229391840628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1.1183521180177418</v>
      </c>
      <c r="AS21" s="11">
        <f>IF(('OddsRatio_working_3-way'!X21=0),IF(Q21&gt;0,-Q21^(1/3),(-Q21)^(1/3)),'OddsRatio_working_3-way'!AM21-'OddsRatio_working_3-way'!R21/3)</f>
        <v>-0.94302917883367876</v>
      </c>
      <c r="AT21" s="11">
        <f>IF(('OddsRatio_working_3-way'!X21=0),IF(Q21&gt;0,-Q21^(1/3),(-Q21)^(1/3)),'OddsRatio_working_3-way'!AN21-'OddsRatio_working_3-way'!R21/3)</f>
        <v>-0.1753229391840628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2.19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3.6</v>
      </c>
      <c r="D22" s="9">
        <f t="shared" si="13"/>
        <v>0.43931914857471188</v>
      </c>
      <c r="E22" s="9">
        <f t="shared" si="14"/>
        <v>0.29672026115315386</v>
      </c>
      <c r="F22" s="9">
        <f t="shared" si="15"/>
        <v>0.26396059027213403</v>
      </c>
      <c r="G22" s="9">
        <f t="shared" si="16"/>
        <v>1.0724785861885893</v>
      </c>
      <c r="H22" s="9">
        <f t="shared" si="17"/>
        <v>2.2762495175644206</v>
      </c>
      <c r="I22" s="9">
        <f t="shared" si="18"/>
        <v>3.3701776754767829</v>
      </c>
      <c r="J22" s="9">
        <f t="shared" si="19"/>
        <v>3.7884443240903325</v>
      </c>
      <c r="K22" s="11">
        <f t="shared" si="20"/>
        <v>0.45662100456621008</v>
      </c>
      <c r="L22" s="11">
        <f t="shared" si="21"/>
        <v>0.3115264797507788</v>
      </c>
      <c r="M22" s="11">
        <f t="shared" si="22"/>
        <v>0.27777777777777779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-0.27018481375584591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0.23708255688795954</v>
      </c>
      <c r="Q22" s="11">
        <f>2*'OddsRatio_working_3-way'!K22*'OddsRatio_working_3-way'!L22*'OddsRatio_working_3-way'!M22</f>
        <v>7.9027518962653184E-2</v>
      </c>
      <c r="R22" s="11">
        <f t="shared" si="23"/>
        <v>0</v>
      </c>
      <c r="S22" s="11">
        <f t="shared" si="24"/>
        <v>-0.8774829110203084</v>
      </c>
      <c r="T22" s="11">
        <f t="shared" si="25"/>
        <v>-0.29249430367343615</v>
      </c>
      <c r="U22" s="11">
        <f>'OddsRatio_working_3-way'!S22-'OddsRatio_working_3-way'!R22^2/3</f>
        <v>-0.8774829110203084</v>
      </c>
      <c r="V22" s="11">
        <f>'OddsRatio_working_3-way'!S22*'OddsRatio_working_3-way'!R22/3-2*'OddsRatio_working_3-way'!R22^3/27-'OddsRatio_working_3-way'!T22</f>
        <v>0.29249430367343615</v>
      </c>
      <c r="W22" s="11">
        <f>'OddsRatio_working_3-way'!V22^2+4*'OddsRatio_working_3-way'!U22^3/27</f>
        <v>-1.4542046656408972E-2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0.15818894109404208</v>
      </c>
      <c r="Y22" s="11">
        <f>IF('OddsRatio_working_3-way'!W22&gt;=0,IF('OddsRatio_working_3-way'!V22+SQRT('OddsRatio_working_3-way'!W22)&gt;0,0,PI()),ACOS('OddsRatio_working_3-way'!V22/(2*'OddsRatio_working_3-way'!X22)))</f>
        <v>0.39105006012854826</v>
      </c>
      <c r="Z22" s="11">
        <f>'OddsRatio_working_3-way'!X22^(1/3)*COS('OddsRatio_working_3-way'!Y22/3)</f>
        <v>0.53623929309429463</v>
      </c>
      <c r="AA22" s="11">
        <f>'OddsRatio_working_3-way'!X22^(1/3)*COS(('OddsRatio_working_3-way'!Y22+2*PI())/3)</f>
        <v>-0.32899897934059641</v>
      </c>
      <c r="AB22" s="11">
        <f>'OddsRatio_working_3-way'!X22^(1/3)*COS(('OddsRatio_working_3-way'!Y22+4*PI())/3)</f>
        <v>-0.20724031375369811</v>
      </c>
      <c r="AC22" s="11">
        <f>'OddsRatio_working_3-way'!X22^(1/3)*SIN('OddsRatio_working_3-way'!Y22/3)</f>
        <v>7.0297398352765342E-2</v>
      </c>
      <c r="AD22" s="11">
        <f>'OddsRatio_working_3-way'!X22^(1/3)*SIN(('OddsRatio_working_3-way'!Y22+2*PI())/3)</f>
        <v>0.42924815115068582</v>
      </c>
      <c r="AE22" s="11">
        <f>'OddsRatio_working_3-way'!X22^(1/3)*SIN(('OddsRatio_working_3-way'!Y22+4*PI())/3)</f>
        <v>-0.49954554950345109</v>
      </c>
      <c r="AF22" s="11">
        <f>-'OddsRatio_working_3-way'!U22/(3*'OddsRatio_working_3-way'!X22^(1/3))*COS(('OddsRatio_working_3-way'!Y22)/3)</f>
        <v>0.53623929309429463</v>
      </c>
      <c r="AG22" s="11">
        <f>-'OddsRatio_working_3-way'!U22/(3*'OddsRatio_working_3-way'!X22^(1/3))*COS(('OddsRatio_working_3-way'!Y22+2*PI())/3)</f>
        <v>-0.32899897934059641</v>
      </c>
      <c r="AH22" s="11">
        <f>-'OddsRatio_working_3-way'!U22/(3*'OddsRatio_working_3-way'!X22^(1/3))*COS(('OddsRatio_working_3-way'!Y22+4*PI())/3)</f>
        <v>-0.20724031375369811</v>
      </c>
      <c r="AI22" s="11">
        <f>'OddsRatio_working_3-way'!U22/(3*'OddsRatio_working_3-way'!X22^(1/3))*SIN(('OddsRatio_working_3-way'!Y22)/3)</f>
        <v>-7.0297398352765342E-2</v>
      </c>
      <c r="AJ22" s="11">
        <f>'OddsRatio_working_3-way'!U22/(3*'OddsRatio_working_3-way'!X22^(1/3))*SIN(('OddsRatio_working_3-way'!Y22+2*PI())/3)</f>
        <v>-0.42924815115068582</v>
      </c>
      <c r="AK22" s="11">
        <f>'OddsRatio_working_3-way'!U22/(3*'OddsRatio_working_3-way'!X22^(1/3))*SIN(('OddsRatio_working_3-way'!Y22+4*PI())/3)</f>
        <v>0.49954554950345109</v>
      </c>
      <c r="AL22" s="11">
        <f>'OddsRatio_working_3-way'!Z22+'OddsRatio_working_3-way'!AF22</f>
        <v>1.0724785861885893</v>
      </c>
      <c r="AM22" s="11">
        <f>'OddsRatio_working_3-way'!AA22+'OddsRatio_working_3-way'!AG22</f>
        <v>-0.65799795868119282</v>
      </c>
      <c r="AN22" s="11">
        <f>'OddsRatio_working_3-way'!AB22+'OddsRatio_working_3-way'!AH22</f>
        <v>-0.41448062750739623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1.0724785861885893</v>
      </c>
      <c r="AS22" s="11">
        <f>IF(('OddsRatio_working_3-way'!X22=0),IF(Q22&gt;0,-Q22^(1/3),(-Q22)^(1/3)),'OddsRatio_working_3-way'!AM22-'OddsRatio_working_3-way'!R22/3)</f>
        <v>-0.65799795868119282</v>
      </c>
      <c r="AT22" s="11">
        <f>IF(('OddsRatio_working_3-way'!X22=0),IF(Q22&gt;0,-Q22^(1/3),(-Q22)^(1/3)),'OddsRatio_working_3-way'!AN22-'OddsRatio_working_3-way'!R22/3)</f>
        <v>-0.41448062750739623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4.59</v>
      </c>
      <c r="B23" s="4">
        <f>IF('True_Odds_Calculator_3-way'!B24="","",'True_Odds_Calculator_3-way'!B24)</f>
        <v>4.16</v>
      </c>
      <c r="C23" s="4">
        <f>IF('True_Odds_Calculator_3-way'!C24="","",'True_Odds_Calculator_3-way'!C24)</f>
        <v>1.69</v>
      </c>
      <c r="D23" s="9">
        <f t="shared" si="13"/>
        <v>0.20373729753872674</v>
      </c>
      <c r="E23" s="9">
        <f t="shared" si="14"/>
        <v>0.22521717979389649</v>
      </c>
      <c r="F23" s="9">
        <f t="shared" si="15"/>
        <v>0.57104552266737663</v>
      </c>
      <c r="G23" s="9">
        <f t="shared" si="16"/>
        <v>1.0886577880002737</v>
      </c>
      <c r="H23" s="9">
        <f t="shared" si="17"/>
        <v>4.9082814589209827</v>
      </c>
      <c r="I23" s="9">
        <f t="shared" si="18"/>
        <v>4.4401586100808661</v>
      </c>
      <c r="J23" s="9">
        <f t="shared" si="19"/>
        <v>1.7511738737201892</v>
      </c>
      <c r="K23" s="11">
        <f t="shared" si="20"/>
        <v>0.2178649237472767</v>
      </c>
      <c r="L23" s="11">
        <f t="shared" si="21"/>
        <v>0.24038461538461536</v>
      </c>
      <c r="M23" s="11">
        <f t="shared" si="22"/>
        <v>0.59171597633136097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-0.24257045406540712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0.23055800988275751</v>
      </c>
      <c r="Q23" s="11">
        <f>2*'OddsRatio_working_3-way'!K23*'OddsRatio_working_3-way'!L23*'OddsRatio_working_3-way'!M23</f>
        <v>6.1977959645902567E-2</v>
      </c>
      <c r="R23" s="11">
        <f t="shared" si="23"/>
        <v>0</v>
      </c>
      <c r="S23" s="11">
        <f t="shared" si="24"/>
        <v>-0.95047853528191628</v>
      </c>
      <c r="T23" s="11">
        <f t="shared" si="25"/>
        <v>-0.25550498260266569</v>
      </c>
      <c r="U23" s="11">
        <f>'OddsRatio_working_3-way'!S23-'OddsRatio_working_3-way'!R23^2/3</f>
        <v>-0.95047853528191628</v>
      </c>
      <c r="V23" s="11">
        <f>'OddsRatio_working_3-way'!S23*'OddsRatio_working_3-way'!R23/3-2*'OddsRatio_working_3-way'!R23^3/27-'OddsRatio_working_3-way'!T23</f>
        <v>0.25550498260266569</v>
      </c>
      <c r="W23" s="11">
        <f>'OddsRatio_working_3-way'!V23^2+4*'OddsRatio_working_3-way'!U23^3/27</f>
        <v>-6.1927764905806593E-2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0.17833294776947073</v>
      </c>
      <c r="Y23" s="11">
        <f>IF('OddsRatio_working_3-way'!W23&gt;=0,IF('OddsRatio_working_3-way'!V23+SQRT('OddsRatio_working_3-way'!W23)&gt;0,0,PI()),ACOS('OddsRatio_working_3-way'!V23/(2*'OddsRatio_working_3-way'!X23)))</f>
        <v>0.77220971319393561</v>
      </c>
      <c r="Z23" s="11">
        <f>'OddsRatio_working_3-way'!X23^(1/3)*COS('OddsRatio_working_3-way'!Y23/3)</f>
        <v>0.54432889400013695</v>
      </c>
      <c r="AA23" s="11">
        <f>'OddsRatio_working_3-way'!X23^(1/3)*COS(('OddsRatio_working_3-way'!Y23+2*PI())/3)</f>
        <v>-0.39625786015290237</v>
      </c>
      <c r="AB23" s="11">
        <f>'OddsRatio_working_3-way'!X23^(1/3)*COS(('OddsRatio_working_3-way'!Y23+4*PI())/3)</f>
        <v>-0.14807103384723463</v>
      </c>
      <c r="AC23" s="11">
        <f>'OddsRatio_working_3-way'!X23^(1/3)*SIN('OddsRatio_working_3-way'!Y23/3)</f>
        <v>0.14329073097689626</v>
      </c>
      <c r="AD23" s="11">
        <f>'OddsRatio_working_3-way'!X23^(1/3)*SIN(('OddsRatio_working_3-way'!Y23+2*PI())/3)</f>
        <v>0.39975728472955735</v>
      </c>
      <c r="AE23" s="11">
        <f>'OddsRatio_working_3-way'!X23^(1/3)*SIN(('OddsRatio_working_3-way'!Y23+4*PI())/3)</f>
        <v>-0.54304801570645356</v>
      </c>
      <c r="AF23" s="11">
        <f>-'OddsRatio_working_3-way'!U23/(3*'OddsRatio_working_3-way'!X23^(1/3))*COS(('OddsRatio_working_3-way'!Y23)/3)</f>
        <v>0.54432889400013673</v>
      </c>
      <c r="AG23" s="11">
        <f>-'OddsRatio_working_3-way'!U23/(3*'OddsRatio_working_3-way'!X23^(1/3))*COS(('OddsRatio_working_3-way'!Y23+2*PI())/3)</f>
        <v>-0.39625786015290226</v>
      </c>
      <c r="AH23" s="11">
        <f>-'OddsRatio_working_3-way'!U23/(3*'OddsRatio_working_3-way'!X23^(1/3))*COS(('OddsRatio_working_3-way'!Y23+4*PI())/3)</f>
        <v>-0.14807103384723458</v>
      </c>
      <c r="AI23" s="11">
        <f>'OddsRatio_working_3-way'!U23/(3*'OddsRatio_working_3-way'!X23^(1/3))*SIN(('OddsRatio_working_3-way'!Y23)/3)</f>
        <v>-0.14329073097689621</v>
      </c>
      <c r="AJ23" s="11">
        <f>'OddsRatio_working_3-way'!U23/(3*'OddsRatio_working_3-way'!X23^(1/3))*SIN(('OddsRatio_working_3-way'!Y23+2*PI())/3)</f>
        <v>-0.39975728472955718</v>
      </c>
      <c r="AK23" s="11">
        <f>'OddsRatio_working_3-way'!U23/(3*'OddsRatio_working_3-way'!X23^(1/3))*SIN(('OddsRatio_working_3-way'!Y23+4*PI())/3)</f>
        <v>0.54304801570645334</v>
      </c>
      <c r="AL23" s="11">
        <f>'OddsRatio_working_3-way'!Z23+'OddsRatio_working_3-way'!AF23</f>
        <v>1.0886577880002737</v>
      </c>
      <c r="AM23" s="11">
        <f>'OddsRatio_working_3-way'!AA23+'OddsRatio_working_3-way'!AG23</f>
        <v>-0.79251572030580464</v>
      </c>
      <c r="AN23" s="11">
        <f>'OddsRatio_working_3-way'!AB23+'OddsRatio_working_3-way'!AH23</f>
        <v>-0.29614206769446921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1.0886577880002737</v>
      </c>
      <c r="AS23" s="11">
        <f>IF(('OddsRatio_working_3-way'!X23=0),IF(Q23&gt;0,-Q23^(1/3),(-Q23)^(1/3)),'OddsRatio_working_3-way'!AM23-'OddsRatio_working_3-way'!R23/3)</f>
        <v>-0.79251572030580464</v>
      </c>
      <c r="AT23" s="11">
        <f>IF(('OddsRatio_working_3-way'!X23=0),IF(Q23&gt;0,-Q23^(1/3),(-Q23)^(1/3)),'OddsRatio_working_3-way'!AN23-'OddsRatio_working_3-way'!R23/3)</f>
        <v>-0.29614206769446921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2.4700000000000002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2.86</v>
      </c>
      <c r="D24" s="9">
        <f t="shared" si="13"/>
        <v>0.38894690045012009</v>
      </c>
      <c r="E24" s="9">
        <f t="shared" si="14"/>
        <v>0.27636460248185019</v>
      </c>
      <c r="F24" s="9">
        <f t="shared" si="15"/>
        <v>0.33468849706802972</v>
      </c>
      <c r="G24" s="9">
        <f t="shared" si="16"/>
        <v>1.0687381238033167</v>
      </c>
      <c r="H24" s="9">
        <f t="shared" si="17"/>
        <v>2.5710450419908759</v>
      </c>
      <c r="I24" s="9">
        <f t="shared" si="18"/>
        <v>3.6184084033181256</v>
      </c>
      <c r="J24" s="9">
        <f t="shared" si="19"/>
        <v>2.9878529102741682</v>
      </c>
      <c r="K24" s="11">
        <f t="shared" si="20"/>
        <v>0.40485829959514169</v>
      </c>
      <c r="L24" s="11">
        <f t="shared" si="21"/>
        <v>0.28985507246376813</v>
      </c>
      <c r="M24" s="11">
        <f t="shared" si="22"/>
        <v>0.34965034965034969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-0.27486173393584046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0.23716235650754225</v>
      </c>
      <c r="Q24" s="11">
        <f>2*'OddsRatio_working_3-way'!K24*'OddsRatio_working_3-way'!L24*'OddsRatio_working_3-way'!M24</f>
        <v>8.2063099137557868E-2</v>
      </c>
      <c r="R24" s="11">
        <f t="shared" si="23"/>
        <v>0</v>
      </c>
      <c r="S24" s="11">
        <f t="shared" si="24"/>
        <v>-0.86284239392487361</v>
      </c>
      <c r="T24" s="11">
        <f t="shared" si="25"/>
        <v>-0.29856138198092513</v>
      </c>
      <c r="U24" s="11">
        <f>'OddsRatio_working_3-way'!S24-'OddsRatio_working_3-way'!R24^2/3</f>
        <v>-0.86284239392487361</v>
      </c>
      <c r="V24" s="11">
        <f>'OddsRatio_working_3-way'!S24*'OddsRatio_working_3-way'!R24/3-2*'OddsRatio_working_3-way'!R24^3/27-'OddsRatio_working_3-way'!T24</f>
        <v>0.29856138198092513</v>
      </c>
      <c r="W24" s="11">
        <f>'OddsRatio_working_3-way'!V24^2+4*'OddsRatio_working_3-way'!U24^3/27</f>
        <v>-6.029037626544706E-3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0.15424650436631018</v>
      </c>
      <c r="Y24" s="11">
        <f>IF('OddsRatio_working_3-way'!W24&gt;=0,IF('OddsRatio_working_3-way'!V24+SQRT('OddsRatio_working_3-way'!W24)&gt;0,0,PI()),ACOS('OddsRatio_working_3-way'!V24/(2*'OddsRatio_working_3-way'!X24)))</f>
        <v>0.25443368514915377</v>
      </c>
      <c r="Z24" s="11">
        <f>'OddsRatio_working_3-way'!X24^(1/3)*COS('OddsRatio_working_3-way'!Y24/3)</f>
        <v>0.53436906190165845</v>
      </c>
      <c r="AA24" s="11">
        <f>'OddsRatio_working_3-way'!X24^(1/3)*COS(('OddsRatio_working_3-way'!Y24+2*PI())/3)</f>
        <v>-0.30652760839749754</v>
      </c>
      <c r="AB24" s="11">
        <f>'OddsRatio_working_3-way'!X24^(1/3)*COS(('OddsRatio_working_3-way'!Y24+4*PI())/3)</f>
        <v>-0.22784145350416113</v>
      </c>
      <c r="AC24" s="11">
        <f>'OddsRatio_working_3-way'!X24^(1/3)*SIN('OddsRatio_working_3-way'!Y24/3)</f>
        <v>4.542947270916449E-2</v>
      </c>
      <c r="AD24" s="11">
        <f>'OddsRatio_working_3-way'!X24^(1/3)*SIN(('OddsRatio_working_3-way'!Y24+2*PI())/3)</f>
        <v>0.44006244624871327</v>
      </c>
      <c r="AE24" s="11">
        <f>'OddsRatio_working_3-way'!X24^(1/3)*SIN(('OddsRatio_working_3-way'!Y24+4*PI())/3)</f>
        <v>-0.48549191895787763</v>
      </c>
      <c r="AF24" s="11">
        <f>-'OddsRatio_working_3-way'!U24/(3*'OddsRatio_working_3-way'!X24^(1/3))*COS(('OddsRatio_working_3-way'!Y24)/3)</f>
        <v>0.53436906190165834</v>
      </c>
      <c r="AG24" s="11">
        <f>-'OddsRatio_working_3-way'!U24/(3*'OddsRatio_working_3-way'!X24^(1/3))*COS(('OddsRatio_working_3-way'!Y24+2*PI())/3)</f>
        <v>-0.30652760839749743</v>
      </c>
      <c r="AH24" s="11">
        <f>-'OddsRatio_working_3-way'!U24/(3*'OddsRatio_working_3-way'!X24^(1/3))*COS(('OddsRatio_working_3-way'!Y24+4*PI())/3)</f>
        <v>-0.22784145350416107</v>
      </c>
      <c r="AI24" s="11">
        <f>'OddsRatio_working_3-way'!U24/(3*'OddsRatio_working_3-way'!X24^(1/3))*SIN(('OddsRatio_working_3-way'!Y24)/3)</f>
        <v>-4.5429472709164476E-2</v>
      </c>
      <c r="AJ24" s="11">
        <f>'OddsRatio_working_3-way'!U24/(3*'OddsRatio_working_3-way'!X24^(1/3))*SIN(('OddsRatio_working_3-way'!Y24+2*PI())/3)</f>
        <v>-0.44006244624871316</v>
      </c>
      <c r="AK24" s="11">
        <f>'OddsRatio_working_3-way'!U24/(3*'OddsRatio_working_3-way'!X24^(1/3))*SIN(('OddsRatio_working_3-way'!Y24+4*PI())/3)</f>
        <v>0.48549191895787758</v>
      </c>
      <c r="AL24" s="11">
        <f>'OddsRatio_working_3-way'!Z24+'OddsRatio_working_3-way'!AF24</f>
        <v>1.0687381238033167</v>
      </c>
      <c r="AM24" s="11">
        <f>'OddsRatio_working_3-way'!AA24+'OddsRatio_working_3-way'!AG24</f>
        <v>-0.61305521679499497</v>
      </c>
      <c r="AN24" s="11">
        <f>'OddsRatio_working_3-way'!AB24+'OddsRatio_working_3-way'!AH24</f>
        <v>-0.4556829070083222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1.0687381238033167</v>
      </c>
      <c r="AS24" s="11">
        <f>IF(('OddsRatio_working_3-way'!X24=0),IF(Q24&gt;0,-Q24^(1/3),(-Q24)^(1/3)),'OddsRatio_working_3-way'!AM24-'OddsRatio_working_3-way'!R24/3)</f>
        <v>-0.61305521679499497</v>
      </c>
      <c r="AT24" s="11">
        <f>IF(('OddsRatio_working_3-way'!X24=0),IF(Q24&gt;0,-Q24^(1/3),(-Q24)^(1/3)),'OddsRatio_working_3-way'!AN24-'OddsRatio_working_3-way'!R24/3)</f>
        <v>-0.4556829070083222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2.25</v>
      </c>
      <c r="B25" s="4">
        <f>IF('True_Odds_Calculator_3-way'!B26="","",'True_Odds_Calculator_3-way'!B26)</f>
        <v>3.3</v>
      </c>
      <c r="C25" s="4">
        <f>IF('True_Odds_Calculator_3-way'!C26="","",'True_Odds_Calculator_3-way'!C26)</f>
        <v>3.38</v>
      </c>
      <c r="D25" s="9">
        <f t="shared" si="13"/>
        <v>0.42829438769075423</v>
      </c>
      <c r="E25" s="9">
        <f t="shared" si="14"/>
        <v>0.28934260372821713</v>
      </c>
      <c r="F25" s="9">
        <f t="shared" si="15"/>
        <v>0.28236300858102892</v>
      </c>
      <c r="G25" s="9">
        <f t="shared" si="16"/>
        <v>1.0678741141423318</v>
      </c>
      <c r="H25" s="9">
        <f t="shared" si="17"/>
        <v>2.334842642677915</v>
      </c>
      <c r="I25" s="9">
        <f t="shared" si="18"/>
        <v>3.4561104625273629</v>
      </c>
      <c r="J25" s="9">
        <f t="shared" si="19"/>
        <v>3.5415403916587493</v>
      </c>
      <c r="K25" s="11">
        <f t="shared" si="20"/>
        <v>0.44444444444444442</v>
      </c>
      <c r="L25" s="11">
        <f t="shared" si="21"/>
        <v>0.30303030303030304</v>
      </c>
      <c r="M25" s="11">
        <f t="shared" si="22"/>
        <v>0.29585798816568049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-0.27264758033988823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0.23628792859562092</v>
      </c>
      <c r="Q25" s="11">
        <f>2*'OddsRatio_working_3-way'!K25*'OddsRatio_working_3-way'!L25*'OddsRatio_working_3-way'!M25</f>
        <v>7.9692387384695085E-2</v>
      </c>
      <c r="R25" s="11">
        <f t="shared" si="23"/>
        <v>0</v>
      </c>
      <c r="S25" s="11">
        <f t="shared" si="24"/>
        <v>-0.86664230909755147</v>
      </c>
      <c r="T25" s="11">
        <f t="shared" si="25"/>
        <v>-0.29229082937522816</v>
      </c>
      <c r="U25" s="11">
        <f>'OddsRatio_working_3-way'!S25-'OddsRatio_working_3-way'!R25^2/3</f>
        <v>-0.86664230909755147</v>
      </c>
      <c r="V25" s="11">
        <f>'OddsRatio_working_3-way'!S25*'OddsRatio_working_3-way'!R25/3-2*'OddsRatio_working_3-way'!R25^3/27-'OddsRatio_working_3-way'!T25</f>
        <v>0.29229082937522816</v>
      </c>
      <c r="W25" s="11">
        <f>'OddsRatio_working_3-way'!V25^2+4*'OddsRatio_working_3-way'!U25^3/27</f>
        <v>-1.0996897549526347E-2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0.15526656633543576</v>
      </c>
      <c r="Y25" s="11">
        <f>IF('OddsRatio_working_3-way'!W25&gt;=0,IF('OddsRatio_working_3-way'!V25+SQRT('OddsRatio_working_3-way'!W25)&gt;0,0,PI()),ACOS('OddsRatio_working_3-way'!V25/(2*'OddsRatio_working_3-way'!X25)))</f>
        <v>0.34446903906472137</v>
      </c>
      <c r="Z25" s="11">
        <f>'OddsRatio_working_3-way'!X25^(1/3)*COS('OddsRatio_working_3-way'!Y25/3)</f>
        <v>0.53393705707116601</v>
      </c>
      <c r="AA25" s="11">
        <f>'OddsRatio_working_3-way'!X25^(1/3)*COS(('OddsRatio_working_3-way'!Y25+2*PI())/3)</f>
        <v>-0.32029761618036384</v>
      </c>
      <c r="AB25" s="11">
        <f>'OddsRatio_working_3-way'!X25^(1/3)*COS(('OddsRatio_working_3-way'!Y25+4*PI())/3)</f>
        <v>-0.21363944089080208</v>
      </c>
      <c r="AC25" s="11">
        <f>'OddsRatio_working_3-way'!X25^(1/3)*SIN('OddsRatio_working_3-way'!Y25/3)</f>
        <v>6.1579126214702767E-2</v>
      </c>
      <c r="AD25" s="11">
        <f>'OddsRatio_working_3-way'!X25^(1/3)*SIN(('OddsRatio_working_3-way'!Y25+2*PI())/3)</f>
        <v>0.43161349233818008</v>
      </c>
      <c r="AE25" s="11">
        <f>'OddsRatio_working_3-way'!X25^(1/3)*SIN(('OddsRatio_working_3-way'!Y25+4*PI())/3)</f>
        <v>-0.49319261855288282</v>
      </c>
      <c r="AF25" s="11">
        <f>-'OddsRatio_working_3-way'!U25/(3*'OddsRatio_working_3-way'!X25^(1/3))*COS(('OddsRatio_working_3-way'!Y25)/3)</f>
        <v>0.5339370570711659</v>
      </c>
      <c r="AG25" s="11">
        <f>-'OddsRatio_working_3-way'!U25/(3*'OddsRatio_working_3-way'!X25^(1/3))*COS(('OddsRatio_working_3-way'!Y25+2*PI())/3)</f>
        <v>-0.32029761618036379</v>
      </c>
      <c r="AH25" s="11">
        <f>-'OddsRatio_working_3-way'!U25/(3*'OddsRatio_working_3-way'!X25^(1/3))*COS(('OddsRatio_working_3-way'!Y25+4*PI())/3)</f>
        <v>-0.21363944089080203</v>
      </c>
      <c r="AI25" s="11">
        <f>'OddsRatio_working_3-way'!U25/(3*'OddsRatio_working_3-way'!X25^(1/3))*SIN(('OddsRatio_working_3-way'!Y25)/3)</f>
        <v>-6.1579126214702753E-2</v>
      </c>
      <c r="AJ25" s="11">
        <f>'OddsRatio_working_3-way'!U25/(3*'OddsRatio_working_3-way'!X25^(1/3))*SIN(('OddsRatio_working_3-way'!Y25+2*PI())/3)</f>
        <v>-0.43161349233817997</v>
      </c>
      <c r="AK25" s="11">
        <f>'OddsRatio_working_3-way'!U25/(3*'OddsRatio_working_3-way'!X25^(1/3))*SIN(('OddsRatio_working_3-way'!Y25+4*PI())/3)</f>
        <v>0.49319261855288271</v>
      </c>
      <c r="AL25" s="11">
        <f>'OddsRatio_working_3-way'!Z25+'OddsRatio_working_3-way'!AF25</f>
        <v>1.0678741141423318</v>
      </c>
      <c r="AM25" s="11">
        <f>'OddsRatio_working_3-way'!AA25+'OddsRatio_working_3-way'!AG25</f>
        <v>-0.64059523236072757</v>
      </c>
      <c r="AN25" s="11">
        <f>'OddsRatio_working_3-way'!AB25+'OddsRatio_working_3-way'!AH25</f>
        <v>-0.42727888178160411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1.0678741141423318</v>
      </c>
      <c r="AS25" s="11">
        <f>IF(('OddsRatio_working_3-way'!X25=0),IF(Q25&gt;0,-Q25^(1/3),(-Q25)^(1/3)),'OddsRatio_working_3-way'!AM25-'OddsRatio_working_3-way'!R25/3)</f>
        <v>-0.64059523236072757</v>
      </c>
      <c r="AT25" s="11">
        <f>IF(('OddsRatio_working_3-way'!X25=0),IF(Q25&gt;0,-Q25^(1/3),(-Q25)^(1/3)),'OddsRatio_working_3-way'!AN25-'OddsRatio_working_3-way'!R25/3)</f>
        <v>-0.42727888178160411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1.48</v>
      </c>
      <c r="B26" s="4">
        <f>IF('True_Odds_Calculator_3-way'!B27="","",'True_Odds_Calculator_3-way'!B27)</f>
        <v>4.3099999999999996</v>
      </c>
      <c r="C26" s="4">
        <f>IF('True_Odds_Calculator_3-way'!C27="","",'True_Odds_Calculator_3-way'!C27)</f>
        <v>7.01</v>
      </c>
      <c r="D26" s="9">
        <f t="shared" si="13"/>
        <v>0.65386827244055024</v>
      </c>
      <c r="E26" s="9">
        <f t="shared" si="14"/>
        <v>0.21503625846102728</v>
      </c>
      <c r="F26" s="9">
        <f t="shared" si="15"/>
        <v>0.13109546909842243</v>
      </c>
      <c r="G26" s="9">
        <f t="shared" si="16"/>
        <v>1.1028333934254575</v>
      </c>
      <c r="H26" s="9">
        <f t="shared" si="17"/>
        <v>1.5293600288442197</v>
      </c>
      <c r="I26" s="9">
        <f t="shared" si="18"/>
        <v>4.650378532238264</v>
      </c>
      <c r="J26" s="9">
        <f t="shared" si="19"/>
        <v>7.6280286944869991</v>
      </c>
      <c r="K26" s="11">
        <f t="shared" si="20"/>
        <v>0.67567567567567566</v>
      </c>
      <c r="L26" s="11">
        <f t="shared" si="21"/>
        <v>0.23201856148491881</v>
      </c>
      <c r="M26" s="11">
        <f t="shared" si="22"/>
        <v>0.14265335235378032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-0.21354366868067876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0.21916392629758688</v>
      </c>
      <c r="Q26" s="11">
        <f>2*'OddsRatio_working_3-way'!K26*'OddsRatio_working_3-way'!L26*'OddsRatio_working_3-way'!M26</f>
        <v>4.4727331897466707E-2</v>
      </c>
      <c r="R26" s="11">
        <f t="shared" si="23"/>
        <v>0</v>
      </c>
      <c r="S26" s="11">
        <f t="shared" si="24"/>
        <v>-1.0263190084334102</v>
      </c>
      <c r="T26" s="11">
        <f t="shared" si="25"/>
        <v>-0.20945285886396123</v>
      </c>
      <c r="U26" s="11">
        <f>'OddsRatio_working_3-way'!S26-'OddsRatio_working_3-way'!R26^2/3</f>
        <v>-1.0263190084334102</v>
      </c>
      <c r="V26" s="11">
        <f>'OddsRatio_working_3-way'!S26*'OddsRatio_working_3-way'!R26/3-2*'OddsRatio_working_3-way'!R26^3/27-'OddsRatio_working_3-way'!T26</f>
        <v>0.20945285886396123</v>
      </c>
      <c r="W26" s="11">
        <f>'OddsRatio_working_3-way'!V26^2+4*'OddsRatio_working_3-way'!U26^3/27</f>
        <v>-0.11628554833361421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0.20009750649364716</v>
      </c>
      <c r="Y26" s="11">
        <f>IF('OddsRatio_working_3-way'!W26&gt;=0,IF('OddsRatio_working_3-way'!V26+SQRT('OddsRatio_working_3-way'!W26)&gt;0,0,PI()),ACOS('OddsRatio_working_3-way'!V26/(2*'OddsRatio_working_3-way'!X26)))</f>
        <v>1.0199870524874015</v>
      </c>
      <c r="Z26" s="11">
        <f>'OddsRatio_working_3-way'!X26^(1/3)*COS('OddsRatio_working_3-way'!Y26/3)</f>
        <v>0.55141669671272875</v>
      </c>
      <c r="AA26" s="11">
        <f>'OddsRatio_working_3-way'!X26^(1/3)*COS(('OddsRatio_working_3-way'!Y26+2*PI())/3)</f>
        <v>-0.44462984505873615</v>
      </c>
      <c r="AB26" s="11">
        <f>'OddsRatio_working_3-way'!X26^(1/3)*COS(('OddsRatio_working_3-way'!Y26+4*PI())/3)</f>
        <v>-0.10678685165399278</v>
      </c>
      <c r="AC26" s="11">
        <f>'OddsRatio_working_3-way'!X26^(1/3)*SIN('OddsRatio_working_3-way'!Y26/3)</f>
        <v>0.19505374318605778</v>
      </c>
      <c r="AD26" s="11">
        <f>'OddsRatio_working_3-way'!X26^(1/3)*SIN(('OddsRatio_working_3-way'!Y26+2*PI())/3)</f>
        <v>0.38001399583109352</v>
      </c>
      <c r="AE26" s="11">
        <f>'OddsRatio_working_3-way'!X26^(1/3)*SIN(('OddsRatio_working_3-way'!Y26+4*PI())/3)</f>
        <v>-0.57506773901715114</v>
      </c>
      <c r="AF26" s="11">
        <f>-'OddsRatio_working_3-way'!U26/(3*'OddsRatio_working_3-way'!X26^(1/3))*COS(('OddsRatio_working_3-way'!Y26)/3)</f>
        <v>0.55141669671272875</v>
      </c>
      <c r="AG26" s="11">
        <f>-'OddsRatio_working_3-way'!U26/(3*'OddsRatio_working_3-way'!X26^(1/3))*COS(('OddsRatio_working_3-way'!Y26+2*PI())/3)</f>
        <v>-0.44462984505873615</v>
      </c>
      <c r="AH26" s="11">
        <f>-'OddsRatio_working_3-way'!U26/(3*'OddsRatio_working_3-way'!X26^(1/3))*COS(('OddsRatio_working_3-way'!Y26+4*PI())/3)</f>
        <v>-0.10678685165399278</v>
      </c>
      <c r="AI26" s="11">
        <f>'OddsRatio_working_3-way'!U26/(3*'OddsRatio_working_3-way'!X26^(1/3))*SIN(('OddsRatio_working_3-way'!Y26)/3)</f>
        <v>-0.19505374318605778</v>
      </c>
      <c r="AJ26" s="11">
        <f>'OddsRatio_working_3-way'!U26/(3*'OddsRatio_working_3-way'!X26^(1/3))*SIN(('OddsRatio_working_3-way'!Y26+2*PI())/3)</f>
        <v>-0.38001399583109352</v>
      </c>
      <c r="AK26" s="11">
        <f>'OddsRatio_working_3-way'!U26/(3*'OddsRatio_working_3-way'!X26^(1/3))*SIN(('OddsRatio_working_3-way'!Y26+4*PI())/3)</f>
        <v>0.57506773901715114</v>
      </c>
      <c r="AL26" s="11">
        <f>'OddsRatio_working_3-way'!Z26+'OddsRatio_working_3-way'!AF26</f>
        <v>1.1028333934254575</v>
      </c>
      <c r="AM26" s="11">
        <f>'OddsRatio_working_3-way'!AA26+'OddsRatio_working_3-way'!AG26</f>
        <v>-0.8892596901174723</v>
      </c>
      <c r="AN26" s="11">
        <f>'OddsRatio_working_3-way'!AB26+'OddsRatio_working_3-way'!AH26</f>
        <v>-0.21357370330798556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1.1028333934254575</v>
      </c>
      <c r="AS26" s="11">
        <f>IF(('OddsRatio_working_3-way'!X26=0),IF(Q26&gt;0,-Q26^(1/3),(-Q26)^(1/3)),'OddsRatio_working_3-way'!AM26-'OddsRatio_working_3-way'!R26/3)</f>
        <v>-0.8892596901174723</v>
      </c>
      <c r="AT26" s="11">
        <f>IF(('OddsRatio_working_3-way'!X26=0),IF(Q26&gt;0,-Q26^(1/3),(-Q26)^(1/3)),'OddsRatio_working_3-way'!AN26-'OddsRatio_working_3-way'!R26/3)</f>
        <v>-0.21357370330798556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3.56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2.0499999999999998</v>
      </c>
      <c r="D27" s="9">
        <f t="shared" si="13"/>
        <v>0.2637727390617598</v>
      </c>
      <c r="E27" s="9">
        <f t="shared" si="14"/>
        <v>0.26998429525526368</v>
      </c>
      <c r="F27" s="9">
        <f t="shared" si="15"/>
        <v>0.46624296568297646</v>
      </c>
      <c r="G27" s="9">
        <f t="shared" si="16"/>
        <v>1.0902899777549186</v>
      </c>
      <c r="H27" s="9">
        <f t="shared" si="17"/>
        <v>3.7911423430525919</v>
      </c>
      <c r="I27" s="9">
        <f t="shared" si="18"/>
        <v>3.7039191448321982</v>
      </c>
      <c r="J27" s="9">
        <f t="shared" si="19"/>
        <v>2.1448044766426642</v>
      </c>
      <c r="K27" s="11">
        <f t="shared" si="20"/>
        <v>0.2808988764044944</v>
      </c>
      <c r="L27" s="11">
        <f t="shared" si="21"/>
        <v>0.28735632183908044</v>
      </c>
      <c r="M27" s="11">
        <f t="shared" si="22"/>
        <v>0.48780487804878053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-0.26248098203570169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0.23979172375993424</v>
      </c>
      <c r="Q27" s="11">
        <f>2*'OddsRatio_working_3-way'!K27*'OddsRatio_working_3-way'!L27*'OddsRatio_working_3-way'!M27</f>
        <v>7.87493345681229E-2</v>
      </c>
      <c r="R27" s="11">
        <f t="shared" si="23"/>
        <v>0</v>
      </c>
      <c r="S27" s="11">
        <f t="shared" si="24"/>
        <v>-0.91355846774193594</v>
      </c>
      <c r="T27" s="11">
        <f t="shared" si="25"/>
        <v>-0.30001920122887876</v>
      </c>
      <c r="U27" s="11">
        <f>'OddsRatio_working_3-way'!S27-'OddsRatio_working_3-way'!R27^2/3</f>
        <v>-0.91355846774193594</v>
      </c>
      <c r="V27" s="11">
        <f>'OddsRatio_working_3-way'!S27*'OddsRatio_working_3-way'!R27/3-2*'OddsRatio_working_3-way'!R27^3/27-'OddsRatio_working_3-way'!T27</f>
        <v>0.30001920122887876</v>
      </c>
      <c r="W27" s="11">
        <f>'OddsRatio_working_3-way'!V27^2+4*'OddsRatio_working_3-way'!U27^3/27</f>
        <v>-2.2943429356513723E-2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0.1680438562269744</v>
      </c>
      <c r="Y27" s="11">
        <f>IF('OddsRatio_working_3-way'!W27&gt;=0,IF('OddsRatio_working_3-way'!V27+SQRT('OddsRatio_working_3-way'!W27)&gt;0,0,PI()),ACOS('OddsRatio_working_3-way'!V27/(2*'OddsRatio_working_3-way'!X27)))</f>
        <v>0.46753652483720853</v>
      </c>
      <c r="Z27" s="11">
        <f>'OddsRatio_working_3-way'!X27^(1/3)*COS('OddsRatio_working_3-way'!Y27/3)</f>
        <v>0.54514498887745944</v>
      </c>
      <c r="AA27" s="11">
        <f>'OddsRatio_working_3-way'!X27^(1/3)*COS(('OddsRatio_working_3-way'!Y27+2*PI())/3)</f>
        <v>-0.34675013771370872</v>
      </c>
      <c r="AB27" s="11">
        <f>'OddsRatio_working_3-way'!X27^(1/3)*COS(('OddsRatio_working_3-way'!Y27+4*PI())/3)</f>
        <v>-0.19839485116375086</v>
      </c>
      <c r="AC27" s="11">
        <f>'OddsRatio_working_3-way'!X27^(1/3)*SIN('OddsRatio_working_3-way'!Y27/3)</f>
        <v>8.5652964625322306E-2</v>
      </c>
      <c r="AD27" s="11">
        <f>'OddsRatio_working_3-way'!X27^(1/3)*SIN(('OddsRatio_working_3-way'!Y27+2*PI())/3)</f>
        <v>0.42928292680100394</v>
      </c>
      <c r="AE27" s="11">
        <f>'OddsRatio_working_3-way'!X27^(1/3)*SIN(('OddsRatio_working_3-way'!Y27+4*PI())/3)</f>
        <v>-0.51493589142632623</v>
      </c>
      <c r="AF27" s="11">
        <f>-'OddsRatio_working_3-way'!U27/(3*'OddsRatio_working_3-way'!X27^(1/3))*COS(('OddsRatio_working_3-way'!Y27)/3)</f>
        <v>0.54514498887745932</v>
      </c>
      <c r="AG27" s="11">
        <f>-'OddsRatio_working_3-way'!U27/(3*'OddsRatio_working_3-way'!X27^(1/3))*COS(('OddsRatio_working_3-way'!Y27+2*PI())/3)</f>
        <v>-0.34675013771370866</v>
      </c>
      <c r="AH27" s="11">
        <f>-'OddsRatio_working_3-way'!U27/(3*'OddsRatio_working_3-way'!X27^(1/3))*COS(('OddsRatio_working_3-way'!Y27+4*PI())/3)</f>
        <v>-0.1983948511637508</v>
      </c>
      <c r="AI27" s="11">
        <f>'OddsRatio_working_3-way'!U27/(3*'OddsRatio_working_3-way'!X27^(1/3))*SIN(('OddsRatio_working_3-way'!Y27)/3)</f>
        <v>-8.5652964625322292E-2</v>
      </c>
      <c r="AJ27" s="11">
        <f>'OddsRatio_working_3-way'!U27/(3*'OddsRatio_working_3-way'!X27^(1/3))*SIN(('OddsRatio_working_3-way'!Y27+2*PI())/3)</f>
        <v>-0.42928292680100383</v>
      </c>
      <c r="AK27" s="11">
        <f>'OddsRatio_working_3-way'!U27/(3*'OddsRatio_working_3-way'!X27^(1/3))*SIN(('OddsRatio_working_3-way'!Y27+4*PI())/3)</f>
        <v>0.51493589142632612</v>
      </c>
      <c r="AL27" s="11">
        <f>'OddsRatio_working_3-way'!Z27+'OddsRatio_working_3-way'!AF27</f>
        <v>1.0902899777549186</v>
      </c>
      <c r="AM27" s="11">
        <f>'OddsRatio_working_3-way'!AA27+'OddsRatio_working_3-way'!AG27</f>
        <v>-0.69350027542741732</v>
      </c>
      <c r="AN27" s="11">
        <f>'OddsRatio_working_3-way'!AB27+'OddsRatio_working_3-way'!AH27</f>
        <v>-0.39678970232750166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1.0902899777549186</v>
      </c>
      <c r="AS27" s="11">
        <f>IF(('OddsRatio_working_3-way'!X27=0),IF(Q27&gt;0,-Q27^(1/3),(-Q27)^(1/3)),'OddsRatio_working_3-way'!AM27-'OddsRatio_working_3-way'!R27/3)</f>
        <v>-0.69350027542741732</v>
      </c>
      <c r="AT27" s="11">
        <f>IF(('OddsRatio_working_3-way'!X27=0),IF(Q27&gt;0,-Q27^(1/3),(-Q27)^(1/3)),'OddsRatio_working_3-way'!AN27-'OddsRatio_working_3-way'!R27/3)</f>
        <v>-0.39678970232750166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3.49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2.0699999999999998</v>
      </c>
      <c r="D28" s="9">
        <f t="shared" si="13"/>
        <v>0.2724975786285509</v>
      </c>
      <c r="E28" s="9">
        <f t="shared" si="14"/>
        <v>0.26178940989662797</v>
      </c>
      <c r="F28" s="9">
        <f t="shared" si="15"/>
        <v>0.46571301147482125</v>
      </c>
      <c r="G28" s="9">
        <f t="shared" si="16"/>
        <v>1.0721917185744716</v>
      </c>
      <c r="H28" s="9">
        <f t="shared" si="17"/>
        <v>3.6697573792504339</v>
      </c>
      <c r="I28" s="9">
        <f t="shared" si="18"/>
        <v>3.8198642198508606</v>
      </c>
      <c r="J28" s="9">
        <f t="shared" si="19"/>
        <v>2.1472451388746845</v>
      </c>
      <c r="K28" s="11">
        <f t="shared" si="20"/>
        <v>0.28653295128939826</v>
      </c>
      <c r="L28" s="11">
        <f t="shared" si="21"/>
        <v>0.27548209366391185</v>
      </c>
      <c r="M28" s="11">
        <f t="shared" si="22"/>
        <v>0.48309178743961356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-0.26720001354473655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0.23604143789427548</v>
      </c>
      <c r="Q28" s="11">
        <f>2*'OddsRatio_working_3-way'!K28*'OddsRatio_working_3-way'!L28*'OddsRatio_working_3-way'!M28</f>
        <v>7.626540804338465E-2</v>
      </c>
      <c r="R28" s="11">
        <f t="shared" si="23"/>
        <v>0</v>
      </c>
      <c r="S28" s="11">
        <f t="shared" si="24"/>
        <v>-0.88338857009360039</v>
      </c>
      <c r="T28" s="11">
        <f t="shared" si="25"/>
        <v>-0.28542441683153486</v>
      </c>
      <c r="U28" s="11">
        <f>'OddsRatio_working_3-way'!S28-'OddsRatio_working_3-way'!R28^2/3</f>
        <v>-0.88338857009360039</v>
      </c>
      <c r="V28" s="11">
        <f>'OddsRatio_working_3-way'!S28*'OddsRatio_working_3-way'!R28/3-2*'OddsRatio_working_3-way'!R28^3/27-'OddsRatio_working_3-way'!T28</f>
        <v>0.28542441683153486</v>
      </c>
      <c r="W28" s="11">
        <f>'OddsRatio_working_3-way'!V28^2+4*'OddsRatio_working_3-way'!U28^3/27</f>
        <v>-2.066248427720957E-2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0.15978859627710557</v>
      </c>
      <c r="Y28" s="11">
        <f>IF('OddsRatio_working_3-way'!W28&gt;=0,IF('OddsRatio_working_3-way'!V28+SQRT('OddsRatio_working_3-way'!W28)&gt;0,0,PI()),ACOS('OddsRatio_working_3-way'!V28/(2*'OddsRatio_working_3-way'!X28)))</f>
        <v>0.46653680226021366</v>
      </c>
      <c r="Z28" s="11">
        <f>'OddsRatio_working_3-way'!X28^(1/3)*COS('OddsRatio_working_3-way'!Y28/3)</f>
        <v>0.5360958592872358</v>
      </c>
      <c r="AA28" s="11">
        <f>'OddsRatio_working_3-way'!X28^(1/3)*COS(('OddsRatio_working_3-way'!Y28+2*PI())/3)</f>
        <v>-0.34083573607237572</v>
      </c>
      <c r="AB28" s="11">
        <f>'OddsRatio_working_3-way'!X28^(1/3)*COS(('OddsRatio_working_3-way'!Y28+4*PI())/3)</f>
        <v>-0.19526012321486</v>
      </c>
      <c r="AC28" s="11">
        <f>'OddsRatio_working_3-way'!X28^(1/3)*SIN('OddsRatio_working_3-way'!Y28/3)</f>
        <v>8.4048119270731456E-2</v>
      </c>
      <c r="AD28" s="11">
        <f>'OddsRatio_working_3-way'!X28^(1/3)*SIN(('OddsRatio_working_3-way'!Y28+2*PI())/3)</f>
        <v>0.42224857337102834</v>
      </c>
      <c r="AE28" s="11">
        <f>'OddsRatio_working_3-way'!X28^(1/3)*SIN(('OddsRatio_working_3-way'!Y28+4*PI())/3)</f>
        <v>-0.50629669264175969</v>
      </c>
      <c r="AF28" s="11">
        <f>-'OddsRatio_working_3-way'!U28/(3*'OddsRatio_working_3-way'!X28^(1/3))*COS(('OddsRatio_working_3-way'!Y28)/3)</f>
        <v>0.5360958592872358</v>
      </c>
      <c r="AG28" s="11">
        <f>-'OddsRatio_working_3-way'!U28/(3*'OddsRatio_working_3-way'!X28^(1/3))*COS(('OddsRatio_working_3-way'!Y28+2*PI())/3)</f>
        <v>-0.34083573607237572</v>
      </c>
      <c r="AH28" s="11">
        <f>-'OddsRatio_working_3-way'!U28/(3*'OddsRatio_working_3-way'!X28^(1/3))*COS(('OddsRatio_working_3-way'!Y28+4*PI())/3)</f>
        <v>-0.19526012321486</v>
      </c>
      <c r="AI28" s="11">
        <f>'OddsRatio_working_3-way'!U28/(3*'OddsRatio_working_3-way'!X28^(1/3))*SIN(('OddsRatio_working_3-way'!Y28)/3)</f>
        <v>-8.4048119270731456E-2</v>
      </c>
      <c r="AJ28" s="11">
        <f>'OddsRatio_working_3-way'!U28/(3*'OddsRatio_working_3-way'!X28^(1/3))*SIN(('OddsRatio_working_3-way'!Y28+2*PI())/3)</f>
        <v>-0.42224857337102834</v>
      </c>
      <c r="AK28" s="11">
        <f>'OddsRatio_working_3-way'!U28/(3*'OddsRatio_working_3-way'!X28^(1/3))*SIN(('OddsRatio_working_3-way'!Y28+4*PI())/3)</f>
        <v>0.50629669264175969</v>
      </c>
      <c r="AL28" s="11">
        <f>'OddsRatio_working_3-way'!Z28+'OddsRatio_working_3-way'!AF28</f>
        <v>1.0721917185744716</v>
      </c>
      <c r="AM28" s="11">
        <f>'OddsRatio_working_3-way'!AA28+'OddsRatio_working_3-way'!AG28</f>
        <v>-0.68167147214475143</v>
      </c>
      <c r="AN28" s="11">
        <f>'OddsRatio_working_3-way'!AB28+'OddsRatio_working_3-way'!AH28</f>
        <v>-0.39052024642972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1.0721917185744716</v>
      </c>
      <c r="AS28" s="11">
        <f>IF(('OddsRatio_working_3-way'!X28=0),IF(Q28&gt;0,-Q28^(1/3),(-Q28)^(1/3)),'OddsRatio_working_3-way'!AM28-'OddsRatio_working_3-way'!R28/3)</f>
        <v>-0.68167147214475143</v>
      </c>
      <c r="AT28" s="11">
        <f>IF(('OddsRatio_working_3-way'!X28=0),IF(Q28&gt;0,-Q28^(1/3),(-Q28)^(1/3)),'OddsRatio_working_3-way'!AN28-'OddsRatio_working_3-way'!R28/3)</f>
        <v>-0.39052024642972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1.1200000000000001</v>
      </c>
      <c r="B29" s="4">
        <f>IF('True_Odds_Calculator_3-way'!B30="","",'True_Odds_Calculator_3-way'!B30)</f>
        <v>8.66</v>
      </c>
      <c r="C29" s="4">
        <f>IF('True_Odds_Calculator_3-way'!C30="","",'True_Odds_Calculator_3-way'!C30)</f>
        <v>23.68</v>
      </c>
      <c r="D29" s="9">
        <f t="shared" si="13"/>
        <v>0.87044291206690716</v>
      </c>
      <c r="E29" s="9">
        <f t="shared" si="14"/>
        <v>9.5229206334457056E-2</v>
      </c>
      <c r="F29" s="9">
        <f t="shared" si="15"/>
        <v>3.4327881598635625E-2</v>
      </c>
      <c r="G29" s="9">
        <f t="shared" si="16"/>
        <v>1.240336826775668</v>
      </c>
      <c r="H29" s="9">
        <f t="shared" si="17"/>
        <v>1.1488404192130803</v>
      </c>
      <c r="I29" s="9">
        <f t="shared" si="18"/>
        <v>10.500980093101617</v>
      </c>
      <c r="J29" s="9">
        <f t="shared" si="19"/>
        <v>29.130839231272152</v>
      </c>
      <c r="K29" s="11">
        <f t="shared" si="20"/>
        <v>0.89285714285714279</v>
      </c>
      <c r="L29" s="11">
        <f t="shared" si="21"/>
        <v>0.11547344110854503</v>
      </c>
      <c r="M29" s="11">
        <f t="shared" si="22"/>
        <v>4.2229729729729729E-2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-9.0768561575432227E-2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0.13262099632625038</v>
      </c>
      <c r="Q29" s="11">
        <f>2*'OddsRatio_working_3-way'!K29*'OddsRatio_working_3-way'!L29*'OddsRatio_working_3-way'!M29</f>
        <v>8.7078789445994981E-3</v>
      </c>
      <c r="R29" s="11">
        <f t="shared" si="23"/>
        <v>0</v>
      </c>
      <c r="S29" s="11">
        <f t="shared" si="24"/>
        <v>-1.4610895449305665</v>
      </c>
      <c r="T29" s="11">
        <f t="shared" si="25"/>
        <v>-9.593496683720068E-2</v>
      </c>
      <c r="U29" s="11">
        <f>'OddsRatio_working_3-way'!S29-'OddsRatio_working_3-way'!R29^2/3</f>
        <v>-1.4610895449305665</v>
      </c>
      <c r="V29" s="11">
        <f>'OddsRatio_working_3-way'!S29*'OddsRatio_working_3-way'!R29/3-2*'OddsRatio_working_3-way'!R29^3/27-'OddsRatio_working_3-way'!T29</f>
        <v>9.593496683720068E-2</v>
      </c>
      <c r="W29" s="11">
        <f>'OddsRatio_working_3-way'!V29^2+4*'OddsRatio_working_3-way'!U29^3/27</f>
        <v>-0.45288664847114768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0.33988607147587063</v>
      </c>
      <c r="Y29" s="11">
        <f>IF('OddsRatio_working_3-way'!W29&gt;=0,IF('OddsRatio_working_3-way'!V29+SQRT('OddsRatio_working_3-way'!W29)&gt;0,0,PI()),ACOS('OddsRatio_working_3-way'!V29/(2*'OddsRatio_working_3-way'!X29)))</f>
        <v>1.4291954758801595</v>
      </c>
      <c r="Z29" s="11">
        <f>'OddsRatio_working_3-way'!X29^(1/3)*COS('OddsRatio_working_3-way'!Y29/3)</f>
        <v>0.62016841338783391</v>
      </c>
      <c r="AA29" s="11">
        <f>'OddsRatio_working_3-way'!X29^(1/3)*COS(('OddsRatio_working_3-way'!Y29+2*PI())/3)</f>
        <v>-0.58724073378583685</v>
      </c>
      <c r="AB29" s="11">
        <f>'OddsRatio_working_3-way'!X29^(1/3)*COS(('OddsRatio_working_3-way'!Y29+4*PI())/3)</f>
        <v>-3.2927679601996926E-2</v>
      </c>
      <c r="AC29" s="11">
        <f>'OddsRatio_working_3-way'!X29^(1/3)*SIN('OddsRatio_working_3-way'!Y29/3)</f>
        <v>0.32003279104836363</v>
      </c>
      <c r="AD29" s="11">
        <f>'OddsRatio_working_3-way'!X29^(1/3)*SIN(('OddsRatio_working_3-way'!Y29+2*PI())/3)</f>
        <v>0.3770652050943718</v>
      </c>
      <c r="AE29" s="11">
        <f>'OddsRatio_working_3-way'!X29^(1/3)*SIN(('OddsRatio_working_3-way'!Y29+4*PI())/3)</f>
        <v>-0.69709799614273538</v>
      </c>
      <c r="AF29" s="11">
        <f>-'OddsRatio_working_3-way'!U29/(3*'OddsRatio_working_3-way'!X29^(1/3))*COS(('OddsRatio_working_3-way'!Y29)/3)</f>
        <v>0.62016841338783402</v>
      </c>
      <c r="AG29" s="11">
        <f>-'OddsRatio_working_3-way'!U29/(3*'OddsRatio_working_3-way'!X29^(1/3))*COS(('OddsRatio_working_3-way'!Y29+2*PI())/3)</f>
        <v>-0.58724073378583697</v>
      </c>
      <c r="AH29" s="11">
        <f>-'OddsRatio_working_3-way'!U29/(3*'OddsRatio_working_3-way'!X29^(1/3))*COS(('OddsRatio_working_3-way'!Y29+4*PI())/3)</f>
        <v>-3.2927679601996933E-2</v>
      </c>
      <c r="AI29" s="11">
        <f>'OddsRatio_working_3-way'!U29/(3*'OddsRatio_working_3-way'!X29^(1/3))*SIN(('OddsRatio_working_3-way'!Y29)/3)</f>
        <v>-0.32003279104836369</v>
      </c>
      <c r="AJ29" s="11">
        <f>'OddsRatio_working_3-way'!U29/(3*'OddsRatio_working_3-way'!X29^(1/3))*SIN(('OddsRatio_working_3-way'!Y29+2*PI())/3)</f>
        <v>-0.37706520509437186</v>
      </c>
      <c r="AK29" s="11">
        <f>'OddsRatio_working_3-way'!U29/(3*'OddsRatio_working_3-way'!X29^(1/3))*SIN(('OddsRatio_working_3-way'!Y29+4*PI())/3)</f>
        <v>0.69709799614273549</v>
      </c>
      <c r="AL29" s="11">
        <f>'OddsRatio_working_3-way'!Z29+'OddsRatio_working_3-way'!AF29</f>
        <v>1.240336826775668</v>
      </c>
      <c r="AM29" s="11">
        <f>'OddsRatio_working_3-way'!AA29+'OddsRatio_working_3-way'!AG29</f>
        <v>-1.1744814675716739</v>
      </c>
      <c r="AN29" s="11">
        <f>'OddsRatio_working_3-way'!AB29+'OddsRatio_working_3-way'!AH29</f>
        <v>-6.5855359203993852E-2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1.240336826775668</v>
      </c>
      <c r="AS29" s="11">
        <f>IF(('OddsRatio_working_3-way'!X29=0),IF(Q29&gt;0,-Q29^(1/3),(-Q29)^(1/3)),'OddsRatio_working_3-way'!AM29-'OddsRatio_working_3-way'!R29/3)</f>
        <v>-1.1744814675716739</v>
      </c>
      <c r="AT29" s="11">
        <f>IF(('OddsRatio_working_3-way'!X29=0),IF(Q29&gt;0,-Q29^(1/3),(-Q29)^(1/3)),'OddsRatio_working_3-way'!AN29-'OddsRatio_working_3-way'!R29/3)</f>
        <v>-6.5855359203993852E-2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3.33</v>
      </c>
      <c r="D30" s="9">
        <f t="shared" si="13"/>
        <v>0.42016564908732157</v>
      </c>
      <c r="E30" s="9">
        <f t="shared" si="14"/>
        <v>0.29351330015406135</v>
      </c>
      <c r="F30" s="9">
        <f t="shared" si="15"/>
        <v>0.28632105075861686</v>
      </c>
      <c r="G30" s="9">
        <f t="shared" si="16"/>
        <v>1.0697780599911679</v>
      </c>
      <c r="H30" s="9">
        <f t="shared" si="17"/>
        <v>2.3800136973886064</v>
      </c>
      <c r="I30" s="9">
        <f t="shared" si="18"/>
        <v>3.4070006349801281</v>
      </c>
      <c r="J30" s="9">
        <f t="shared" si="19"/>
        <v>3.4925828797794214</v>
      </c>
      <c r="K30" s="11">
        <f t="shared" si="20"/>
        <v>0.4366812227074236</v>
      </c>
      <c r="L30" s="11">
        <f t="shared" si="21"/>
        <v>0.30769230769230771</v>
      </c>
      <c r="M30" s="11">
        <f t="shared" si="22"/>
        <v>0.3003003003003003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-0.27287583182779684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0.23685089187272595</v>
      </c>
      <c r="Q30" s="11">
        <f>2*'OddsRatio_working_3-way'!K30*'OddsRatio_working_3-way'!L30*'OddsRatio_working_3-way'!M30</f>
        <v>8.0698770655102545E-2</v>
      </c>
      <c r="R30" s="11">
        <f t="shared" si="23"/>
        <v>0</v>
      </c>
      <c r="S30" s="11">
        <f t="shared" si="24"/>
        <v>-0.86798046674281848</v>
      </c>
      <c r="T30" s="11">
        <f t="shared" si="25"/>
        <v>-0.2957344009345208</v>
      </c>
      <c r="U30" s="11">
        <f>'OddsRatio_working_3-way'!S30-'OddsRatio_working_3-way'!R30^2/3</f>
        <v>-0.86798046674281848</v>
      </c>
      <c r="V30" s="11">
        <f>'OddsRatio_working_3-way'!S30*'OddsRatio_working_3-way'!R30/3-2*'OddsRatio_working_3-way'!R30^3/27-'OddsRatio_working_3-way'!T30</f>
        <v>0.2957344009345208</v>
      </c>
      <c r="W30" s="11">
        <f>'OddsRatio_working_3-way'!V30^2+4*'OddsRatio_working_3-way'!U30^3/27</f>
        <v>-9.4193689215693877E-3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0.15562631912506741</v>
      </c>
      <c r="Y30" s="11">
        <f>IF('OddsRatio_working_3-way'!W30&gt;=0,IF('OddsRatio_working_3-way'!V30+SQRT('OddsRatio_working_3-way'!W30)&gt;0,0,PI()),ACOS('OddsRatio_working_3-way'!V30/(2*'OddsRatio_working_3-way'!X30)))</f>
        <v>0.31710332333785551</v>
      </c>
      <c r="Z30" s="11">
        <f>'OddsRatio_working_3-way'!X30^(1/3)*COS('OddsRatio_working_3-way'!Y30/3)</f>
        <v>0.53488902999558396</v>
      </c>
      <c r="AA30" s="11">
        <f>'OddsRatio_working_3-way'!X30^(1/3)*COS(('OddsRatio_working_3-way'!Y30+2*PI())/3)</f>
        <v>-0.3165913447886558</v>
      </c>
      <c r="AB30" s="11">
        <f>'OddsRatio_working_3-way'!X30^(1/3)*COS(('OddsRatio_working_3-way'!Y30+4*PI())/3)</f>
        <v>-0.21829768520692797</v>
      </c>
      <c r="AC30" s="11">
        <f>'OddsRatio_working_3-way'!X30^(1/3)*SIN('OddsRatio_working_3-way'!Y30/3)</f>
        <v>5.6749870819144003E-2</v>
      </c>
      <c r="AD30" s="11">
        <f>'OddsRatio_working_3-way'!X30^(1/3)*SIN(('OddsRatio_working_3-way'!Y30+2*PI())/3)</f>
        <v>0.43485255277222024</v>
      </c>
      <c r="AE30" s="11">
        <f>'OddsRatio_working_3-way'!X30^(1/3)*SIN(('OddsRatio_working_3-way'!Y30+4*PI())/3)</f>
        <v>-0.4916024235913643</v>
      </c>
      <c r="AF30" s="11">
        <f>-'OddsRatio_working_3-way'!U30/(3*'OddsRatio_working_3-way'!X30^(1/3))*COS(('OddsRatio_working_3-way'!Y30)/3)</f>
        <v>0.53488902999558385</v>
      </c>
      <c r="AG30" s="11">
        <f>-'OddsRatio_working_3-way'!U30/(3*'OddsRatio_working_3-way'!X30^(1/3))*COS(('OddsRatio_working_3-way'!Y30+2*PI())/3)</f>
        <v>-0.31659134478865575</v>
      </c>
      <c r="AH30" s="11">
        <f>-'OddsRatio_working_3-way'!U30/(3*'OddsRatio_working_3-way'!X30^(1/3))*COS(('OddsRatio_working_3-way'!Y30+4*PI())/3)</f>
        <v>-0.21829768520692794</v>
      </c>
      <c r="AI30" s="11">
        <f>'OddsRatio_working_3-way'!U30/(3*'OddsRatio_working_3-way'!X30^(1/3))*SIN(('OddsRatio_working_3-way'!Y30)/3)</f>
        <v>-5.6749870819143997E-2</v>
      </c>
      <c r="AJ30" s="11">
        <f>'OddsRatio_working_3-way'!U30/(3*'OddsRatio_working_3-way'!X30^(1/3))*SIN(('OddsRatio_working_3-way'!Y30+2*PI())/3)</f>
        <v>-0.43485255277222018</v>
      </c>
      <c r="AK30" s="11">
        <f>'OddsRatio_working_3-way'!U30/(3*'OddsRatio_working_3-way'!X30^(1/3))*SIN(('OddsRatio_working_3-way'!Y30+4*PI())/3)</f>
        <v>0.49160242359136419</v>
      </c>
      <c r="AL30" s="11">
        <f>'OddsRatio_working_3-way'!Z30+'OddsRatio_working_3-way'!AF30</f>
        <v>1.0697780599911679</v>
      </c>
      <c r="AM30" s="11">
        <f>'OddsRatio_working_3-way'!AA30+'OddsRatio_working_3-way'!AG30</f>
        <v>-0.63318268957731161</v>
      </c>
      <c r="AN30" s="11">
        <f>'OddsRatio_working_3-way'!AB30+'OddsRatio_working_3-way'!AH30</f>
        <v>-0.43659537041385588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1.0697780599911679</v>
      </c>
      <c r="AS30" s="11">
        <f>IF(('OddsRatio_working_3-way'!X30=0),IF(Q30&gt;0,-Q30^(1/3),(-Q30)^(1/3)),'OddsRatio_working_3-way'!AM30-'OddsRatio_working_3-way'!R30/3)</f>
        <v>-0.63318268957731161</v>
      </c>
      <c r="AT30" s="11">
        <f>IF(('OddsRatio_working_3-way'!X30=0),IF(Q30&gt;0,-Q30^(1/3),(-Q30)^(1/3)),'OddsRatio_working_3-way'!AN30-'OddsRatio_working_3-way'!R30/3)</f>
        <v>-0.43659537041385588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</v>
      </c>
      <c r="B31" s="4">
        <f>IF('True_Odds_Calculator_3-way'!B32="","",'True_Odds_Calculator_3-way'!B32)</f>
        <v>3.33</v>
      </c>
      <c r="C31" s="4">
        <f>IF('True_Odds_Calculator_3-way'!C32="","",'True_Odds_Calculator_3-way'!C32)</f>
        <v>3.88</v>
      </c>
      <c r="D31" s="9">
        <f t="shared" si="13"/>
        <v>0.47745865282795091</v>
      </c>
      <c r="E31" s="9">
        <f t="shared" si="14"/>
        <v>0.28168984598935676</v>
      </c>
      <c r="F31" s="9">
        <f t="shared" si="15"/>
        <v>0.24085150118269208</v>
      </c>
      <c r="G31" s="9">
        <f t="shared" si="16"/>
        <v>1.0944221956751163</v>
      </c>
      <c r="H31" s="9">
        <f t="shared" si="17"/>
        <v>2.0944221956751163</v>
      </c>
      <c r="I31" s="9">
        <f t="shared" si="18"/>
        <v>3.5500037159230211</v>
      </c>
      <c r="J31" s="9">
        <f t="shared" si="19"/>
        <v>4.1519359235443343</v>
      </c>
      <c r="K31" s="11">
        <f t="shared" si="20"/>
        <v>0.5</v>
      </c>
      <c r="L31" s="11">
        <f t="shared" si="21"/>
        <v>0.3003003003003003</v>
      </c>
      <c r="M31" s="11">
        <f t="shared" si="22"/>
        <v>0.25773195876288663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-0.25968236277514611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0.24031763722485372</v>
      </c>
      <c r="Q31" s="11">
        <f>2*'OddsRatio_working_3-way'!K31*'OddsRatio_working_3-way'!L31*'OddsRatio_working_3-way'!M31</f>
        <v>7.7396984613479464E-2</v>
      </c>
      <c r="R31" s="11">
        <f t="shared" si="23"/>
        <v>0</v>
      </c>
      <c r="S31" s="11">
        <f t="shared" si="24"/>
        <v>-0.92542918454935685</v>
      </c>
      <c r="T31" s="11">
        <f t="shared" si="25"/>
        <v>-0.29804482594182186</v>
      </c>
      <c r="U31" s="11">
        <f>'OddsRatio_working_3-way'!S31-'OddsRatio_working_3-way'!R31^2/3</f>
        <v>-0.92542918454935685</v>
      </c>
      <c r="V31" s="11">
        <f>'OddsRatio_working_3-way'!S31*'OddsRatio_working_3-way'!R31/3-2*'OddsRatio_working_3-way'!R31^3/27-'OddsRatio_working_3-way'!T31</f>
        <v>0.29804482594182186</v>
      </c>
      <c r="W31" s="11">
        <f>'OddsRatio_working_3-way'!V31^2+4*'OddsRatio_working_3-way'!U31^3/27</f>
        <v>-2.8584881628932537E-2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0.1713297988526977</v>
      </c>
      <c r="Y31" s="11">
        <f>IF('OddsRatio_working_3-way'!W31&gt;=0,IF('OddsRatio_working_3-way'!V31+SQRT('OddsRatio_working_3-way'!W31)&gt;0,0,PI()),ACOS('OddsRatio_working_3-way'!V31/(2*'OddsRatio_working_3-way'!X31)))</f>
        <v>0.51600240902540273</v>
      </c>
      <c r="Z31" s="11">
        <f>'OddsRatio_working_3-way'!X31^(1/3)*COS('OddsRatio_working_3-way'!Y31/3)</f>
        <v>0.54721109783755806</v>
      </c>
      <c r="AA31" s="11">
        <f>'OddsRatio_working_3-way'!X31^(1/3)*COS(('OddsRatio_working_3-way'!Y31+2*PI())/3)</f>
        <v>-0.35592994955370633</v>
      </c>
      <c r="AB31" s="11">
        <f>'OddsRatio_working_3-way'!X31^(1/3)*COS(('OddsRatio_working_3-way'!Y31+4*PI())/3)</f>
        <v>-0.19128114828385187</v>
      </c>
      <c r="AC31" s="11">
        <f>'OddsRatio_working_3-way'!X31^(1/3)*SIN('OddsRatio_working_3-way'!Y31/3)</f>
        <v>9.5060029734899937E-2</v>
      </c>
      <c r="AD31" s="11">
        <f>'OddsRatio_working_3-way'!X31^(1/3)*SIN(('OddsRatio_working_3-way'!Y31+2*PI())/3)</f>
        <v>0.4263686970926473</v>
      </c>
      <c r="AE31" s="11">
        <f>'OddsRatio_working_3-way'!X31^(1/3)*SIN(('OddsRatio_working_3-way'!Y31+4*PI())/3)</f>
        <v>-0.52142872682754704</v>
      </c>
      <c r="AF31" s="11">
        <f>-'OddsRatio_working_3-way'!U31/(3*'OddsRatio_working_3-way'!X31^(1/3))*COS(('OddsRatio_working_3-way'!Y31)/3)</f>
        <v>0.54721109783755817</v>
      </c>
      <c r="AG31" s="11">
        <f>-'OddsRatio_working_3-way'!U31/(3*'OddsRatio_working_3-way'!X31^(1/3))*COS(('OddsRatio_working_3-way'!Y31+2*PI())/3)</f>
        <v>-0.35592994955370638</v>
      </c>
      <c r="AH31" s="11">
        <f>-'OddsRatio_working_3-way'!U31/(3*'OddsRatio_working_3-way'!X31^(1/3))*COS(('OddsRatio_working_3-way'!Y31+4*PI())/3)</f>
        <v>-0.1912811482838519</v>
      </c>
      <c r="AI31" s="11">
        <f>'OddsRatio_working_3-way'!U31/(3*'OddsRatio_working_3-way'!X31^(1/3))*SIN(('OddsRatio_working_3-way'!Y31)/3)</f>
        <v>-9.5060029734899951E-2</v>
      </c>
      <c r="AJ31" s="11">
        <f>'OddsRatio_working_3-way'!U31/(3*'OddsRatio_working_3-way'!X31^(1/3))*SIN(('OddsRatio_working_3-way'!Y31+2*PI())/3)</f>
        <v>-0.42636869709264741</v>
      </c>
      <c r="AK31" s="11">
        <f>'OddsRatio_working_3-way'!U31/(3*'OddsRatio_working_3-way'!X31^(1/3))*SIN(('OddsRatio_working_3-way'!Y31+4*PI())/3)</f>
        <v>0.52142872682754715</v>
      </c>
      <c r="AL31" s="11">
        <f>'OddsRatio_working_3-way'!Z31+'OddsRatio_working_3-way'!AF31</f>
        <v>1.0944221956751163</v>
      </c>
      <c r="AM31" s="11">
        <f>'OddsRatio_working_3-way'!AA31+'OddsRatio_working_3-way'!AG31</f>
        <v>-0.71185989910741276</v>
      </c>
      <c r="AN31" s="11">
        <f>'OddsRatio_working_3-way'!AB31+'OddsRatio_working_3-way'!AH31</f>
        <v>-0.3825622965677038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1.0944221956751163</v>
      </c>
      <c r="AS31" s="11">
        <f>IF(('OddsRatio_working_3-way'!X31=0),IF(Q31&gt;0,-Q31^(1/3),(-Q31)^(1/3)),'OddsRatio_working_3-way'!AM31-'OddsRatio_working_3-way'!R31/3)</f>
        <v>-0.71185989910741276</v>
      </c>
      <c r="AT31" s="11">
        <f>IF(('OddsRatio_working_3-way'!X31=0),IF(Q31&gt;0,-Q31^(1/3),(-Q31)^(1/3)),'OddsRatio_working_3-way'!AN31-'OddsRatio_working_3-way'!R31/3)</f>
        <v>-0.3825622965677038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3.7</v>
      </c>
      <c r="C32" s="4">
        <f>IF('True_Odds_Calculator_3-way'!C33="","",'True_Odds_Calculator_3-way'!C33)</f>
        <v>4.63</v>
      </c>
      <c r="D32" s="9">
        <f t="shared" si="13"/>
        <v>0.54220429909565637</v>
      </c>
      <c r="E32" s="9">
        <f t="shared" si="14"/>
        <v>0.25492921992096806</v>
      </c>
      <c r="F32" s="9">
        <f t="shared" si="15"/>
        <v>0.20286648098337559</v>
      </c>
      <c r="G32" s="9">
        <f t="shared" si="16"/>
        <v>1.0824657167803722</v>
      </c>
      <c r="H32" s="9">
        <f t="shared" si="17"/>
        <v>1.8443232590886904</v>
      </c>
      <c r="I32" s="9">
        <f t="shared" si="18"/>
        <v>3.9226574353070047</v>
      </c>
      <c r="J32" s="9">
        <f t="shared" si="19"/>
        <v>4.9293505519127505</v>
      </c>
      <c r="K32" s="11">
        <f t="shared" si="20"/>
        <v>0.5617977528089888</v>
      </c>
      <c r="L32" s="11">
        <f t="shared" si="21"/>
        <v>0.27027027027027023</v>
      </c>
      <c r="M32" s="11">
        <f t="shared" si="22"/>
        <v>0.21598272138228941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-0.25070458377906146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0.23316689174431793</v>
      </c>
      <c r="Q32" s="11">
        <f>2*'OddsRatio_working_3-way'!K32*'OddsRatio_working_3-way'!L32*'OddsRatio_working_3-way'!M32</f>
        <v>6.5588436496291952E-2</v>
      </c>
      <c r="R32" s="11">
        <f t="shared" si="23"/>
        <v>0</v>
      </c>
      <c r="S32" s="11">
        <f t="shared" si="24"/>
        <v>-0.93004638459183908</v>
      </c>
      <c r="T32" s="11">
        <f t="shared" si="25"/>
        <v>-0.26161642323258477</v>
      </c>
      <c r="U32" s="11">
        <f>'OddsRatio_working_3-way'!S32-'OddsRatio_working_3-way'!R32^2/3</f>
        <v>-0.93004638459183908</v>
      </c>
      <c r="V32" s="11">
        <f>'OddsRatio_working_3-way'!S32*'OddsRatio_working_3-way'!R32/3-2*'OddsRatio_working_3-way'!R32^3/27-'OddsRatio_working_3-way'!T32</f>
        <v>0.26161642323258477</v>
      </c>
      <c r="W32" s="11">
        <f>'OddsRatio_working_3-way'!V32^2+4*'OddsRatio_working_3-way'!U32^3/27</f>
        <v>-5.0738678221406028E-2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0.17261360833261158</v>
      </c>
      <c r="Y32" s="11">
        <f>IF('OddsRatio_working_3-way'!W32&gt;=0,IF('OddsRatio_working_3-way'!V32+SQRT('OddsRatio_working_3-way'!W32)&gt;0,0,PI()),ACOS('OddsRatio_working_3-way'!V32/(2*'OddsRatio_working_3-way'!X32)))</f>
        <v>0.71084718423584825</v>
      </c>
      <c r="Z32" s="11">
        <f>'OddsRatio_working_3-way'!X32^(1/3)*COS('OddsRatio_working_3-way'!Y32/3)</f>
        <v>0.54123285839018609</v>
      </c>
      <c r="AA32" s="11">
        <f>'OddsRatio_working_3-way'!X32^(1/3)*COS(('OddsRatio_working_3-way'!Y32+2*PI())/3)</f>
        <v>-0.38380583195458867</v>
      </c>
      <c r="AB32" s="11">
        <f>'OddsRatio_working_3-way'!X32^(1/3)*COS(('OddsRatio_working_3-way'!Y32+4*PI())/3)</f>
        <v>-0.15742702643559706</v>
      </c>
      <c r="AC32" s="11">
        <f>'OddsRatio_working_3-way'!X32^(1/3)*SIN('OddsRatio_working_3-way'!Y32/3)</f>
        <v>0.13069986430521568</v>
      </c>
      <c r="AD32" s="11">
        <f>'OddsRatio_working_3-way'!X32^(1/3)*SIN(('OddsRatio_working_3-way'!Y32+2*PI())/3)</f>
        <v>0.40337147257615902</v>
      </c>
      <c r="AE32" s="11">
        <f>'OddsRatio_working_3-way'!X32^(1/3)*SIN(('OddsRatio_working_3-way'!Y32+4*PI())/3)</f>
        <v>-0.53407133688137476</v>
      </c>
      <c r="AF32" s="11">
        <f>-'OddsRatio_working_3-way'!U32/(3*'OddsRatio_working_3-way'!X32^(1/3))*COS(('OddsRatio_working_3-way'!Y32)/3)</f>
        <v>0.54123285839018609</v>
      </c>
      <c r="AG32" s="11">
        <f>-'OddsRatio_working_3-way'!U32/(3*'OddsRatio_working_3-way'!X32^(1/3))*COS(('OddsRatio_working_3-way'!Y32+2*PI())/3)</f>
        <v>-0.38380583195458867</v>
      </c>
      <c r="AH32" s="11">
        <f>-'OddsRatio_working_3-way'!U32/(3*'OddsRatio_working_3-way'!X32^(1/3))*COS(('OddsRatio_working_3-way'!Y32+4*PI())/3)</f>
        <v>-0.15742702643559706</v>
      </c>
      <c r="AI32" s="11">
        <f>'OddsRatio_working_3-way'!U32/(3*'OddsRatio_working_3-way'!X32^(1/3))*SIN(('OddsRatio_working_3-way'!Y32)/3)</f>
        <v>-0.13069986430521568</v>
      </c>
      <c r="AJ32" s="11">
        <f>'OddsRatio_working_3-way'!U32/(3*'OddsRatio_working_3-way'!X32^(1/3))*SIN(('OddsRatio_working_3-way'!Y32+2*PI())/3)</f>
        <v>-0.40337147257615902</v>
      </c>
      <c r="AK32" s="11">
        <f>'OddsRatio_working_3-way'!U32/(3*'OddsRatio_working_3-way'!X32^(1/3))*SIN(('OddsRatio_working_3-way'!Y32+4*PI())/3)</f>
        <v>0.53407133688137476</v>
      </c>
      <c r="AL32" s="11">
        <f>'OddsRatio_working_3-way'!Z32+'OddsRatio_working_3-way'!AF32</f>
        <v>1.0824657167803722</v>
      </c>
      <c r="AM32" s="11">
        <f>'OddsRatio_working_3-way'!AA32+'OddsRatio_working_3-way'!AG32</f>
        <v>-0.76761166390917734</v>
      </c>
      <c r="AN32" s="11">
        <f>'OddsRatio_working_3-way'!AB32+'OddsRatio_working_3-way'!AH32</f>
        <v>-0.31485405287119411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1.0824657167803722</v>
      </c>
      <c r="AS32" s="11">
        <f>IF(('OddsRatio_working_3-way'!X32=0),IF(Q32&gt;0,-Q32^(1/3),(-Q32)^(1/3)),'OddsRatio_working_3-way'!AM32-'OddsRatio_working_3-way'!R32/3)</f>
        <v>-0.76761166390917734</v>
      </c>
      <c r="AT32" s="11">
        <f>IF(('OddsRatio_working_3-way'!X32=0),IF(Q32&gt;0,-Q32^(1/3),(-Q32)^(1/3)),'OddsRatio_working_3-way'!AN32-'OddsRatio_working_3-way'!R32/3)</f>
        <v>-0.31485405287119411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</v>
      </c>
      <c r="B33" s="4">
        <f>IF('True_Odds_Calculator_3-way'!B34="","",'True_Odds_Calculator_3-way'!B34)</f>
        <v>3.43</v>
      </c>
      <c r="C33" s="4">
        <f>IF('True_Odds_Calculator_3-way'!C34="","",'True_Odds_Calculator_3-way'!C34)</f>
        <v>3.76</v>
      </c>
      <c r="D33" s="9">
        <f t="shared" si="13"/>
        <v>0.47767755812495089</v>
      </c>
      <c r="E33" s="9">
        <f t="shared" si="14"/>
        <v>0.27343968788568646</v>
      </c>
      <c r="F33" s="9">
        <f t="shared" si="15"/>
        <v>0.24888275398936305</v>
      </c>
      <c r="G33" s="9">
        <f t="shared" si="16"/>
        <v>1.0934623848048144</v>
      </c>
      <c r="H33" s="9">
        <f t="shared" si="17"/>
        <v>2.0934623848048144</v>
      </c>
      <c r="I33" s="9">
        <f t="shared" si="18"/>
        <v>3.6571135950756997</v>
      </c>
      <c r="J33" s="9">
        <f t="shared" si="19"/>
        <v>4.0179561820612886</v>
      </c>
      <c r="K33" s="11">
        <f t="shared" si="20"/>
        <v>0.5</v>
      </c>
      <c r="L33" s="11">
        <f t="shared" si="21"/>
        <v>0.29154518950437314</v>
      </c>
      <c r="M33" s="11">
        <f t="shared" si="22"/>
        <v>0.26595744680851063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-0.26001798895850159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0.23998201104149863</v>
      </c>
      <c r="Q33" s="11">
        <f>2*'OddsRatio_working_3-way'!K33*'OddsRatio_working_3-way'!L33*'OddsRatio_working_3-way'!M33</f>
        <v>7.7538614229886477E-2</v>
      </c>
      <c r="R33" s="11">
        <f t="shared" si="23"/>
        <v>0</v>
      </c>
      <c r="S33" s="11">
        <f t="shared" si="24"/>
        <v>-0.92294387785530996</v>
      </c>
      <c r="T33" s="11">
        <f t="shared" si="25"/>
        <v>-0.2982048070614895</v>
      </c>
      <c r="U33" s="11">
        <f>'OddsRatio_working_3-way'!S33-'OddsRatio_working_3-way'!R33^2/3</f>
        <v>-0.92294387785530996</v>
      </c>
      <c r="V33" s="11">
        <f>'OddsRatio_working_3-way'!S33*'OddsRatio_working_3-way'!R33/3-2*'OddsRatio_working_3-way'!R33^3/27-'OddsRatio_working_3-way'!T33</f>
        <v>0.2982048070614895</v>
      </c>
      <c r="W33" s="11">
        <f>'OddsRatio_working_3-way'!V33^2+4*'OddsRatio_working_3-way'!U33^3/27</f>
        <v>-2.7546047041496588E-2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0.17064008467830527</v>
      </c>
      <c r="Y33" s="11">
        <f>IF('OddsRatio_working_3-way'!W33&gt;=0,IF('OddsRatio_working_3-way'!V33+SQRT('OddsRatio_working_3-way'!W33)&gt;0,0,PI()),ACOS('OddsRatio_working_3-way'!V33/(2*'OddsRatio_working_3-way'!X33)))</f>
        <v>0.50786867139318437</v>
      </c>
      <c r="Z33" s="11">
        <f>'OddsRatio_working_3-way'!X33^(1/3)*COS('OddsRatio_working_3-way'!Y33/3)</f>
        <v>0.54673119240240731</v>
      </c>
      <c r="AA33" s="11">
        <f>'OddsRatio_working_3-way'!X33^(1/3)*COS(('OddsRatio_working_3-way'!Y33+2*PI())/3)</f>
        <v>-0.35429594838447864</v>
      </c>
      <c r="AB33" s="11">
        <f>'OddsRatio_working_3-way'!X33^(1/3)*COS(('OddsRatio_working_3-way'!Y33+4*PI())/3)</f>
        <v>-0.19243524401792864</v>
      </c>
      <c r="AC33" s="11">
        <f>'OddsRatio_working_3-way'!X33^(1/3)*SIN('OddsRatio_working_3-way'!Y33/3)</f>
        <v>9.3450321237249973E-2</v>
      </c>
      <c r="AD33" s="11">
        <f>'OddsRatio_working_3-way'!X33^(1/3)*SIN(('OddsRatio_working_3-way'!Y33+2*PI())/3)</f>
        <v>0.4267579410432174</v>
      </c>
      <c r="AE33" s="11">
        <f>'OddsRatio_working_3-way'!X33^(1/3)*SIN(('OddsRatio_working_3-way'!Y33+4*PI())/3)</f>
        <v>-0.52020826228046746</v>
      </c>
      <c r="AF33" s="11">
        <f>-'OddsRatio_working_3-way'!U33/(3*'OddsRatio_working_3-way'!X33^(1/3))*COS(('OddsRatio_working_3-way'!Y33)/3)</f>
        <v>0.5467311924024072</v>
      </c>
      <c r="AG33" s="11">
        <f>-'OddsRatio_working_3-way'!U33/(3*'OddsRatio_working_3-way'!X33^(1/3))*COS(('OddsRatio_working_3-way'!Y33+2*PI())/3)</f>
        <v>-0.35429594838447853</v>
      </c>
      <c r="AH33" s="11">
        <f>-'OddsRatio_working_3-way'!U33/(3*'OddsRatio_working_3-way'!X33^(1/3))*COS(('OddsRatio_working_3-way'!Y33+4*PI())/3)</f>
        <v>-0.19243524401792858</v>
      </c>
      <c r="AI33" s="11">
        <f>'OddsRatio_working_3-way'!U33/(3*'OddsRatio_working_3-way'!X33^(1/3))*SIN(('OddsRatio_working_3-way'!Y33)/3)</f>
        <v>-9.3450321237249959E-2</v>
      </c>
      <c r="AJ33" s="11">
        <f>'OddsRatio_working_3-way'!U33/(3*'OddsRatio_working_3-way'!X33^(1/3))*SIN(('OddsRatio_working_3-way'!Y33+2*PI())/3)</f>
        <v>-0.42675794104321729</v>
      </c>
      <c r="AK33" s="11">
        <f>'OddsRatio_working_3-way'!U33/(3*'OddsRatio_working_3-way'!X33^(1/3))*SIN(('OddsRatio_working_3-way'!Y33+4*PI())/3)</f>
        <v>0.52020826228046735</v>
      </c>
      <c r="AL33" s="11">
        <f>'OddsRatio_working_3-way'!Z33+'OddsRatio_working_3-way'!AF33</f>
        <v>1.0934623848048144</v>
      </c>
      <c r="AM33" s="11">
        <f>'OddsRatio_working_3-way'!AA33+'OddsRatio_working_3-way'!AG33</f>
        <v>-0.70859189676895717</v>
      </c>
      <c r="AN33" s="11">
        <f>'OddsRatio_working_3-way'!AB33+'OddsRatio_working_3-way'!AH33</f>
        <v>-0.38487048803585722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1.0934623848048144</v>
      </c>
      <c r="AS33" s="11">
        <f>IF(('OddsRatio_working_3-way'!X33=0),IF(Q33&gt;0,-Q33^(1/3),(-Q33)^(1/3)),'OddsRatio_working_3-way'!AM33-'OddsRatio_working_3-way'!R33/3)</f>
        <v>-0.70859189676895717</v>
      </c>
      <c r="AT33" s="11">
        <f>IF(('OddsRatio_working_3-way'!X33=0),IF(Q33&gt;0,-Q33^(1/3),(-Q33)^(1/3)),'OddsRatio_working_3-way'!AN33-'OddsRatio_working_3-way'!R33/3)</f>
        <v>-0.38487048803585722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1.85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4.47</v>
      </c>
      <c r="D34" s="9">
        <f t="shared" si="13"/>
        <v>0.52203275487358747</v>
      </c>
      <c r="E34" s="9">
        <f t="shared" si="14"/>
        <v>0.2668968503163463</v>
      </c>
      <c r="F34" s="9">
        <f t="shared" si="15"/>
        <v>0.21107039481006651</v>
      </c>
      <c r="G34" s="9">
        <f t="shared" si="16"/>
        <v>1.0771630722046179</v>
      </c>
      <c r="H34" s="9">
        <f t="shared" si="17"/>
        <v>1.9155886113739251</v>
      </c>
      <c r="I34" s="9">
        <f t="shared" si="18"/>
        <v>3.746765834121776</v>
      </c>
      <c r="J34" s="9">
        <f t="shared" si="19"/>
        <v>4.7377558605500241</v>
      </c>
      <c r="K34" s="11">
        <f t="shared" si="20"/>
        <v>0.54054054054054046</v>
      </c>
      <c r="L34" s="11">
        <f t="shared" si="21"/>
        <v>0.28169014084507044</v>
      </c>
      <c r="M34" s="11">
        <f t="shared" si="22"/>
        <v>0.2237136465324385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-0.25620109191335216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0.23401792945228048</v>
      </c>
      <c r="Q34" s="11">
        <f>2*'OddsRatio_working_3-way'!K34*'OddsRatio_working_3-way'!L34*'OddsRatio_working_3-way'!M34</f>
        <v>6.812749037912097E-2</v>
      </c>
      <c r="R34" s="11">
        <f t="shared" si="23"/>
        <v>0</v>
      </c>
      <c r="S34" s="11">
        <f t="shared" si="24"/>
        <v>-0.91341503544967684</v>
      </c>
      <c r="T34" s="11">
        <f t="shared" si="25"/>
        <v>-0.26591412967967309</v>
      </c>
      <c r="U34" s="11">
        <f>'OddsRatio_working_3-way'!S34-'OddsRatio_working_3-way'!R34^2/3</f>
        <v>-0.91341503544967684</v>
      </c>
      <c r="V34" s="11">
        <f>'OddsRatio_working_3-way'!S34*'OddsRatio_working_3-way'!R34/3-2*'OddsRatio_working_3-way'!R34^3/27-'OddsRatio_working_3-way'!T34</f>
        <v>0.26591412967967309</v>
      </c>
      <c r="W34" s="11">
        <f>'OddsRatio_working_3-way'!V34^2+4*'OddsRatio_working_3-way'!U34^3/27</f>
        <v>-4.2191431330126497E-2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0.16800428245540683</v>
      </c>
      <c r="Y34" s="11">
        <f>IF('OddsRatio_working_3-way'!W34&gt;=0,IF('OddsRatio_working_3-way'!V34+SQRT('OddsRatio_working_3-way'!W34)&gt;0,0,PI()),ACOS('OddsRatio_working_3-way'!V34/(2*'OddsRatio_working_3-way'!X34)))</f>
        <v>0.65771534823194366</v>
      </c>
      <c r="Z34" s="11">
        <f>'OddsRatio_working_3-way'!X34^(1/3)*COS('OddsRatio_working_3-way'!Y34/3)</f>
        <v>0.53858153610230897</v>
      </c>
      <c r="AA34" s="11">
        <f>'OddsRatio_working_3-way'!X34^(1/3)*COS(('OddsRatio_working_3-way'!Y34+2*PI())/3)</f>
        <v>-0.37321961673946197</v>
      </c>
      <c r="AB34" s="11">
        <f>'OddsRatio_working_3-way'!X34^(1/3)*COS(('OddsRatio_working_3-way'!Y34+4*PI())/3)</f>
        <v>-0.16536191936284719</v>
      </c>
      <c r="AC34" s="11">
        <f>'OddsRatio_working_3-way'!X34^(1/3)*SIN('OddsRatio_working_3-way'!Y34/3)</f>
        <v>0.12000669753352439</v>
      </c>
      <c r="AD34" s="11">
        <f>'OddsRatio_working_3-way'!X34^(1/3)*SIN(('OddsRatio_working_3-way'!Y34+2*PI())/3)</f>
        <v>0.40642194350708316</v>
      </c>
      <c r="AE34" s="11">
        <f>'OddsRatio_working_3-way'!X34^(1/3)*SIN(('OddsRatio_working_3-way'!Y34+4*PI())/3)</f>
        <v>-0.52642864104060749</v>
      </c>
      <c r="AF34" s="11">
        <f>-'OddsRatio_working_3-way'!U34/(3*'OddsRatio_working_3-way'!X34^(1/3))*COS(('OddsRatio_working_3-way'!Y34)/3)</f>
        <v>0.53858153610230897</v>
      </c>
      <c r="AG34" s="11">
        <f>-'OddsRatio_working_3-way'!U34/(3*'OddsRatio_working_3-way'!X34^(1/3))*COS(('OddsRatio_working_3-way'!Y34+2*PI())/3)</f>
        <v>-0.37321961673946197</v>
      </c>
      <c r="AH34" s="11">
        <f>-'OddsRatio_working_3-way'!U34/(3*'OddsRatio_working_3-way'!X34^(1/3))*COS(('OddsRatio_working_3-way'!Y34+4*PI())/3)</f>
        <v>-0.16536191936284719</v>
      </c>
      <c r="AI34" s="11">
        <f>'OddsRatio_working_3-way'!U34/(3*'OddsRatio_working_3-way'!X34^(1/3))*SIN(('OddsRatio_working_3-way'!Y34)/3)</f>
        <v>-0.12000669753352439</v>
      </c>
      <c r="AJ34" s="11">
        <f>'OddsRatio_working_3-way'!U34/(3*'OddsRatio_working_3-way'!X34^(1/3))*SIN(('OddsRatio_working_3-way'!Y34+2*PI())/3)</f>
        <v>-0.40642194350708316</v>
      </c>
      <c r="AK34" s="11">
        <f>'OddsRatio_working_3-way'!U34/(3*'OddsRatio_working_3-way'!X34^(1/3))*SIN(('OddsRatio_working_3-way'!Y34+4*PI())/3)</f>
        <v>0.52642864104060749</v>
      </c>
      <c r="AL34" s="11">
        <f>'OddsRatio_working_3-way'!Z34+'OddsRatio_working_3-way'!AF34</f>
        <v>1.0771630722046179</v>
      </c>
      <c r="AM34" s="11">
        <f>'OddsRatio_working_3-way'!AA34+'OddsRatio_working_3-way'!AG34</f>
        <v>-0.74643923347892394</v>
      </c>
      <c r="AN34" s="11">
        <f>'OddsRatio_working_3-way'!AB34+'OddsRatio_working_3-way'!AH34</f>
        <v>-0.33072383872569439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1.0771630722046179</v>
      </c>
      <c r="AS34" s="11">
        <f>IF(('OddsRatio_working_3-way'!X34=0),IF(Q34&gt;0,-Q34^(1/3),(-Q34)^(1/3)),'OddsRatio_working_3-way'!AM34-'OddsRatio_working_3-way'!R34/3)</f>
        <v>-0.74643923347892394</v>
      </c>
      <c r="AT34" s="11">
        <f>IF(('OddsRatio_working_3-way'!X34=0),IF(Q34&gt;0,-Q34^(1/3),(-Q34)^(1/3)),'OddsRatio_working_3-way'!AN34-'OddsRatio_working_3-way'!R34/3)</f>
        <v>-0.33072383872569439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3.09</v>
      </c>
      <c r="C35" s="4">
        <f>IF('True_Odds_Calculator_3-way'!C36="","",'True_Odds_Calculator_3-way'!C36)</f>
        <v>3.15</v>
      </c>
      <c r="D35" s="9">
        <f t="shared" si="13"/>
        <v>0.38637698227261064</v>
      </c>
      <c r="E35" s="9">
        <f t="shared" si="14"/>
        <v>0.30982123431661607</v>
      </c>
      <c r="F35" s="9">
        <f t="shared" si="15"/>
        <v>0.30380178341077324</v>
      </c>
      <c r="G35" s="9">
        <f t="shared" si="16"/>
        <v>1.0658697271607469</v>
      </c>
      <c r="H35" s="9">
        <f t="shared" si="17"/>
        <v>2.588145893469513</v>
      </c>
      <c r="I35" s="9">
        <f t="shared" si="18"/>
        <v>3.2276677297659608</v>
      </c>
      <c r="J35" s="9">
        <f t="shared" si="19"/>
        <v>3.2916199133956057</v>
      </c>
      <c r="K35" s="11">
        <f t="shared" si="20"/>
        <v>0.40160642570281119</v>
      </c>
      <c r="L35" s="11">
        <f t="shared" si="21"/>
        <v>0.3236245954692557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-0.27625022100009422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0.23642110435887487</v>
      </c>
      <c r="Q35" s="11">
        <f>2*'OddsRatio_working_3-way'!K35*'OddsRatio_working_3-way'!L35*'OddsRatio_working_3-way'!M35</f>
        <v>8.2520455273603785E-2</v>
      </c>
      <c r="R35" s="11">
        <f t="shared" si="23"/>
        <v>0</v>
      </c>
      <c r="S35" s="11">
        <f t="shared" si="24"/>
        <v>-0.85582231754592597</v>
      </c>
      <c r="T35" s="11">
        <f t="shared" si="25"/>
        <v>-0.29871634120276647</v>
      </c>
      <c r="U35" s="11">
        <f>'OddsRatio_working_3-way'!S35-'OddsRatio_working_3-way'!R35^2/3</f>
        <v>-0.85582231754592597</v>
      </c>
      <c r="V35" s="11">
        <f>'OddsRatio_working_3-way'!S35*'OddsRatio_working_3-way'!R35/3-2*'OddsRatio_working_3-way'!R35^3/27-'OddsRatio_working_3-way'!T35</f>
        <v>0.29871634120276647</v>
      </c>
      <c r="W35" s="11">
        <f>'OddsRatio_working_3-way'!V35^2+4*'OddsRatio_working_3-way'!U35^3/27</f>
        <v>-3.632475509818045E-3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0.15236791657972623</v>
      </c>
      <c r="Y35" s="11">
        <f>IF('OddsRatio_working_3-way'!W35&gt;=0,IF('OddsRatio_working_3-way'!V35+SQRT('OddsRatio_working_3-way'!W35)&gt;0,0,PI()),ACOS('OddsRatio_working_3-way'!V35/(2*'OddsRatio_working_3-way'!X35)))</f>
        <v>0.19909055074465254</v>
      </c>
      <c r="Z35" s="11">
        <f>'OddsRatio_working_3-way'!X35^(1/3)*COS('OddsRatio_working_3-way'!Y35/3)</f>
        <v>0.53293486358037345</v>
      </c>
      <c r="AA35" s="11">
        <f>'OddsRatio_working_3-way'!X35^(1/3)*COS(('OddsRatio_working_3-way'!Y35+2*PI())/3)</f>
        <v>-0.29714157027699745</v>
      </c>
      <c r="AB35" s="11">
        <f>'OddsRatio_working_3-way'!X35^(1/3)*COS(('OddsRatio_working_3-way'!Y35+4*PI())/3)</f>
        <v>-0.23579329330337573</v>
      </c>
      <c r="AC35" s="11">
        <f>'OddsRatio_working_3-way'!X35^(1/3)*SIN('OddsRatio_working_3-way'!Y35/3)</f>
        <v>3.5419444225040141E-2</v>
      </c>
      <c r="AD35" s="11">
        <f>'OddsRatio_working_3-way'!X35^(1/3)*SIN(('OddsRatio_working_3-way'!Y35+2*PI())/3)</f>
        <v>0.44382540831047768</v>
      </c>
      <c r="AE35" s="11">
        <f>'OddsRatio_working_3-way'!X35^(1/3)*SIN(('OddsRatio_working_3-way'!Y35+4*PI())/3)</f>
        <v>-0.47924485253551785</v>
      </c>
      <c r="AF35" s="11">
        <f>-'OddsRatio_working_3-way'!U35/(3*'OddsRatio_working_3-way'!X35^(1/3))*COS(('OddsRatio_working_3-way'!Y35)/3)</f>
        <v>0.53293486358037345</v>
      </c>
      <c r="AG35" s="11">
        <f>-'OddsRatio_working_3-way'!U35/(3*'OddsRatio_working_3-way'!X35^(1/3))*COS(('OddsRatio_working_3-way'!Y35+2*PI())/3)</f>
        <v>-0.29714157027699745</v>
      </c>
      <c r="AH35" s="11">
        <f>-'OddsRatio_working_3-way'!U35/(3*'OddsRatio_working_3-way'!X35^(1/3))*COS(('OddsRatio_working_3-way'!Y35+4*PI())/3)</f>
        <v>-0.23579329330337573</v>
      </c>
      <c r="AI35" s="11">
        <f>'OddsRatio_working_3-way'!U35/(3*'OddsRatio_working_3-way'!X35^(1/3))*SIN(('OddsRatio_working_3-way'!Y35)/3)</f>
        <v>-3.5419444225040141E-2</v>
      </c>
      <c r="AJ35" s="11">
        <f>'OddsRatio_working_3-way'!U35/(3*'OddsRatio_working_3-way'!X35^(1/3))*SIN(('OddsRatio_working_3-way'!Y35+2*PI())/3)</f>
        <v>-0.44382540831047768</v>
      </c>
      <c r="AK35" s="11">
        <f>'OddsRatio_working_3-way'!U35/(3*'OddsRatio_working_3-way'!X35^(1/3))*SIN(('OddsRatio_working_3-way'!Y35+4*PI())/3)</f>
        <v>0.47924485253551785</v>
      </c>
      <c r="AL35" s="11">
        <f>'OddsRatio_working_3-way'!Z35+'OddsRatio_working_3-way'!AF35</f>
        <v>1.0658697271607469</v>
      </c>
      <c r="AM35" s="11">
        <f>'OddsRatio_working_3-way'!AA35+'OddsRatio_working_3-way'!AG35</f>
        <v>-0.59428314055399489</v>
      </c>
      <c r="AN35" s="11">
        <f>'OddsRatio_working_3-way'!AB35+'OddsRatio_working_3-way'!AH35</f>
        <v>-0.47158658660675146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1.0658697271607469</v>
      </c>
      <c r="AS35" s="11">
        <f>IF(('OddsRatio_working_3-way'!X35=0),IF(Q35&gt;0,-Q35^(1/3),(-Q35)^(1/3)),'OddsRatio_working_3-way'!AM35-'OddsRatio_working_3-way'!R35/3)</f>
        <v>-0.59428314055399489</v>
      </c>
      <c r="AT35" s="11">
        <f>IF(('OddsRatio_working_3-way'!X35=0),IF(Q35&gt;0,-Q35^(1/3),(-Q35)^(1/3)),'OddsRatio_working_3-way'!AN35-'OddsRatio_working_3-way'!R35/3)</f>
        <v>-0.47158658660675146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2.69</v>
      </c>
      <c r="B36" s="4">
        <f>IF('True_Odds_Calculator_3-way'!B37="","",'True_Odds_Calculator_3-way'!B37)</f>
        <v>3.47</v>
      </c>
      <c r="C36" s="4">
        <f>IF('True_Odds_Calculator_3-way'!C37="","",'True_Odds_Calculator_3-way'!C37)</f>
        <v>2.4700000000000002</v>
      </c>
      <c r="D36" s="9">
        <f t="shared" si="13"/>
        <v>0.3494544180401436</v>
      </c>
      <c r="E36" s="9">
        <f t="shared" si="14"/>
        <v>0.26875903278360097</v>
      </c>
      <c r="F36" s="9">
        <f t="shared" si="15"/>
        <v>0.38178654917625526</v>
      </c>
      <c r="G36" s="9">
        <f t="shared" si="16"/>
        <v>1.1015405566662775</v>
      </c>
      <c r="H36" s="9">
        <f t="shared" si="17"/>
        <v>2.861603540766009</v>
      </c>
      <c r="I36" s="9">
        <f t="shared" si="18"/>
        <v>3.720805174965705</v>
      </c>
      <c r="J36" s="9">
        <f t="shared" si="19"/>
        <v>2.6192646182994279</v>
      </c>
      <c r="K36" s="11">
        <f t="shared" si="20"/>
        <v>0.37174721189591081</v>
      </c>
      <c r="L36" s="11">
        <f t="shared" si="21"/>
        <v>0.28818443804034583</v>
      </c>
      <c r="M36" s="11">
        <f t="shared" si="22"/>
        <v>0.40485829959514169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-0.26614743472997426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0.24419101879312299</v>
      </c>
      <c r="Q36" s="11">
        <f>2*'OddsRatio_working_3-way'!K36*'OddsRatio_working_3-way'!L36*'OddsRatio_working_3-way'!M36</f>
        <v>8.6746365468249723E-2</v>
      </c>
      <c r="R36" s="11">
        <f t="shared" si="23"/>
        <v>0</v>
      </c>
      <c r="S36" s="11">
        <f t="shared" si="24"/>
        <v>-0.91750280832453768</v>
      </c>
      <c r="T36" s="11">
        <f t="shared" si="25"/>
        <v>-0.32593350206910748</v>
      </c>
      <c r="U36" s="11">
        <f>'OddsRatio_working_3-way'!S36-'OddsRatio_working_3-way'!R36^2/3</f>
        <v>-0.91750280832453768</v>
      </c>
      <c r="V36" s="11">
        <f>'OddsRatio_working_3-way'!S36*'OddsRatio_working_3-way'!R36/3-2*'OddsRatio_working_3-way'!R36^3/27-'OddsRatio_working_3-way'!T36</f>
        <v>0.32593350206910748</v>
      </c>
      <c r="W36" s="11">
        <f>'OddsRatio_working_3-way'!V36^2+4*'OddsRatio_working_3-way'!U36^3/27</f>
        <v>-8.1916969092858671E-3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0.16913333843473818</v>
      </c>
      <c r="Y36" s="11">
        <f>IF('OddsRatio_working_3-way'!W36&gt;=0,IF('OddsRatio_working_3-way'!V36+SQRT('OddsRatio_working_3-way'!W36)&gt;0,0,PI()),ACOS('OddsRatio_working_3-way'!V36/(2*'OddsRatio_working_3-way'!X36)))</f>
        <v>0.27086398964116132</v>
      </c>
      <c r="Z36" s="11">
        <f>'OddsRatio_working_3-way'!X36^(1/3)*COS('OddsRatio_working_3-way'!Y36/3)</f>
        <v>0.55077027833313874</v>
      </c>
      <c r="AA36" s="11">
        <f>'OddsRatio_working_3-way'!X36^(1/3)*COS(('OddsRatio_working_3-way'!Y36+2*PI())/3)</f>
        <v>-0.31856820829976229</v>
      </c>
      <c r="AB36" s="11">
        <f>'OddsRatio_working_3-way'!X36^(1/3)*COS(('OddsRatio_working_3-way'!Y36+4*PI())/3)</f>
        <v>-0.23220207003337665</v>
      </c>
      <c r="AC36" s="11">
        <f>'OddsRatio_working_3-way'!X36^(1/3)*SIN('OddsRatio_working_3-way'!Y36/3)</f>
        <v>4.9863513176966356E-2</v>
      </c>
      <c r="AD36" s="11">
        <f>'OddsRatio_working_3-way'!X36^(1/3)*SIN(('OddsRatio_working_3-way'!Y36+2*PI())/3)</f>
        <v>0.45204929609744099</v>
      </c>
      <c r="AE36" s="11">
        <f>'OddsRatio_working_3-way'!X36^(1/3)*SIN(('OddsRatio_working_3-way'!Y36+4*PI())/3)</f>
        <v>-0.50191280927440718</v>
      </c>
      <c r="AF36" s="11">
        <f>-'OddsRatio_working_3-way'!U36/(3*'OddsRatio_working_3-way'!X36^(1/3))*COS(('OddsRatio_working_3-way'!Y36)/3)</f>
        <v>0.55077027833313863</v>
      </c>
      <c r="AG36" s="11">
        <f>-'OddsRatio_working_3-way'!U36/(3*'OddsRatio_working_3-way'!X36^(1/3))*COS(('OddsRatio_working_3-way'!Y36+2*PI())/3)</f>
        <v>-0.31856820829976218</v>
      </c>
      <c r="AH36" s="11">
        <f>-'OddsRatio_working_3-way'!U36/(3*'OddsRatio_working_3-way'!X36^(1/3))*COS(('OddsRatio_working_3-way'!Y36+4*PI())/3)</f>
        <v>-0.23220207003337659</v>
      </c>
      <c r="AI36" s="11">
        <f>'OddsRatio_working_3-way'!U36/(3*'OddsRatio_working_3-way'!X36^(1/3))*SIN(('OddsRatio_working_3-way'!Y36)/3)</f>
        <v>-4.9863513176966343E-2</v>
      </c>
      <c r="AJ36" s="11">
        <f>'OddsRatio_working_3-way'!U36/(3*'OddsRatio_working_3-way'!X36^(1/3))*SIN(('OddsRatio_working_3-way'!Y36+2*PI())/3)</f>
        <v>-0.45204929609744093</v>
      </c>
      <c r="AK36" s="11">
        <f>'OddsRatio_working_3-way'!U36/(3*'OddsRatio_working_3-way'!X36^(1/3))*SIN(('OddsRatio_working_3-way'!Y36+4*PI())/3)</f>
        <v>0.50191280927440707</v>
      </c>
      <c r="AL36" s="11">
        <f>'OddsRatio_working_3-way'!Z36+'OddsRatio_working_3-way'!AF36</f>
        <v>1.1015405566662775</v>
      </c>
      <c r="AM36" s="11">
        <f>'OddsRatio_working_3-way'!AA36+'OddsRatio_working_3-way'!AG36</f>
        <v>-0.63713641659952447</v>
      </c>
      <c r="AN36" s="11">
        <f>'OddsRatio_working_3-way'!AB36+'OddsRatio_working_3-way'!AH36</f>
        <v>-0.46440414006675323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1.1015405566662775</v>
      </c>
      <c r="AS36" s="11">
        <f>IF(('OddsRatio_working_3-way'!X36=0),IF(Q36&gt;0,-Q36^(1/3),(-Q36)^(1/3)),'OddsRatio_working_3-way'!AM36-'OddsRatio_working_3-way'!R36/3)</f>
        <v>-0.63713641659952447</v>
      </c>
      <c r="AT36" s="11">
        <f>IF(('OddsRatio_working_3-way'!X36=0),IF(Q36&gt;0,-Q36^(1/3),(-Q36)^(1/3)),'OddsRatio_working_3-way'!AN36-'OddsRatio_working_3-way'!R36/3)</f>
        <v>-0.46440414006675323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3.73</v>
      </c>
      <c r="B37" s="4">
        <f>IF('True_Odds_Calculator_3-way'!B38="","",'True_Odds_Calculator_3-way'!B38)</f>
        <v>3.63</v>
      </c>
      <c r="C37" s="4">
        <f>IF('True_Odds_Calculator_3-way'!C38="","",'True_Odds_Calculator_3-way'!C38)</f>
        <v>1.92</v>
      </c>
      <c r="D37" s="9">
        <f t="shared" si="13"/>
        <v>0.24870910253421263</v>
      </c>
      <c r="E37" s="9">
        <f t="shared" si="14"/>
        <v>0.25574721817777146</v>
      </c>
      <c r="F37" s="9">
        <f t="shared" si="15"/>
        <v>0.49554367928801613</v>
      </c>
      <c r="G37" s="9">
        <f t="shared" si="16"/>
        <v>1.1065060672718741</v>
      </c>
      <c r="H37" s="9">
        <f t="shared" si="17"/>
        <v>4.0207615636522158</v>
      </c>
      <c r="I37" s="9">
        <f t="shared" si="18"/>
        <v>3.9101109569250285</v>
      </c>
      <c r="J37" s="9">
        <f t="shared" si="19"/>
        <v>2.0179855818901236</v>
      </c>
      <c r="K37" s="11">
        <f t="shared" si="20"/>
        <v>0.26809651474530832</v>
      </c>
      <c r="L37" s="11">
        <f t="shared" si="21"/>
        <v>0.27548209366391185</v>
      </c>
      <c r="M37" s="11">
        <f t="shared" si="22"/>
        <v>0.52083333333333337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-0.25409114912222397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0.24156997712932399</v>
      </c>
      <c r="Q37" s="11">
        <f>2*'OddsRatio_working_3-way'!K37*'OddsRatio_working_3-way'!L37*'OddsRatio_working_3-way'!M37</f>
        <v>7.6933113735453501E-2</v>
      </c>
      <c r="R37" s="11">
        <f t="shared" si="23"/>
        <v>0</v>
      </c>
      <c r="S37" s="11">
        <f t="shared" si="24"/>
        <v>-0.95072173101599455</v>
      </c>
      <c r="T37" s="11">
        <f t="shared" si="25"/>
        <v>-0.30277762134267344</v>
      </c>
      <c r="U37" s="11">
        <f>'OddsRatio_working_3-way'!S37-'OddsRatio_working_3-way'!R37^2/3</f>
        <v>-0.95072173101599455</v>
      </c>
      <c r="V37" s="11">
        <f>'OddsRatio_working_3-way'!S37*'OddsRatio_working_3-way'!R37/3-2*'OddsRatio_working_3-way'!R37^3/27-'OddsRatio_working_3-way'!T37</f>
        <v>0.30277762134267344</v>
      </c>
      <c r="W37" s="11">
        <f>'OddsRatio_working_3-way'!V37^2+4*'OddsRatio_working_3-way'!U37^3/27</f>
        <v>-3.5633944851758761E-2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0.1784013963213896</v>
      </c>
      <c r="Y37" s="11">
        <f>IF('OddsRatio_working_3-way'!W37&gt;=0,IF('OddsRatio_working_3-way'!V37+SQRT('OddsRatio_working_3-way'!W37)&gt;0,0,PI()),ACOS('OddsRatio_working_3-way'!V37/(2*'OddsRatio_working_3-way'!X37)))</f>
        <v>0.55749070278059265</v>
      </c>
      <c r="Z37" s="11">
        <f>'OddsRatio_working_3-way'!X37^(1/3)*COS('OddsRatio_working_3-way'!Y37/3)</f>
        <v>0.55325303363593703</v>
      </c>
      <c r="AA37" s="11">
        <f>'OddsRatio_working_3-way'!X37^(1/3)*COS(('OddsRatio_working_3-way'!Y37+2*PI())/3)</f>
        <v>-0.3667028363113467</v>
      </c>
      <c r="AB37" s="11">
        <f>'OddsRatio_working_3-way'!X37^(1/3)*COS(('OddsRatio_working_3-way'!Y37+4*PI())/3)</f>
        <v>-0.18655019732459024</v>
      </c>
      <c r="AC37" s="11">
        <f>'OddsRatio_working_3-way'!X37^(1/3)*SIN('OddsRatio_working_3-way'!Y37/3)</f>
        <v>0.10401117461422532</v>
      </c>
      <c r="AD37" s="11">
        <f>'OddsRatio_working_3-way'!X37^(1/3)*SIN(('OddsRatio_working_3-way'!Y37+2*PI())/3)</f>
        <v>0.42712559454241544</v>
      </c>
      <c r="AE37" s="11">
        <f>'OddsRatio_working_3-way'!X37^(1/3)*SIN(('OddsRatio_working_3-way'!Y37+4*PI())/3)</f>
        <v>-0.53113676915664065</v>
      </c>
      <c r="AF37" s="11">
        <f>-'OddsRatio_working_3-way'!U37/(3*'OddsRatio_working_3-way'!X37^(1/3))*COS(('OddsRatio_working_3-way'!Y37)/3)</f>
        <v>0.55325303363593703</v>
      </c>
      <c r="AG37" s="11">
        <f>-'OddsRatio_working_3-way'!U37/(3*'OddsRatio_working_3-way'!X37^(1/3))*COS(('OddsRatio_working_3-way'!Y37+2*PI())/3)</f>
        <v>-0.3667028363113467</v>
      </c>
      <c r="AH37" s="11">
        <f>-'OddsRatio_working_3-way'!U37/(3*'OddsRatio_working_3-way'!X37^(1/3))*COS(('OddsRatio_working_3-way'!Y37+4*PI())/3)</f>
        <v>-0.18655019732459024</v>
      </c>
      <c r="AI37" s="11">
        <f>'OddsRatio_working_3-way'!U37/(3*'OddsRatio_working_3-way'!X37^(1/3))*SIN(('OddsRatio_working_3-way'!Y37)/3)</f>
        <v>-0.10401117461422532</v>
      </c>
      <c r="AJ37" s="11">
        <f>'OddsRatio_working_3-way'!U37/(3*'OddsRatio_working_3-way'!X37^(1/3))*SIN(('OddsRatio_working_3-way'!Y37+2*PI())/3)</f>
        <v>-0.42712559454241544</v>
      </c>
      <c r="AK37" s="11">
        <f>'OddsRatio_working_3-way'!U37/(3*'OddsRatio_working_3-way'!X37^(1/3))*SIN(('OddsRatio_working_3-way'!Y37+4*PI())/3)</f>
        <v>0.53113676915664065</v>
      </c>
      <c r="AL37" s="11">
        <f>'OddsRatio_working_3-way'!Z37+'OddsRatio_working_3-way'!AF37</f>
        <v>1.1065060672718741</v>
      </c>
      <c r="AM37" s="11">
        <f>'OddsRatio_working_3-way'!AA37+'OddsRatio_working_3-way'!AG37</f>
        <v>-0.73340567262269341</v>
      </c>
      <c r="AN37" s="11">
        <f>'OddsRatio_working_3-way'!AB37+'OddsRatio_working_3-way'!AH37</f>
        <v>-0.37310039464918049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1.1065060672718741</v>
      </c>
      <c r="AS37" s="11">
        <f>IF(('OddsRatio_working_3-way'!X37=0),IF(Q37&gt;0,-Q37^(1/3),(-Q37)^(1/3)),'OddsRatio_working_3-way'!AM37-'OddsRatio_working_3-way'!R37/3)</f>
        <v>-0.73340567262269341</v>
      </c>
      <c r="AT37" s="11">
        <f>IF(('OddsRatio_working_3-way'!X37=0),IF(Q37&gt;0,-Q37^(1/3),(-Q37)^(1/3)),'OddsRatio_working_3-way'!AN37-'OddsRatio_working_3-way'!R37/3)</f>
        <v>-0.37310039464918049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2.62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2.46</v>
      </c>
      <c r="D38" s="9">
        <f t="shared" si="13"/>
        <v>0.35917974337008779</v>
      </c>
      <c r="E38" s="9">
        <f t="shared" si="14"/>
        <v>0.25737171389595898</v>
      </c>
      <c r="F38" s="9">
        <f t="shared" si="15"/>
        <v>0.38344854273395323</v>
      </c>
      <c r="G38" s="9">
        <f t="shared" si="16"/>
        <v>1.1013094890502015</v>
      </c>
      <c r="H38" s="9">
        <f t="shared" si="17"/>
        <v>2.7841213722613269</v>
      </c>
      <c r="I38" s="9">
        <f t="shared" si="18"/>
        <v>3.8854308613115278</v>
      </c>
      <c r="J38" s="9">
        <f t="shared" si="19"/>
        <v>2.6079118540132944</v>
      </c>
      <c r="K38" s="11">
        <f t="shared" si="20"/>
        <v>0.38167938931297707</v>
      </c>
      <c r="L38" s="11">
        <f t="shared" si="21"/>
        <v>0.27624309392265195</v>
      </c>
      <c r="M38" s="11">
        <f t="shared" si="22"/>
        <v>0.4065040650406504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-0.2655976283519742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0.24430361127026562</v>
      </c>
      <c r="Q38" s="11">
        <f>2*'OddsRatio_working_3-way'!K38*'OddsRatio_working_3-way'!L38*'OddsRatio_working_3-way'!M38</f>
        <v>8.572056535798793E-2</v>
      </c>
      <c r="R38" s="11">
        <f t="shared" si="23"/>
        <v>0</v>
      </c>
      <c r="S38" s="11">
        <f t="shared" si="24"/>
        <v>-0.91982602700996485</v>
      </c>
      <c r="T38" s="11">
        <f t="shared" si="25"/>
        <v>-0.32274597438946129</v>
      </c>
      <c r="U38" s="11">
        <f>'OddsRatio_working_3-way'!S38-'OddsRatio_working_3-way'!R38^2/3</f>
        <v>-0.91982602700996485</v>
      </c>
      <c r="V38" s="11">
        <f>'OddsRatio_working_3-way'!S38*'OddsRatio_working_3-way'!R38/3-2*'OddsRatio_working_3-way'!R38^3/27-'OddsRatio_working_3-way'!T38</f>
        <v>0.32274597438946129</v>
      </c>
      <c r="W38" s="11">
        <f>'OddsRatio_working_3-way'!V38^2+4*'OddsRatio_working_3-way'!U38^3/27</f>
        <v>-1.1130788802694483E-2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0.16977614142400668</v>
      </c>
      <c r="Y38" s="11">
        <f>IF('OddsRatio_working_3-way'!W38&gt;=0,IF('OddsRatio_working_3-way'!V38+SQRT('OddsRatio_working_3-way'!W38)&gt;0,0,PI()),ACOS('OddsRatio_working_3-way'!V38/(2*'OddsRatio_working_3-way'!X38)))</f>
        <v>0.31594073002467704</v>
      </c>
      <c r="Z38" s="11">
        <f>'OddsRatio_working_3-way'!X38^(1/3)*COS('OddsRatio_working_3-way'!Y38/3)</f>
        <v>0.55065474452510077</v>
      </c>
      <c r="AA38" s="11">
        <f>'OddsRatio_working_3-way'!X38^(1/3)*COS(('OddsRatio_working_3-way'!Y38+2*PI())/3)</f>
        <v>-0.32573591322029105</v>
      </c>
      <c r="AB38" s="11">
        <f>'OddsRatio_working_3-way'!X38^(1/3)*COS(('OddsRatio_working_3-way'!Y38+4*PI())/3)</f>
        <v>-0.22491883130480977</v>
      </c>
      <c r="AC38" s="11">
        <f>'OddsRatio_working_3-way'!X38^(1/3)*SIN('OddsRatio_working_3-way'!Y38/3)</f>
        <v>5.8206769382815778E-2</v>
      </c>
      <c r="AD38" s="11">
        <f>'OddsRatio_working_3-way'!X38^(1/3)*SIN(('OddsRatio_working_3-way'!Y38+2*PI())/3)</f>
        <v>0.44777761278175943</v>
      </c>
      <c r="AE38" s="11">
        <f>'OddsRatio_working_3-way'!X38^(1/3)*SIN(('OddsRatio_working_3-way'!Y38+4*PI())/3)</f>
        <v>-0.50598438216457509</v>
      </c>
      <c r="AF38" s="11">
        <f>-'OddsRatio_working_3-way'!U38/(3*'OddsRatio_working_3-way'!X38^(1/3))*COS(('OddsRatio_working_3-way'!Y38)/3)</f>
        <v>0.55065474452510077</v>
      </c>
      <c r="AG38" s="11">
        <f>-'OddsRatio_working_3-way'!U38/(3*'OddsRatio_working_3-way'!X38^(1/3))*COS(('OddsRatio_working_3-way'!Y38+2*PI())/3)</f>
        <v>-0.32573591322029105</v>
      </c>
      <c r="AH38" s="11">
        <f>-'OddsRatio_working_3-way'!U38/(3*'OddsRatio_working_3-way'!X38^(1/3))*COS(('OddsRatio_working_3-way'!Y38+4*PI())/3)</f>
        <v>-0.22491883130480977</v>
      </c>
      <c r="AI38" s="11">
        <f>'OddsRatio_working_3-way'!U38/(3*'OddsRatio_working_3-way'!X38^(1/3))*SIN(('OddsRatio_working_3-way'!Y38)/3)</f>
        <v>-5.8206769382815778E-2</v>
      </c>
      <c r="AJ38" s="11">
        <f>'OddsRatio_working_3-way'!U38/(3*'OddsRatio_working_3-way'!X38^(1/3))*SIN(('OddsRatio_working_3-way'!Y38+2*PI())/3)</f>
        <v>-0.44777761278175943</v>
      </c>
      <c r="AK38" s="11">
        <f>'OddsRatio_working_3-way'!U38/(3*'OddsRatio_working_3-way'!X38^(1/3))*SIN(('OddsRatio_working_3-way'!Y38+4*PI())/3)</f>
        <v>0.50598438216457509</v>
      </c>
      <c r="AL38" s="11">
        <f>'OddsRatio_working_3-way'!Z38+'OddsRatio_working_3-way'!AF38</f>
        <v>1.1013094890502015</v>
      </c>
      <c r="AM38" s="11">
        <f>'OddsRatio_working_3-way'!AA38+'OddsRatio_working_3-way'!AG38</f>
        <v>-0.6514718264405821</v>
      </c>
      <c r="AN38" s="11">
        <f>'OddsRatio_working_3-way'!AB38+'OddsRatio_working_3-way'!AH38</f>
        <v>-0.44983766260961955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1.1013094890502015</v>
      </c>
      <c r="AS38" s="11">
        <f>IF(('OddsRatio_working_3-way'!X38=0),IF(Q38&gt;0,-Q38^(1/3),(-Q38)^(1/3)),'OddsRatio_working_3-way'!AM38-'OddsRatio_working_3-way'!R38/3)</f>
        <v>-0.6514718264405821</v>
      </c>
      <c r="AT38" s="11">
        <f>IF(('OddsRatio_working_3-way'!X38=0),IF(Q38&gt;0,-Q38^(1/3),(-Q38)^(1/3)),'OddsRatio_working_3-way'!AN38-'OddsRatio_working_3-way'!R38/3)</f>
        <v>-0.44983766260961955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2.5499999999999998</v>
      </c>
      <c r="B39" s="4">
        <f>IF('True_Odds_Calculator_3-way'!B40="","",'True_Odds_Calculator_3-way'!B40)</f>
        <v>3.49</v>
      </c>
      <c r="C39" s="4">
        <f>IF('True_Odds_Calculator_3-way'!C40="","",'True_Odds_Calculator_3-way'!C40)</f>
        <v>2.6</v>
      </c>
      <c r="D39" s="9">
        <f t="shared" si="13"/>
        <v>0.36987790164873807</v>
      </c>
      <c r="E39" s="9">
        <f t="shared" si="14"/>
        <v>0.26761274996943735</v>
      </c>
      <c r="F39" s="9">
        <f t="shared" si="15"/>
        <v>0.36250934838182491</v>
      </c>
      <c r="G39" s="9">
        <f t="shared" si="16"/>
        <v>1.0990934690095169</v>
      </c>
      <c r="H39" s="9">
        <f t="shared" si="17"/>
        <v>2.7035948769647504</v>
      </c>
      <c r="I39" s="9">
        <f t="shared" si="18"/>
        <v>3.7367427378336973</v>
      </c>
      <c r="J39" s="9">
        <f t="shared" si="19"/>
        <v>2.7585495504152271</v>
      </c>
      <c r="K39" s="11">
        <f t="shared" si="20"/>
        <v>0.39215686274509809</v>
      </c>
      <c r="L39" s="11">
        <f t="shared" si="21"/>
        <v>0.28653295128939826</v>
      </c>
      <c r="M39" s="11">
        <f t="shared" si="22"/>
        <v>0.38461538461538458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-0.26687756874846047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0.24374748797469176</v>
      </c>
      <c r="Q39" s="11">
        <f>2*'OddsRatio_working_3-way'!K39*'OddsRatio_working_3-way'!L39*'OddsRatio_working_3-way'!M39</f>
        <v>8.6435279423649564E-2</v>
      </c>
      <c r="R39" s="11">
        <f t="shared" si="23"/>
        <v>0</v>
      </c>
      <c r="S39" s="11">
        <f t="shared" si="24"/>
        <v>-0.91333074232413491</v>
      </c>
      <c r="T39" s="11">
        <f t="shared" si="25"/>
        <v>-0.32387614976033158</v>
      </c>
      <c r="U39" s="11">
        <f>'OddsRatio_working_3-way'!S39-'OddsRatio_working_3-way'!R39^2/3</f>
        <v>-0.91333074232413491</v>
      </c>
      <c r="V39" s="11">
        <f>'OddsRatio_working_3-way'!S39*'OddsRatio_working_3-way'!R39/3-2*'OddsRatio_working_3-way'!R39^3/27-'OddsRatio_working_3-way'!T39</f>
        <v>0.32387614976033158</v>
      </c>
      <c r="W39" s="11">
        <f>'OddsRatio_working_3-way'!V39^2+4*'OddsRatio_working_3-way'!U39^3/27</f>
        <v>-7.9747412907756887E-3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0.16798102696015435</v>
      </c>
      <c r="Y39" s="11">
        <f>IF('OddsRatio_working_3-way'!W39&gt;=0,IF('OddsRatio_working_3-way'!V39+SQRT('OddsRatio_working_3-way'!W39)&gt;0,0,PI()),ACOS('OddsRatio_working_3-way'!V39/(2*'OddsRatio_working_3-way'!X39)))</f>
        <v>0.26904199383011562</v>
      </c>
      <c r="Z39" s="11">
        <f>'OddsRatio_working_3-way'!X39^(1/3)*COS('OddsRatio_working_3-way'!Y39/3)</f>
        <v>0.54954673450475855</v>
      </c>
      <c r="AA39" s="11">
        <f>'OddsRatio_working_3-way'!X39^(1/3)*COS(('OddsRatio_working_3-way'!Y39+2*PI())/3)</f>
        <v>-0.31756910918310227</v>
      </c>
      <c r="AB39" s="11">
        <f>'OddsRatio_working_3-way'!X39^(1/3)*COS(('OddsRatio_working_3-way'!Y39+4*PI())/3)</f>
        <v>-0.23197762532165647</v>
      </c>
      <c r="AC39" s="11">
        <f>'OddsRatio_working_3-way'!X39^(1/3)*SIN('OddsRatio_working_3-way'!Y39/3)</f>
        <v>4.9416266247745429E-2</v>
      </c>
      <c r="AD39" s="11">
        <f>'OddsRatio_working_3-way'!X39^(1/3)*SIN(('OddsRatio_working_3-way'!Y39+2*PI())/3)</f>
        <v>0.45121329952403061</v>
      </c>
      <c r="AE39" s="11">
        <f>'OddsRatio_working_3-way'!X39^(1/3)*SIN(('OddsRatio_working_3-way'!Y39+4*PI())/3)</f>
        <v>-0.50062956577177586</v>
      </c>
      <c r="AF39" s="11">
        <f>-'OddsRatio_working_3-way'!U39/(3*'OddsRatio_working_3-way'!X39^(1/3))*COS(('OddsRatio_working_3-way'!Y39)/3)</f>
        <v>0.54954673450475844</v>
      </c>
      <c r="AG39" s="11">
        <f>-'OddsRatio_working_3-way'!U39/(3*'OddsRatio_working_3-way'!X39^(1/3))*COS(('OddsRatio_working_3-way'!Y39+2*PI())/3)</f>
        <v>-0.31756910918310222</v>
      </c>
      <c r="AH39" s="11">
        <f>-'OddsRatio_working_3-way'!U39/(3*'OddsRatio_working_3-way'!X39^(1/3))*COS(('OddsRatio_working_3-way'!Y39+4*PI())/3)</f>
        <v>-0.23197762532165644</v>
      </c>
      <c r="AI39" s="11">
        <f>'OddsRatio_working_3-way'!U39/(3*'OddsRatio_working_3-way'!X39^(1/3))*SIN(('OddsRatio_working_3-way'!Y39)/3)</f>
        <v>-4.9416266247745422E-2</v>
      </c>
      <c r="AJ39" s="11">
        <f>'OddsRatio_working_3-way'!U39/(3*'OddsRatio_working_3-way'!X39^(1/3))*SIN(('OddsRatio_working_3-way'!Y39+2*PI())/3)</f>
        <v>-0.45121329952403055</v>
      </c>
      <c r="AK39" s="11">
        <f>'OddsRatio_working_3-way'!U39/(3*'OddsRatio_working_3-way'!X39^(1/3))*SIN(('OddsRatio_working_3-way'!Y39+4*PI())/3)</f>
        <v>0.50062956577177575</v>
      </c>
      <c r="AL39" s="11">
        <f>'OddsRatio_working_3-way'!Z39+'OddsRatio_working_3-way'!AF39</f>
        <v>1.0990934690095169</v>
      </c>
      <c r="AM39" s="11">
        <f>'OddsRatio_working_3-way'!AA39+'OddsRatio_working_3-way'!AG39</f>
        <v>-0.63513821836620443</v>
      </c>
      <c r="AN39" s="11">
        <f>'OddsRatio_working_3-way'!AB39+'OddsRatio_working_3-way'!AH39</f>
        <v>-0.46395525064331289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1.0990934690095169</v>
      </c>
      <c r="AS39" s="11">
        <f>IF(('OddsRatio_working_3-way'!X39=0),IF(Q39&gt;0,-Q39^(1/3),(-Q39)^(1/3)),'OddsRatio_working_3-way'!AM39-'OddsRatio_working_3-way'!R39/3)</f>
        <v>-0.63513821836620443</v>
      </c>
      <c r="AT39" s="11">
        <f>IF(('OddsRatio_working_3-way'!X39=0),IF(Q39&gt;0,-Q39^(1/3),(-Q39)^(1/3)),'OddsRatio_working_3-way'!AN39-'OddsRatio_working_3-way'!R39/3)</f>
        <v>-0.46395525064331289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4.0999999999999996</v>
      </c>
      <c r="C40" s="4">
        <f>IF('True_Odds_Calculator_3-way'!C41="","",'True_Odds_Calculator_3-way'!C41)</f>
        <v>6.23</v>
      </c>
      <c r="D40" s="9">
        <f t="shared" si="13"/>
        <v>0.63134252763744325</v>
      </c>
      <c r="E40" s="9">
        <f t="shared" si="14"/>
        <v>0.22315955301068727</v>
      </c>
      <c r="F40" s="9">
        <f t="shared" si="15"/>
        <v>0.14549791935186965</v>
      </c>
      <c r="G40" s="9">
        <f t="shared" si="16"/>
        <v>1.1229350892506789</v>
      </c>
      <c r="H40" s="9">
        <f t="shared" si="17"/>
        <v>1.583926246410353</v>
      </c>
      <c r="I40" s="9">
        <f t="shared" si="18"/>
        <v>4.4810987766771033</v>
      </c>
      <c r="J40" s="9">
        <f t="shared" si="19"/>
        <v>6.8729505167810494</v>
      </c>
      <c r="K40" s="11">
        <f t="shared" si="20"/>
        <v>0.65789473684210531</v>
      </c>
      <c r="L40" s="11">
        <f t="shared" si="21"/>
        <v>0.24390243902439027</v>
      </c>
      <c r="M40" s="11">
        <f t="shared" si="22"/>
        <v>0.16051364365971107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-0.21714570064514538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0.22794379755912117</v>
      </c>
      <c r="Q40" s="11">
        <f>2*'OddsRatio_working_3-way'!K40*'OddsRatio_working_3-way'!L40*'OddsRatio_working_3-way'!M40</f>
        <v>5.1512722612230777E-2</v>
      </c>
      <c r="R40" s="11">
        <f t="shared" si="23"/>
        <v>0</v>
      </c>
      <c r="S40" s="11">
        <f t="shared" si="24"/>
        <v>-1.0497274267088612</v>
      </c>
      <c r="T40" s="11">
        <f t="shared" si="25"/>
        <v>-0.23722653710934719</v>
      </c>
      <c r="U40" s="11">
        <f>'OddsRatio_working_3-way'!S40-'OddsRatio_working_3-way'!R40^2/3</f>
        <v>-1.0497274267088612</v>
      </c>
      <c r="V40" s="11">
        <f>'OddsRatio_working_3-way'!S40*'OddsRatio_working_3-way'!R40/3-2*'OddsRatio_working_3-way'!R40^3/27-'OddsRatio_working_3-way'!T40</f>
        <v>0.23722653710934719</v>
      </c>
      <c r="W40" s="11">
        <f>'OddsRatio_working_3-way'!V40^2+4*'OddsRatio_working_3-way'!U40^3/27</f>
        <v>-0.11509004384700891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0.20698216937450276</v>
      </c>
      <c r="Y40" s="11">
        <f>IF('OddsRatio_working_3-way'!W40&gt;=0,IF('OddsRatio_working_3-way'!V40+SQRT('OddsRatio_working_3-way'!W40)&gt;0,0,PI()),ACOS('OddsRatio_working_3-way'!V40/(2*'OddsRatio_working_3-way'!X40)))</f>
        <v>0.96056100944626266</v>
      </c>
      <c r="Z40" s="11">
        <f>'OddsRatio_working_3-way'!X40^(1/3)*COS('OddsRatio_working_3-way'!Y40/3)</f>
        <v>0.56146754462533954</v>
      </c>
      <c r="AA40" s="11">
        <f>'OddsRatio_working_3-way'!X40^(1/3)*COS(('OddsRatio_working_3-way'!Y40+2*PI())/3)</f>
        <v>-0.44197118709754413</v>
      </c>
      <c r="AB40" s="11">
        <f>'OddsRatio_working_3-way'!X40^(1/3)*COS(('OddsRatio_working_3-way'!Y40+4*PI())/3)</f>
        <v>-0.11949635752779539</v>
      </c>
      <c r="AC40" s="11">
        <f>'OddsRatio_working_3-way'!X40^(1/3)*SIN('OddsRatio_working_3-way'!Y40/3)</f>
        <v>0.18618092965897307</v>
      </c>
      <c r="AD40" s="11">
        <f>'OddsRatio_working_3-way'!X40^(1/3)*SIN(('OddsRatio_working_3-way'!Y40+2*PI())/3)</f>
        <v>0.39315469221653049</v>
      </c>
      <c r="AE40" s="11">
        <f>'OddsRatio_working_3-way'!X40^(1/3)*SIN(('OddsRatio_working_3-way'!Y40+4*PI())/3)</f>
        <v>-0.57933562187550358</v>
      </c>
      <c r="AF40" s="11">
        <f>-'OddsRatio_working_3-way'!U40/(3*'OddsRatio_working_3-way'!X40^(1/3))*COS(('OddsRatio_working_3-way'!Y40)/3)</f>
        <v>0.56146754462533932</v>
      </c>
      <c r="AG40" s="11">
        <f>-'OddsRatio_working_3-way'!U40/(3*'OddsRatio_working_3-way'!X40^(1/3))*COS(('OddsRatio_working_3-way'!Y40+2*PI())/3)</f>
        <v>-0.44197118709754396</v>
      </c>
      <c r="AH40" s="11">
        <f>-'OddsRatio_working_3-way'!U40/(3*'OddsRatio_working_3-way'!X40^(1/3))*COS(('OddsRatio_working_3-way'!Y40+4*PI())/3)</f>
        <v>-0.11949635752779535</v>
      </c>
      <c r="AI40" s="11">
        <f>'OddsRatio_working_3-way'!U40/(3*'OddsRatio_working_3-way'!X40^(1/3))*SIN(('OddsRatio_working_3-way'!Y40)/3)</f>
        <v>-0.18618092965897301</v>
      </c>
      <c r="AJ40" s="11">
        <f>'OddsRatio_working_3-way'!U40/(3*'OddsRatio_working_3-way'!X40^(1/3))*SIN(('OddsRatio_working_3-way'!Y40+2*PI())/3)</f>
        <v>-0.39315469221653038</v>
      </c>
      <c r="AK40" s="11">
        <f>'OddsRatio_working_3-way'!U40/(3*'OddsRatio_working_3-way'!X40^(1/3))*SIN(('OddsRatio_working_3-way'!Y40+4*PI())/3)</f>
        <v>0.57933562187550336</v>
      </c>
      <c r="AL40" s="11">
        <f>'OddsRatio_working_3-way'!Z40+'OddsRatio_working_3-way'!AF40</f>
        <v>1.1229350892506789</v>
      </c>
      <c r="AM40" s="11">
        <f>'OddsRatio_working_3-way'!AA40+'OddsRatio_working_3-way'!AG40</f>
        <v>-0.88394237419508803</v>
      </c>
      <c r="AN40" s="11">
        <f>'OddsRatio_working_3-way'!AB40+'OddsRatio_working_3-way'!AH40</f>
        <v>-0.23899271505559072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1.1229350892506789</v>
      </c>
      <c r="AS40" s="11">
        <f>IF(('OddsRatio_working_3-way'!X40=0),IF(Q40&gt;0,-Q40^(1/3),(-Q40)^(1/3)),'OddsRatio_working_3-way'!AM40-'OddsRatio_working_3-way'!R40/3)</f>
        <v>-0.88394237419508803</v>
      </c>
      <c r="AT40" s="11">
        <f>IF(('OddsRatio_working_3-way'!X40=0),IF(Q40&gt;0,-Q40^(1/3),(-Q40)^(1/3)),'OddsRatio_working_3-way'!AN40-'OddsRatio_working_3-way'!R40/3)</f>
        <v>-0.23899271505559072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1.88</v>
      </c>
      <c r="B41" s="4">
        <f>IF('True_Odds_Calculator_3-way'!B42="","",'True_Odds_Calculator_3-way'!B42)</f>
        <v>3.67</v>
      </c>
      <c r="C41" s="4">
        <f>IF('True_Odds_Calculator_3-way'!C42="","",'True_Odds_Calculator_3-way'!C42)</f>
        <v>3.86</v>
      </c>
      <c r="D41" s="9">
        <f t="shared" si="13"/>
        <v>0.50679307642077587</v>
      </c>
      <c r="E41" s="9">
        <f t="shared" si="14"/>
        <v>0.25298825064871433</v>
      </c>
      <c r="F41" s="9">
        <f t="shared" si="15"/>
        <v>0.24021867293050975</v>
      </c>
      <c r="G41" s="9">
        <f t="shared" si="16"/>
        <v>1.1058999012308393</v>
      </c>
      <c r="H41" s="9">
        <f t="shared" si="17"/>
        <v>1.9731919130831386</v>
      </c>
      <c r="I41" s="9">
        <f t="shared" si="18"/>
        <v>3.9527527362863402</v>
      </c>
      <c r="J41" s="9">
        <f t="shared" si="19"/>
        <v>4.1628737175201991</v>
      </c>
      <c r="K41" s="11">
        <f t="shared" si="20"/>
        <v>0.53191489361702127</v>
      </c>
      <c r="L41" s="11">
        <f t="shared" si="21"/>
        <v>0.27247956403269757</v>
      </c>
      <c r="M41" s="11">
        <f t="shared" si="22"/>
        <v>0.2590673575129534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-0.25231829914597426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0.24068377321265455</v>
      </c>
      <c r="Q41" s="11">
        <f>2*'OddsRatio_working_3-way'!K41*'OddsRatio_working_3-way'!L41*'OddsRatio_working_3-way'!M41</f>
        <v>7.5096341095992059E-2</v>
      </c>
      <c r="R41" s="11">
        <f t="shared" si="23"/>
        <v>0</v>
      </c>
      <c r="S41" s="11">
        <f t="shared" si="24"/>
        <v>-0.95388948810807905</v>
      </c>
      <c r="T41" s="11">
        <f t="shared" si="25"/>
        <v>-0.29762542530673292</v>
      </c>
      <c r="U41" s="11">
        <f>'OddsRatio_working_3-way'!S41-'OddsRatio_working_3-way'!R41^2/3</f>
        <v>-0.95388948810807905</v>
      </c>
      <c r="V41" s="11">
        <f>'OddsRatio_working_3-way'!S41*'OddsRatio_working_3-way'!R41/3-2*'OddsRatio_working_3-way'!R41^3/27-'OddsRatio_working_3-way'!T41</f>
        <v>0.29762542530673292</v>
      </c>
      <c r="W41" s="11">
        <f>'OddsRatio_working_3-way'!V41^2+4*'OddsRatio_working_3-way'!U41^3/27</f>
        <v>-4.0004137770812326E-2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0.17929377537983993</v>
      </c>
      <c r="Y41" s="11">
        <f>IF('OddsRatio_working_3-way'!W41&gt;=0,IF('OddsRatio_working_3-way'!V41+SQRT('OddsRatio_working_3-way'!W41)&gt;0,0,PI()),ACOS('OddsRatio_working_3-way'!V41/(2*'OddsRatio_working_3-way'!X41)))</f>
        <v>0.59169985105931078</v>
      </c>
      <c r="Z41" s="11">
        <f>'OddsRatio_working_3-way'!X41^(1/3)*COS('OddsRatio_working_3-way'!Y41/3)</f>
        <v>0.55294995061541963</v>
      </c>
      <c r="AA41" s="11">
        <f>'OddsRatio_working_3-way'!X41^(1/3)*COS(('OddsRatio_working_3-way'!Y41+2*PI())/3)</f>
        <v>-0.37216790144555695</v>
      </c>
      <c r="AB41" s="11">
        <f>'OddsRatio_working_3-way'!X41^(1/3)*COS(('OddsRatio_working_3-way'!Y41+4*PI())/3)</f>
        <v>-0.18078204916986287</v>
      </c>
      <c r="AC41" s="11">
        <f>'OddsRatio_working_3-way'!X41^(1/3)*SIN('OddsRatio_working_3-way'!Y41/3)</f>
        <v>0.11049667333045821</v>
      </c>
      <c r="AD41" s="11">
        <f>'OddsRatio_working_3-way'!X41^(1/3)*SIN(('OddsRatio_working_3-way'!Y41+2*PI())/3)</f>
        <v>0.42362036758907523</v>
      </c>
      <c r="AE41" s="11">
        <f>'OddsRatio_working_3-way'!X41^(1/3)*SIN(('OddsRatio_working_3-way'!Y41+4*PI())/3)</f>
        <v>-0.53411704091953316</v>
      </c>
      <c r="AF41" s="11">
        <f>-'OddsRatio_working_3-way'!U41/(3*'OddsRatio_working_3-way'!X41^(1/3))*COS(('OddsRatio_working_3-way'!Y41)/3)</f>
        <v>0.55294995061541963</v>
      </c>
      <c r="AG41" s="11">
        <f>-'OddsRatio_working_3-way'!U41/(3*'OddsRatio_working_3-way'!X41^(1/3))*COS(('OddsRatio_working_3-way'!Y41+2*PI())/3)</f>
        <v>-0.37216790144555695</v>
      </c>
      <c r="AH41" s="11">
        <f>-'OddsRatio_working_3-way'!U41/(3*'OddsRatio_working_3-way'!X41^(1/3))*COS(('OddsRatio_working_3-way'!Y41+4*PI())/3)</f>
        <v>-0.18078204916986287</v>
      </c>
      <c r="AI41" s="11">
        <f>'OddsRatio_working_3-way'!U41/(3*'OddsRatio_working_3-way'!X41^(1/3))*SIN(('OddsRatio_working_3-way'!Y41)/3)</f>
        <v>-0.11049667333045821</v>
      </c>
      <c r="AJ41" s="11">
        <f>'OddsRatio_working_3-way'!U41/(3*'OddsRatio_working_3-way'!X41^(1/3))*SIN(('OddsRatio_working_3-way'!Y41+2*PI())/3)</f>
        <v>-0.42362036758907523</v>
      </c>
      <c r="AK41" s="11">
        <f>'OddsRatio_working_3-way'!U41/(3*'OddsRatio_working_3-way'!X41^(1/3))*SIN(('OddsRatio_working_3-way'!Y41+4*PI())/3)</f>
        <v>0.53411704091953316</v>
      </c>
      <c r="AL41" s="11">
        <f>'OddsRatio_working_3-way'!Z41+'OddsRatio_working_3-way'!AF41</f>
        <v>1.1058999012308393</v>
      </c>
      <c r="AM41" s="11">
        <f>'OddsRatio_working_3-way'!AA41+'OddsRatio_working_3-way'!AG41</f>
        <v>-0.7443358028911139</v>
      </c>
      <c r="AN41" s="11">
        <f>'OddsRatio_working_3-way'!AB41+'OddsRatio_working_3-way'!AH41</f>
        <v>-0.36156409833972575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1.1058999012308393</v>
      </c>
      <c r="AS41" s="11">
        <f>IF(('OddsRatio_working_3-way'!X41=0),IF(Q41&gt;0,-Q41^(1/3),(-Q41)^(1/3)),'OddsRatio_working_3-way'!AM41-'OddsRatio_working_3-way'!R41/3)</f>
        <v>-0.7443358028911139</v>
      </c>
      <c r="AT41" s="11">
        <f>IF(('OddsRatio_working_3-way'!X41=0),IF(Q41&gt;0,-Q41^(1/3),(-Q41)^(1/3)),'OddsRatio_working_3-way'!AN41-'OddsRatio_working_3-way'!R41/3)</f>
        <v>-0.36156409833972575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3.51</v>
      </c>
      <c r="C42" s="4">
        <f>IF('True_Odds_Calculator_3-way'!C43="","",'True_Odds_Calculator_3-way'!C43)</f>
        <v>2.99</v>
      </c>
      <c r="D42" s="9">
        <f t="shared" si="13"/>
        <v>0.42208804568306335</v>
      </c>
      <c r="E42" s="9">
        <f t="shared" si="14"/>
        <v>0.26514838708751687</v>
      </c>
      <c r="F42" s="9">
        <f t="shared" si="15"/>
        <v>0.31276356722941989</v>
      </c>
      <c r="G42" s="9">
        <f t="shared" si="16"/>
        <v>1.1041725356630963</v>
      </c>
      <c r="H42" s="9">
        <f t="shared" si="17"/>
        <v>2.3691739442222395</v>
      </c>
      <c r="I42" s="9">
        <f t="shared" si="18"/>
        <v>3.7714730645143715</v>
      </c>
      <c r="J42" s="9">
        <f t="shared" si="19"/>
        <v>3.1973033459695612</v>
      </c>
      <c r="K42" s="11">
        <f t="shared" si="20"/>
        <v>0.4464285714285714</v>
      </c>
      <c r="L42" s="11">
        <f t="shared" si="21"/>
        <v>0.28490028490028491</v>
      </c>
      <c r="M42" s="11">
        <f t="shared" si="22"/>
        <v>0.33444816053511706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-0.26346453311336271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0.24416621406587966</v>
      </c>
      <c r="Q42" s="11">
        <f>2*'OddsRatio_working_3-way'!K42*'OddsRatio_working_3-way'!L42*'OddsRatio_working_3-way'!M42</f>
        <v>8.5075335911456315E-2</v>
      </c>
      <c r="R42" s="11">
        <f t="shared" si="23"/>
        <v>0</v>
      </c>
      <c r="S42" s="11">
        <f t="shared" si="24"/>
        <v>-0.92675173838605662</v>
      </c>
      <c r="T42" s="11">
        <f t="shared" si="25"/>
        <v>-0.32291001337493258</v>
      </c>
      <c r="U42" s="11">
        <f>'OddsRatio_working_3-way'!S42-'OddsRatio_working_3-way'!R42^2/3</f>
        <v>-0.92675173838605662</v>
      </c>
      <c r="V42" s="11">
        <f>'OddsRatio_working_3-way'!S42*'OddsRatio_working_3-way'!R42/3-2*'OddsRatio_working_3-way'!R42^3/27-'OddsRatio_working_3-way'!T42</f>
        <v>0.32291001337493258</v>
      </c>
      <c r="W42" s="11">
        <f>'OddsRatio_working_3-way'!V42^2+4*'OddsRatio_working_3-way'!U42^3/27</f>
        <v>-1.3648847584427803E-2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0.17169720755025905</v>
      </c>
      <c r="Y42" s="11">
        <f>IF('OddsRatio_working_3-way'!W42&gt;=0,IF('OddsRatio_working_3-way'!V42+SQRT('OddsRatio_working_3-way'!W42)&gt;0,0,PI()),ACOS('OddsRatio_working_3-way'!V42/(2*'OddsRatio_working_3-way'!X42)))</f>
        <v>0.34714661555660986</v>
      </c>
      <c r="Z42" s="11">
        <f>'OddsRatio_working_3-way'!X42^(1/3)*COS('OddsRatio_working_3-way'!Y42/3)</f>
        <v>0.55208626783154802</v>
      </c>
      <c r="AA42" s="11">
        <f>'OddsRatio_working_3-way'!X42^(1/3)*COS(('OddsRatio_working_3-way'!Y42+2*PI())/3)</f>
        <v>-0.33161740179568644</v>
      </c>
      <c r="AB42" s="11">
        <f>'OddsRatio_working_3-way'!X42^(1/3)*COS(('OddsRatio_working_3-way'!Y42+4*PI())/3)</f>
        <v>-0.22046886603586169</v>
      </c>
      <c r="AC42" s="11">
        <f>'OddsRatio_working_3-way'!X42^(1/3)*SIN('OddsRatio_working_3-way'!Y42/3)</f>
        <v>6.4171637040967636E-2</v>
      </c>
      <c r="AD42" s="11">
        <f>'OddsRatio_working_3-way'!X42^(1/3)*SIN(('OddsRatio_working_3-way'!Y42+2*PI())/3)</f>
        <v>0.44603491450217631</v>
      </c>
      <c r="AE42" s="11">
        <f>'OddsRatio_working_3-way'!X42^(1/3)*SIN(('OddsRatio_working_3-way'!Y42+4*PI())/3)</f>
        <v>-0.51020655154314387</v>
      </c>
      <c r="AF42" s="11">
        <f>-'OddsRatio_working_3-way'!U42/(3*'OddsRatio_working_3-way'!X42^(1/3))*COS(('OddsRatio_working_3-way'!Y42)/3)</f>
        <v>0.55208626783154813</v>
      </c>
      <c r="AG42" s="11">
        <f>-'OddsRatio_working_3-way'!U42/(3*'OddsRatio_working_3-way'!X42^(1/3))*COS(('OddsRatio_working_3-way'!Y42+2*PI())/3)</f>
        <v>-0.3316174017956865</v>
      </c>
      <c r="AH42" s="11">
        <f>-'OddsRatio_working_3-way'!U42/(3*'OddsRatio_working_3-way'!X42^(1/3))*COS(('OddsRatio_working_3-way'!Y42+4*PI())/3)</f>
        <v>-0.22046886603586174</v>
      </c>
      <c r="AI42" s="11">
        <f>'OddsRatio_working_3-way'!U42/(3*'OddsRatio_working_3-way'!X42^(1/3))*SIN(('OddsRatio_working_3-way'!Y42)/3)</f>
        <v>-6.417163704096765E-2</v>
      </c>
      <c r="AJ42" s="11">
        <f>'OddsRatio_working_3-way'!U42/(3*'OddsRatio_working_3-way'!X42^(1/3))*SIN(('OddsRatio_working_3-way'!Y42+2*PI())/3)</f>
        <v>-0.44603491450217642</v>
      </c>
      <c r="AK42" s="11">
        <f>'OddsRatio_working_3-way'!U42/(3*'OddsRatio_working_3-way'!X42^(1/3))*SIN(('OddsRatio_working_3-way'!Y42+4*PI())/3)</f>
        <v>0.51020655154314398</v>
      </c>
      <c r="AL42" s="11">
        <f>'OddsRatio_working_3-way'!Z42+'OddsRatio_working_3-way'!AF42</f>
        <v>1.1041725356630963</v>
      </c>
      <c r="AM42" s="11">
        <f>'OddsRatio_working_3-way'!AA42+'OddsRatio_working_3-way'!AG42</f>
        <v>-0.66323480359137288</v>
      </c>
      <c r="AN42" s="11">
        <f>'OddsRatio_working_3-way'!AB42+'OddsRatio_working_3-way'!AH42</f>
        <v>-0.44093773207172343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1.1041725356630963</v>
      </c>
      <c r="AS42" s="11">
        <f>IF(('OddsRatio_working_3-way'!X42=0),IF(Q42&gt;0,-Q42^(1/3),(-Q42)^(1/3)),'OddsRatio_working_3-way'!AM42-'OddsRatio_working_3-way'!R42/3)</f>
        <v>-0.66323480359137288</v>
      </c>
      <c r="AT42" s="11">
        <f>IF(('OddsRatio_working_3-way'!X42=0),IF(Q42&gt;0,-Q42^(1/3),(-Q42)^(1/3)),'OddsRatio_working_3-way'!AN42-'OddsRatio_working_3-way'!R42/3)</f>
        <v>-0.44093773207172343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1.6</v>
      </c>
      <c r="B43" s="4">
        <f>IF('True_Odds_Calculator_3-way'!B44="","",'True_Odds_Calculator_3-way'!B44)</f>
        <v>4.0199999999999996</v>
      </c>
      <c r="C43" s="4">
        <f>IF('True_Odds_Calculator_3-way'!C44="","",'True_Odds_Calculator_3-way'!C44)</f>
        <v>5.22</v>
      </c>
      <c r="D43" s="9">
        <f t="shared" si="13"/>
        <v>0.59769950420965656</v>
      </c>
      <c r="E43" s="9">
        <f t="shared" si="14"/>
        <v>0.22790237529639396</v>
      </c>
      <c r="F43" s="9">
        <f t="shared" si="15"/>
        <v>0.17439812049394954</v>
      </c>
      <c r="G43" s="9">
        <f t="shared" si="16"/>
        <v>1.1218025472580044</v>
      </c>
      <c r="H43" s="9">
        <f t="shared" si="17"/>
        <v>1.6730815283548026</v>
      </c>
      <c r="I43" s="9">
        <f t="shared" si="18"/>
        <v>4.3878436927191729</v>
      </c>
      <c r="J43" s="9">
        <f t="shared" si="19"/>
        <v>5.7340067494287785</v>
      </c>
      <c r="K43" s="11">
        <f t="shared" si="20"/>
        <v>0.625</v>
      </c>
      <c r="L43" s="11">
        <f t="shared" si="21"/>
        <v>0.24875621890547267</v>
      </c>
      <c r="M43" s="11">
        <f t="shared" si="22"/>
        <v>0.19157088122605365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-0.22774775547549597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0.23350679552429424</v>
      </c>
      <c r="Q43" s="11">
        <f>2*'OddsRatio_working_3-way'!K43*'OddsRatio_working_3-way'!L43*'OddsRatio_working_3-way'!M43</f>
        <v>5.9568060082728129E-2</v>
      </c>
      <c r="R43" s="11">
        <f t="shared" si="23"/>
        <v>0</v>
      </c>
      <c r="S43" s="11">
        <f t="shared" si="24"/>
        <v>-1.0252869234068824</v>
      </c>
      <c r="T43" s="11">
        <f t="shared" si="25"/>
        <v>-0.26155278658338843</v>
      </c>
      <c r="U43" s="11">
        <f>'OddsRatio_working_3-way'!S43-'OddsRatio_working_3-way'!R43^2/3</f>
        <v>-1.0252869234068824</v>
      </c>
      <c r="V43" s="11">
        <f>'OddsRatio_working_3-way'!S43*'OddsRatio_working_3-way'!R43/3-2*'OddsRatio_working_3-way'!R43^3/27-'OddsRatio_working_3-way'!T43</f>
        <v>0.26155278658338843</v>
      </c>
      <c r="W43" s="11">
        <f>'OddsRatio_working_3-way'!V43^2+4*'OddsRatio_working_3-way'!U43^3/27</f>
        <v>-9.1263506480270512E-2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0.1997957498608304</v>
      </c>
      <c r="Y43" s="11">
        <f>IF('OddsRatio_working_3-way'!W43&gt;=0,IF('OddsRatio_working_3-way'!V43+SQRT('OddsRatio_working_3-way'!W43)&gt;0,0,PI()),ACOS('OddsRatio_working_3-way'!V43/(2*'OddsRatio_working_3-way'!X43)))</f>
        <v>0.85720851897445349</v>
      </c>
      <c r="Z43" s="11">
        <f>'OddsRatio_working_3-way'!X43^(1/3)*COS('OddsRatio_working_3-way'!Y43/3)</f>
        <v>0.56090127362900233</v>
      </c>
      <c r="AA43" s="11">
        <f>'OddsRatio_working_3-way'!X43^(1/3)*COS(('OddsRatio_working_3-way'!Y43+2*PI())/3)</f>
        <v>-0.42315330596523176</v>
      </c>
      <c r="AB43" s="11">
        <f>'OddsRatio_working_3-way'!X43^(1/3)*COS(('OddsRatio_working_3-way'!Y43+4*PI())/3)</f>
        <v>-0.13774796766377095</v>
      </c>
      <c r="AC43" s="11">
        <f>'OddsRatio_working_3-way'!X43^(1/3)*SIN('OddsRatio_working_3-way'!Y43/3)</f>
        <v>0.1647788488965049</v>
      </c>
      <c r="AD43" s="11">
        <f>'OddsRatio_working_3-way'!X43^(1/3)*SIN(('OddsRatio_working_3-way'!Y43+2*PI())/3)</f>
        <v>0.40336532752951026</v>
      </c>
      <c r="AE43" s="11">
        <f>'OddsRatio_working_3-way'!X43^(1/3)*SIN(('OddsRatio_working_3-way'!Y43+4*PI())/3)</f>
        <v>-0.568144176426015</v>
      </c>
      <c r="AF43" s="11">
        <f>-'OddsRatio_working_3-way'!U43/(3*'OddsRatio_working_3-way'!X43^(1/3))*COS(('OddsRatio_working_3-way'!Y43)/3)</f>
        <v>0.56090127362900222</v>
      </c>
      <c r="AG43" s="11">
        <f>-'OddsRatio_working_3-way'!U43/(3*'OddsRatio_working_3-way'!X43^(1/3))*COS(('OddsRatio_working_3-way'!Y43+2*PI())/3)</f>
        <v>-0.42315330596523171</v>
      </c>
      <c r="AH43" s="11">
        <f>-'OddsRatio_working_3-way'!U43/(3*'OddsRatio_working_3-way'!X43^(1/3))*COS(('OddsRatio_working_3-way'!Y43+4*PI())/3)</f>
        <v>-0.13774796766377093</v>
      </c>
      <c r="AI43" s="11">
        <f>'OddsRatio_working_3-way'!U43/(3*'OddsRatio_working_3-way'!X43^(1/3))*SIN(('OddsRatio_working_3-way'!Y43)/3)</f>
        <v>-0.16477884889650488</v>
      </c>
      <c r="AJ43" s="11">
        <f>'OddsRatio_working_3-way'!U43/(3*'OddsRatio_working_3-way'!X43^(1/3))*SIN(('OddsRatio_working_3-way'!Y43+2*PI())/3)</f>
        <v>-0.40336532752951021</v>
      </c>
      <c r="AK43" s="11">
        <f>'OddsRatio_working_3-way'!U43/(3*'OddsRatio_working_3-way'!X43^(1/3))*SIN(('OddsRatio_working_3-way'!Y43+4*PI())/3)</f>
        <v>0.56814417642601489</v>
      </c>
      <c r="AL43" s="11">
        <f>'OddsRatio_working_3-way'!Z43+'OddsRatio_working_3-way'!AF43</f>
        <v>1.1218025472580044</v>
      </c>
      <c r="AM43" s="11">
        <f>'OddsRatio_working_3-way'!AA43+'OddsRatio_working_3-way'!AG43</f>
        <v>-0.84630661193046341</v>
      </c>
      <c r="AN43" s="11">
        <f>'OddsRatio_working_3-way'!AB43+'OddsRatio_working_3-way'!AH43</f>
        <v>-0.27549593532754191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1.1218025472580044</v>
      </c>
      <c r="AS43" s="11">
        <f>IF(('OddsRatio_working_3-way'!X43=0),IF(Q43&gt;0,-Q43^(1/3),(-Q43)^(1/3)),'OddsRatio_working_3-way'!AM43-'OddsRatio_working_3-way'!R43/3)</f>
        <v>-0.84630661193046341</v>
      </c>
      <c r="AT43" s="11">
        <f>IF(('OddsRatio_working_3-way'!X43=0),IF(Q43&gt;0,-Q43^(1/3),(-Q43)^(1/3)),'OddsRatio_working_3-way'!AN43-'OddsRatio_working_3-way'!R43/3)</f>
        <v>-0.27549593532754191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4.29</v>
      </c>
      <c r="C44" s="4">
        <f>IF('True_Odds_Calculator_3-way'!C45="","",'True_Odds_Calculator_3-way'!C45)</f>
        <v>6.12</v>
      </c>
      <c r="D44" s="9">
        <f t="shared" si="13"/>
        <v>0.63971917239165421</v>
      </c>
      <c r="E44" s="9">
        <f t="shared" si="14"/>
        <v>0.2125053751103973</v>
      </c>
      <c r="F44" s="9">
        <f t="shared" si="15"/>
        <v>0.14777545249794841</v>
      </c>
      <c r="G44" s="9">
        <f t="shared" si="16"/>
        <v>1.1263718305061883</v>
      </c>
      <c r="H44" s="9">
        <f t="shared" si="17"/>
        <v>1.5631859152530942</v>
      </c>
      <c r="I44" s="9">
        <f t="shared" si="18"/>
        <v>4.7057633223653585</v>
      </c>
      <c r="J44" s="9">
        <f t="shared" si="19"/>
        <v>6.7670237721916848</v>
      </c>
      <c r="K44" s="11">
        <f t="shared" si="20"/>
        <v>0.66666666666666663</v>
      </c>
      <c r="L44" s="11">
        <f t="shared" si="21"/>
        <v>0.23310023310023309</v>
      </c>
      <c r="M44" s="11">
        <f t="shared" si="22"/>
        <v>0.16339869281045752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-0.21386311582390016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0.22624434389140272</v>
      </c>
      <c r="Q44" s="11">
        <f>2*'OddsRatio_working_3-way'!K44*'OddsRatio_working_3-way'!L44*'OddsRatio_working_3-way'!M44</f>
        <v>5.0784364509854706E-2</v>
      </c>
      <c r="R44" s="11">
        <f t="shared" si="23"/>
        <v>0</v>
      </c>
      <c r="S44" s="11">
        <f t="shared" si="24"/>
        <v>-1.0578932370820668</v>
      </c>
      <c r="T44" s="11">
        <f t="shared" si="25"/>
        <v>-0.23746200607902732</v>
      </c>
      <c r="U44" s="11">
        <f>'OddsRatio_working_3-way'!S44-'OddsRatio_working_3-way'!R44^2/3</f>
        <v>-1.0578932370820668</v>
      </c>
      <c r="V44" s="11">
        <f>'OddsRatio_working_3-way'!S44*'OddsRatio_working_3-way'!R44/3-2*'OddsRatio_working_3-way'!R44^3/27-'OddsRatio_working_3-way'!T44</f>
        <v>0.23746200607902732</v>
      </c>
      <c r="W44" s="11">
        <f>'OddsRatio_working_3-way'!V44^2+4*'OddsRatio_working_3-way'!U44^3/27</f>
        <v>-0.11900862951728619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0.20940202592642351</v>
      </c>
      <c r="Y44" s="11">
        <f>IF('OddsRatio_working_3-way'!W44&gt;=0,IF('OddsRatio_working_3-way'!V44+SQRT('OddsRatio_working_3-way'!W44)&gt;0,0,PI()),ACOS('OddsRatio_working_3-way'!V44/(2*'OddsRatio_working_3-way'!X44)))</f>
        <v>0.96793676537410744</v>
      </c>
      <c r="Z44" s="11">
        <f>'OddsRatio_working_3-way'!X44^(1/3)*COS('OddsRatio_working_3-way'!Y44/3)</f>
        <v>0.56318591525309414</v>
      </c>
      <c r="AA44" s="11">
        <f>'OddsRatio_working_3-way'!X44^(1/3)*COS(('OddsRatio_working_3-way'!Y44+2*PI())/3)</f>
        <v>-0.44465591453558173</v>
      </c>
      <c r="AB44" s="11">
        <f>'OddsRatio_working_3-way'!X44^(1/3)*COS(('OddsRatio_working_3-way'!Y44+4*PI())/3)</f>
        <v>-0.11853000071751259</v>
      </c>
      <c r="AC44" s="11">
        <f>'OddsRatio_working_3-way'!X44^(1/3)*SIN('OddsRatio_working_3-way'!Y44/3)</f>
        <v>0.18828888413257519</v>
      </c>
      <c r="AD44" s="11">
        <f>'OddsRatio_working_3-way'!X44^(1/3)*SIN(('OddsRatio_working_3-way'!Y44+2*PI())/3)</f>
        <v>0.39358886759648198</v>
      </c>
      <c r="AE44" s="11">
        <f>'OddsRatio_working_3-way'!X44^(1/3)*SIN(('OddsRatio_working_3-way'!Y44+4*PI())/3)</f>
        <v>-0.58187775172905698</v>
      </c>
      <c r="AF44" s="11">
        <f>-'OddsRatio_working_3-way'!U44/(3*'OddsRatio_working_3-way'!X44^(1/3))*COS(('OddsRatio_working_3-way'!Y44)/3)</f>
        <v>0.56318591525309414</v>
      </c>
      <c r="AG44" s="11">
        <f>-'OddsRatio_working_3-way'!U44/(3*'OddsRatio_working_3-way'!X44^(1/3))*COS(('OddsRatio_working_3-way'!Y44+2*PI())/3)</f>
        <v>-0.44465591453558173</v>
      </c>
      <c r="AH44" s="11">
        <f>-'OddsRatio_working_3-way'!U44/(3*'OddsRatio_working_3-way'!X44^(1/3))*COS(('OddsRatio_working_3-way'!Y44+4*PI())/3)</f>
        <v>-0.11853000071751259</v>
      </c>
      <c r="AI44" s="11">
        <f>'OddsRatio_working_3-way'!U44/(3*'OddsRatio_working_3-way'!X44^(1/3))*SIN(('OddsRatio_working_3-way'!Y44)/3)</f>
        <v>-0.18828888413257519</v>
      </c>
      <c r="AJ44" s="11">
        <f>'OddsRatio_working_3-way'!U44/(3*'OddsRatio_working_3-way'!X44^(1/3))*SIN(('OddsRatio_working_3-way'!Y44+2*PI())/3)</f>
        <v>-0.39358886759648198</v>
      </c>
      <c r="AK44" s="11">
        <f>'OddsRatio_working_3-way'!U44/(3*'OddsRatio_working_3-way'!X44^(1/3))*SIN(('OddsRatio_working_3-way'!Y44+4*PI())/3)</f>
        <v>0.58187775172905698</v>
      </c>
      <c r="AL44" s="11">
        <f>'OddsRatio_working_3-way'!Z44+'OddsRatio_working_3-way'!AF44</f>
        <v>1.1263718305061883</v>
      </c>
      <c r="AM44" s="11">
        <f>'OddsRatio_working_3-way'!AA44+'OddsRatio_working_3-way'!AG44</f>
        <v>-0.88931182907116346</v>
      </c>
      <c r="AN44" s="11">
        <f>'OddsRatio_working_3-way'!AB44+'OddsRatio_working_3-way'!AH44</f>
        <v>-0.23706000143502517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1.1263718305061883</v>
      </c>
      <c r="AS44" s="11">
        <f>IF(('OddsRatio_working_3-way'!X44=0),IF(Q44&gt;0,-Q44^(1/3),(-Q44)^(1/3)),'OddsRatio_working_3-way'!AM44-'OddsRatio_working_3-way'!R44/3)</f>
        <v>-0.88931182907116346</v>
      </c>
      <c r="AT44" s="11">
        <f>IF(('OddsRatio_working_3-way'!X44=0),IF(Q44&gt;0,-Q44^(1/3),(-Q44)^(1/3)),'OddsRatio_working_3-way'!AN44-'OddsRatio_working_3-way'!R44/3)</f>
        <v>-0.23706000143502517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2.68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2.52</v>
      </c>
      <c r="D45" s="9">
        <f t="shared" si="13"/>
        <v>0.35051411938801175</v>
      </c>
      <c r="E45" s="9">
        <f t="shared" si="14"/>
        <v>0.27586088916811274</v>
      </c>
      <c r="F45" s="9">
        <f t="shared" si="15"/>
        <v>0.37362499144387579</v>
      </c>
      <c r="G45" s="9">
        <f t="shared" si="16"/>
        <v>1.1029476904796525</v>
      </c>
      <c r="H45" s="9">
        <f t="shared" si="17"/>
        <v>2.8529521200058165</v>
      </c>
      <c r="I45" s="9">
        <f t="shared" si="18"/>
        <v>3.6250155033415727</v>
      </c>
      <c r="J45" s="9">
        <f t="shared" si="19"/>
        <v>2.6764804895290721</v>
      </c>
      <c r="K45" s="11">
        <f t="shared" si="20"/>
        <v>0.37313432835820892</v>
      </c>
      <c r="L45" s="11">
        <f t="shared" si="21"/>
        <v>0.29585798816568049</v>
      </c>
      <c r="M45" s="11">
        <f t="shared" si="22"/>
        <v>0.3968253968253968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-0.26624275074332493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0.24444556591514105</v>
      </c>
      <c r="Q45" s="11">
        <f>2*'OddsRatio_working_3-way'!K45*'OddsRatio_working_3-way'!L45*'OddsRatio_working_3-way'!M45</f>
        <v>8.7614898177469924E-2</v>
      </c>
      <c r="R45" s="11">
        <f t="shared" si="23"/>
        <v>0</v>
      </c>
      <c r="S45" s="11">
        <f t="shared" si="24"/>
        <v>-0.91813041005875962</v>
      </c>
      <c r="T45" s="11">
        <f t="shared" si="25"/>
        <v>-0.32907900002106083</v>
      </c>
      <c r="U45" s="11">
        <f>'OddsRatio_working_3-way'!S45-'OddsRatio_working_3-way'!R45^2/3</f>
        <v>-0.91813041005875962</v>
      </c>
      <c r="V45" s="11">
        <f>'OddsRatio_working_3-way'!S45*'OddsRatio_working_3-way'!R45/3-2*'OddsRatio_working_3-way'!R45^3/27-'OddsRatio_working_3-way'!T45</f>
        <v>0.32907900002106083</v>
      </c>
      <c r="W45" s="11">
        <f>'OddsRatio_working_3-way'!V45^2+4*'OddsRatio_working_3-way'!U45^3/27</f>
        <v>-6.366326989282925E-3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0.16930690715690269</v>
      </c>
      <c r="Y45" s="11">
        <f>IF('OddsRatio_working_3-way'!W45&gt;=0,IF('OddsRatio_working_3-way'!V45+SQRT('OddsRatio_working_3-way'!W45)&gt;0,0,PI()),ACOS('OddsRatio_working_3-way'!V45/(2*'OddsRatio_working_3-way'!X45)))</f>
        <v>0.23787191501194416</v>
      </c>
      <c r="Z45" s="11">
        <f>'OddsRatio_working_3-way'!X45^(1/3)*COS('OddsRatio_working_3-way'!Y45/3)</f>
        <v>0.55147384523982634</v>
      </c>
      <c r="AA45" s="11">
        <f>'OddsRatio_working_3-way'!X45^(1/3)*COS(('OddsRatio_working_3-way'!Y45+2*PI())/3)</f>
        <v>-0.31368492687560445</v>
      </c>
      <c r="AB45" s="11">
        <f>'OddsRatio_working_3-way'!X45^(1/3)*COS(('OddsRatio_working_3-way'!Y45+4*PI())/3)</f>
        <v>-0.23778891836422203</v>
      </c>
      <c r="AC45" s="11">
        <f>'OddsRatio_working_3-way'!X45^(1/3)*SIN('OddsRatio_working_3-way'!Y45/3)</f>
        <v>4.3818580944464842E-2</v>
      </c>
      <c r="AD45" s="11">
        <f>'OddsRatio_working_3-way'!X45^(1/3)*SIN(('OddsRatio_working_3-way'!Y45+2*PI())/3)</f>
        <v>0.45568106902814526</v>
      </c>
      <c r="AE45" s="11">
        <f>'OddsRatio_working_3-way'!X45^(1/3)*SIN(('OddsRatio_working_3-way'!Y45+4*PI())/3)</f>
        <v>-0.49949964997260998</v>
      </c>
      <c r="AF45" s="11">
        <f>-'OddsRatio_working_3-way'!U45/(3*'OddsRatio_working_3-way'!X45^(1/3))*COS(('OddsRatio_working_3-way'!Y45)/3)</f>
        <v>0.55147384523982623</v>
      </c>
      <c r="AG45" s="11">
        <f>-'OddsRatio_working_3-way'!U45/(3*'OddsRatio_working_3-way'!X45^(1/3))*COS(('OddsRatio_working_3-way'!Y45+2*PI())/3)</f>
        <v>-0.31368492687560434</v>
      </c>
      <c r="AH45" s="11">
        <f>-'OddsRatio_working_3-way'!U45/(3*'OddsRatio_working_3-way'!X45^(1/3))*COS(('OddsRatio_working_3-way'!Y45+4*PI())/3)</f>
        <v>-0.237788918364222</v>
      </c>
      <c r="AI45" s="11">
        <f>'OddsRatio_working_3-way'!U45/(3*'OddsRatio_working_3-way'!X45^(1/3))*SIN(('OddsRatio_working_3-way'!Y45)/3)</f>
        <v>-4.3818580944464836E-2</v>
      </c>
      <c r="AJ45" s="11">
        <f>'OddsRatio_working_3-way'!U45/(3*'OddsRatio_working_3-way'!X45^(1/3))*SIN(('OddsRatio_working_3-way'!Y45+2*PI())/3)</f>
        <v>-0.45568106902814515</v>
      </c>
      <c r="AK45" s="11">
        <f>'OddsRatio_working_3-way'!U45/(3*'OddsRatio_working_3-way'!X45^(1/3))*SIN(('OddsRatio_working_3-way'!Y45+4*PI())/3)</f>
        <v>0.49949964997260987</v>
      </c>
      <c r="AL45" s="11">
        <f>'OddsRatio_working_3-way'!Z45+'OddsRatio_working_3-way'!AF45</f>
        <v>1.1029476904796525</v>
      </c>
      <c r="AM45" s="11">
        <f>'OddsRatio_working_3-way'!AA45+'OddsRatio_working_3-way'!AG45</f>
        <v>-0.62736985375120879</v>
      </c>
      <c r="AN45" s="11">
        <f>'OddsRatio_working_3-way'!AB45+'OddsRatio_working_3-way'!AH45</f>
        <v>-0.475577836728444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1.1029476904796525</v>
      </c>
      <c r="AS45" s="11">
        <f>IF(('OddsRatio_working_3-way'!X45=0),IF(Q45&gt;0,-Q45^(1/3),(-Q45)^(1/3)),'OddsRatio_working_3-way'!AM45-'OddsRatio_working_3-way'!R45/3)</f>
        <v>-0.62736985375120879</v>
      </c>
      <c r="AT45" s="11">
        <f>IF(('OddsRatio_working_3-way'!X45=0),IF(Q45&gt;0,-Q45^(1/3),(-Q45)^(1/3)),'OddsRatio_working_3-way'!AN45-'OddsRatio_working_3-way'!R45/3)</f>
        <v>-0.475577836728444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3.63</v>
      </c>
      <c r="C46" s="4">
        <f>IF('True_Odds_Calculator_3-way'!C47="","",'True_Odds_Calculator_3-way'!C47)</f>
        <v>5.22</v>
      </c>
      <c r="D46" s="9">
        <f t="shared" si="13"/>
        <v>0.54986441825669363</v>
      </c>
      <c r="E46" s="9">
        <f t="shared" si="14"/>
        <v>0.26593956069711761</v>
      </c>
      <c r="F46" s="9">
        <f t="shared" si="15"/>
        <v>0.18419602104618868</v>
      </c>
      <c r="G46" s="9">
        <f t="shared" si="16"/>
        <v>1.0495258112909918</v>
      </c>
      <c r="H46" s="9">
        <f t="shared" si="17"/>
        <v>1.8186301328069736</v>
      </c>
      <c r="I46" s="9">
        <f t="shared" si="18"/>
        <v>3.7602528836953084</v>
      </c>
      <c r="J46" s="9">
        <f t="shared" si="19"/>
        <v>5.4289989236479856</v>
      </c>
      <c r="K46" s="11">
        <f t="shared" si="20"/>
        <v>0.5617977528089888</v>
      </c>
      <c r="L46" s="11">
        <f t="shared" si="21"/>
        <v>0.27548209366391185</v>
      </c>
      <c r="M46" s="11">
        <f t="shared" si="22"/>
        <v>0.19157088122605365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-0.25666442168150461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0.22621812977911743</v>
      </c>
      <c r="Q46" s="11">
        <f>2*'OddsRatio_working_3-way'!K46*'OddsRatio_working_3-way'!L46*'OddsRatio_working_3-way'!M46</f>
        <v>5.9297019601341407E-2</v>
      </c>
      <c r="R46" s="11">
        <f t="shared" si="23"/>
        <v>0</v>
      </c>
      <c r="S46" s="11">
        <f t="shared" si="24"/>
        <v>-0.88137704593834187</v>
      </c>
      <c r="T46" s="11">
        <f t="shared" si="25"/>
        <v>-0.23102936983967023</v>
      </c>
      <c r="U46" s="11">
        <f>'OddsRatio_working_3-way'!S46-'OddsRatio_working_3-way'!R46^2/3</f>
        <v>-0.88137704593834187</v>
      </c>
      <c r="V46" s="11">
        <f>'OddsRatio_working_3-way'!S46*'OddsRatio_working_3-way'!R46/3-2*'OddsRatio_working_3-way'!R46^3/27-'OddsRatio_working_3-way'!T46</f>
        <v>0.23102936983967023</v>
      </c>
      <c r="W46" s="11">
        <f>'OddsRatio_working_3-way'!V46^2+4*'OddsRatio_working_3-way'!U46^3/27</f>
        <v>-4.8058935730707075E-2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0.15924313600530968</v>
      </c>
      <c r="Y46" s="11">
        <f>IF('OddsRatio_working_3-way'!W46&gt;=0,IF('OddsRatio_working_3-way'!V46+SQRT('OddsRatio_working_3-way'!W46)&gt;0,0,PI()),ACOS('OddsRatio_working_3-way'!V46/(2*'OddsRatio_working_3-way'!X46)))</f>
        <v>0.75918360029118792</v>
      </c>
      <c r="Z46" s="11">
        <f>'OddsRatio_working_3-way'!X46^(1/3)*COS('OddsRatio_working_3-way'!Y46/3)</f>
        <v>0.52476290564549588</v>
      </c>
      <c r="AA46" s="11">
        <f>'OddsRatio_working_3-way'!X46^(1/3)*COS(('OddsRatio_working_3-way'!Y46+2*PI())/3)</f>
        <v>-0.37990668895719615</v>
      </c>
      <c r="AB46" s="11">
        <f>'OddsRatio_working_3-way'!X46^(1/3)*COS(('OddsRatio_working_3-way'!Y46+4*PI())/3)</f>
        <v>-0.14485621668829962</v>
      </c>
      <c r="AC46" s="11">
        <f>'OddsRatio_working_3-way'!X46^(1/3)*SIN('OddsRatio_working_3-way'!Y46/3)</f>
        <v>0.13570645343759608</v>
      </c>
      <c r="AD46" s="11">
        <f>'OddsRatio_working_3-way'!X46^(1/3)*SIN(('OddsRatio_working_3-way'!Y46+2*PI())/3)</f>
        <v>0.38660478053393788</v>
      </c>
      <c r="AE46" s="11">
        <f>'OddsRatio_working_3-way'!X46^(1/3)*SIN(('OddsRatio_working_3-way'!Y46+4*PI())/3)</f>
        <v>-0.52231123397153389</v>
      </c>
      <c r="AF46" s="11">
        <f>-'OddsRatio_working_3-way'!U46/(3*'OddsRatio_working_3-way'!X46^(1/3))*COS(('OddsRatio_working_3-way'!Y46)/3)</f>
        <v>0.52476290564549577</v>
      </c>
      <c r="AG46" s="11">
        <f>-'OddsRatio_working_3-way'!U46/(3*'OddsRatio_working_3-way'!X46^(1/3))*COS(('OddsRatio_working_3-way'!Y46+2*PI())/3)</f>
        <v>-0.37990668895719604</v>
      </c>
      <c r="AH46" s="11">
        <f>-'OddsRatio_working_3-way'!U46/(3*'OddsRatio_working_3-way'!X46^(1/3))*COS(('OddsRatio_working_3-way'!Y46+4*PI())/3)</f>
        <v>-0.14485621668829959</v>
      </c>
      <c r="AI46" s="11">
        <f>'OddsRatio_working_3-way'!U46/(3*'OddsRatio_working_3-way'!X46^(1/3))*SIN(('OddsRatio_working_3-way'!Y46)/3)</f>
        <v>-0.13570645343759605</v>
      </c>
      <c r="AJ46" s="11">
        <f>'OddsRatio_working_3-way'!U46/(3*'OddsRatio_working_3-way'!X46^(1/3))*SIN(('OddsRatio_working_3-way'!Y46+2*PI())/3)</f>
        <v>-0.38660478053393782</v>
      </c>
      <c r="AK46" s="11">
        <f>'OddsRatio_working_3-way'!U46/(3*'OddsRatio_working_3-way'!X46^(1/3))*SIN(('OddsRatio_working_3-way'!Y46+4*PI())/3)</f>
        <v>0.52231123397153378</v>
      </c>
      <c r="AL46" s="11">
        <f>'OddsRatio_working_3-way'!Z46+'OddsRatio_working_3-way'!AF46</f>
        <v>1.0495258112909918</v>
      </c>
      <c r="AM46" s="11">
        <f>'OddsRatio_working_3-way'!AA46+'OddsRatio_working_3-way'!AG46</f>
        <v>-0.75981337791439219</v>
      </c>
      <c r="AN46" s="11">
        <f>'OddsRatio_working_3-way'!AB46+'OddsRatio_working_3-way'!AH46</f>
        <v>-0.28971243337659924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1.0495258112909918</v>
      </c>
      <c r="AS46" s="11">
        <f>IF(('OddsRatio_working_3-way'!X46=0),IF(Q46&gt;0,-Q46^(1/3),(-Q46)^(1/3)),'OddsRatio_working_3-way'!AM46-'OddsRatio_working_3-way'!R46/3)</f>
        <v>-0.75981337791439219</v>
      </c>
      <c r="AT46" s="11">
        <f>IF(('OddsRatio_working_3-way'!X46=0),IF(Q46&gt;0,-Q46^(1/3),(-Q46)^(1/3)),'OddsRatio_working_3-way'!AN46-'OddsRatio_working_3-way'!R46/3)</f>
        <v>-0.28971243337659924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1.65</v>
      </c>
      <c r="B47" s="4">
        <f>IF('True_Odds_Calculator_3-way'!B48="","",'True_Odds_Calculator_3-way'!B48)</f>
        <v>3.68</v>
      </c>
      <c r="C47" s="4">
        <f>IF('True_Odds_Calculator_3-way'!C48="","",'True_Odds_Calculator_3-way'!C48)</f>
        <v>6.48</v>
      </c>
      <c r="D47" s="9">
        <f t="shared" si="13"/>
        <v>0.59236954268342323</v>
      </c>
      <c r="E47" s="9">
        <f t="shared" si="14"/>
        <v>0.26060430018224306</v>
      </c>
      <c r="F47" s="9">
        <f t="shared" si="15"/>
        <v>0.14702615713433367</v>
      </c>
      <c r="G47" s="9">
        <f t="shared" si="16"/>
        <v>1.0586698594363613</v>
      </c>
      <c r="H47" s="9">
        <f t="shared" si="17"/>
        <v>1.6881354086336346</v>
      </c>
      <c r="I47" s="9">
        <f t="shared" si="18"/>
        <v>3.8372352232894489</v>
      </c>
      <c r="J47" s="9">
        <f t="shared" si="19"/>
        <v>6.801510829711261</v>
      </c>
      <c r="K47" s="11">
        <f t="shared" si="20"/>
        <v>0.60606060606060608</v>
      </c>
      <c r="L47" s="11">
        <f t="shared" si="21"/>
        <v>0.27173913043478259</v>
      </c>
      <c r="M47" s="11">
        <f t="shared" si="22"/>
        <v>0.15432098765432098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-0.24261739781063452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0.22390775712031752</v>
      </c>
      <c r="Q47" s="11">
        <f>2*'OddsRatio_working_3-way'!K47*'OddsRatio_working_3-way'!L47*'OddsRatio_working_3-way'!M47</f>
        <v>5.0830364840026676E-2</v>
      </c>
      <c r="R47" s="11">
        <f t="shared" si="23"/>
        <v>0</v>
      </c>
      <c r="S47" s="11">
        <f t="shared" si="24"/>
        <v>-0.92288417541713119</v>
      </c>
      <c r="T47" s="11">
        <f t="shared" si="25"/>
        <v>-0.20950832586086973</v>
      </c>
      <c r="U47" s="11">
        <f>'OddsRatio_working_3-way'!S47-'OddsRatio_working_3-way'!R47^2/3</f>
        <v>-0.92288417541713119</v>
      </c>
      <c r="V47" s="11">
        <f>'OddsRatio_working_3-way'!S47*'OddsRatio_working_3-way'!R47/3-2*'OddsRatio_working_3-way'!R47^3/27-'OddsRatio_working_3-way'!T47</f>
        <v>0.20950832586086973</v>
      </c>
      <c r="W47" s="11">
        <f>'OddsRatio_working_3-way'!V47^2+4*'OddsRatio_working_3-way'!U47^3/27</f>
        <v>-7.2555814162728133E-2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0.17062352766233069</v>
      </c>
      <c r="Y47" s="11">
        <f>IF('OddsRatio_working_3-way'!W47&gt;=0,IF('OddsRatio_working_3-way'!V47+SQRT('OddsRatio_working_3-way'!W47)&gt;0,0,PI()),ACOS('OddsRatio_working_3-way'!V47/(2*'OddsRatio_working_3-way'!X47)))</f>
        <v>0.9097423941987417</v>
      </c>
      <c r="Z47" s="11">
        <f>'OddsRatio_working_3-way'!X47^(1/3)*COS('OddsRatio_working_3-way'!Y47/3)</f>
        <v>0.52933492971818075</v>
      </c>
      <c r="AA47" s="11">
        <f>'OddsRatio_working_3-way'!X47^(1/3)*COS(('OddsRatio_working_3-way'!Y47+2*PI())/3)</f>
        <v>-0.40810540610710661</v>
      </c>
      <c r="AB47" s="11">
        <f>'OddsRatio_working_3-way'!X47^(1/3)*COS(('OddsRatio_working_3-way'!Y47+4*PI())/3)</f>
        <v>-0.12122952361107422</v>
      </c>
      <c r="AC47" s="11">
        <f>'OddsRatio_working_3-way'!X47^(1/3)*SIN('OddsRatio_working_3-way'!Y47/3)</f>
        <v>0.16562786798309581</v>
      </c>
      <c r="AD47" s="11">
        <f>'OddsRatio_working_3-way'!X47^(1/3)*SIN(('OddsRatio_working_3-way'!Y47+2*PI())/3)</f>
        <v>0.37560356225484698</v>
      </c>
      <c r="AE47" s="11">
        <f>'OddsRatio_working_3-way'!X47^(1/3)*SIN(('OddsRatio_working_3-way'!Y47+4*PI())/3)</f>
        <v>-0.54123143023794285</v>
      </c>
      <c r="AF47" s="11">
        <f>-'OddsRatio_working_3-way'!U47/(3*'OddsRatio_working_3-way'!X47^(1/3))*COS(('OddsRatio_working_3-way'!Y47)/3)</f>
        <v>0.52933492971818064</v>
      </c>
      <c r="AG47" s="11">
        <f>-'OddsRatio_working_3-way'!U47/(3*'OddsRatio_working_3-way'!X47^(1/3))*COS(('OddsRatio_working_3-way'!Y47+2*PI())/3)</f>
        <v>-0.40810540610710655</v>
      </c>
      <c r="AH47" s="11">
        <f>-'OddsRatio_working_3-way'!U47/(3*'OddsRatio_working_3-way'!X47^(1/3))*COS(('OddsRatio_working_3-way'!Y47+4*PI())/3)</f>
        <v>-0.1212295236110742</v>
      </c>
      <c r="AI47" s="11">
        <f>'OddsRatio_working_3-way'!U47/(3*'OddsRatio_working_3-way'!X47^(1/3))*SIN(('OddsRatio_working_3-way'!Y47)/3)</f>
        <v>-0.16562786798309576</v>
      </c>
      <c r="AJ47" s="11">
        <f>'OddsRatio_working_3-way'!U47/(3*'OddsRatio_working_3-way'!X47^(1/3))*SIN(('OddsRatio_working_3-way'!Y47+2*PI())/3)</f>
        <v>-0.37560356225484687</v>
      </c>
      <c r="AK47" s="11">
        <f>'OddsRatio_working_3-way'!U47/(3*'OddsRatio_working_3-way'!X47^(1/3))*SIN(('OddsRatio_working_3-way'!Y47+4*PI())/3)</f>
        <v>0.54123143023794273</v>
      </c>
      <c r="AL47" s="11">
        <f>'OddsRatio_working_3-way'!Z47+'OddsRatio_working_3-way'!AF47</f>
        <v>1.0586698594363613</v>
      </c>
      <c r="AM47" s="11">
        <f>'OddsRatio_working_3-way'!AA47+'OddsRatio_working_3-way'!AG47</f>
        <v>-0.8162108122142131</v>
      </c>
      <c r="AN47" s="11">
        <f>'OddsRatio_working_3-way'!AB47+'OddsRatio_working_3-way'!AH47</f>
        <v>-0.24245904722214842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1.0586698594363613</v>
      </c>
      <c r="AS47" s="11">
        <f>IF(('OddsRatio_working_3-way'!X47=0),IF(Q47&gt;0,-Q47^(1/3),(-Q47)^(1/3)),'OddsRatio_working_3-way'!AM47-'OddsRatio_working_3-way'!R47/3)</f>
        <v>-0.8162108122142131</v>
      </c>
      <c r="AT47" s="11">
        <f>IF(('OddsRatio_working_3-way'!X47=0),IF(Q47&gt;0,-Q47^(1/3),(-Q47)^(1/3)),'OddsRatio_working_3-way'!AN47-'OddsRatio_working_3-way'!R47/3)</f>
        <v>-0.24245904722214842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2.1800000000000002</v>
      </c>
      <c r="B48" s="4">
        <f>IF('True_Odds_Calculator_3-way'!B49="","",'True_Odds_Calculator_3-way'!B49)</f>
        <v>3.46</v>
      </c>
      <c r="C48" s="4">
        <f>IF('True_Odds_Calculator_3-way'!C49="","",'True_Odds_Calculator_3-way'!C49)</f>
        <v>3.43</v>
      </c>
      <c r="D48" s="9">
        <f t="shared" si="13"/>
        <v>0.4438537440569032</v>
      </c>
      <c r="E48" s="9">
        <f t="shared" si="14"/>
        <v>0.27684153300039605</v>
      </c>
      <c r="F48" s="9">
        <f t="shared" si="15"/>
        <v>0.2793047229427007</v>
      </c>
      <c r="G48" s="9">
        <f t="shared" si="16"/>
        <v>1.0618596614384574</v>
      </c>
      <c r="H48" s="9">
        <f t="shared" si="17"/>
        <v>2.2529944004973794</v>
      </c>
      <c r="I48" s="9">
        <f t="shared" si="18"/>
        <v>3.6121747671386051</v>
      </c>
      <c r="J48" s="9">
        <f t="shared" si="19"/>
        <v>3.5803189772954531</v>
      </c>
      <c r="K48" s="11">
        <f t="shared" si="20"/>
        <v>0.4587155963302752</v>
      </c>
      <c r="L48" s="11">
        <f t="shared" si="21"/>
        <v>0.28901734104046245</v>
      </c>
      <c r="M48" s="11">
        <f t="shared" si="22"/>
        <v>0.29154518950437314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-0.27264445880928911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0.23461835131404055</v>
      </c>
      <c r="Q48" s="11">
        <f>2*'OddsRatio_working_3-way'!K48*'OddsRatio_working_3-way'!L48*'OddsRatio_working_3-way'!M48</f>
        <v>7.7304234370359326E-2</v>
      </c>
      <c r="R48" s="11">
        <f t="shared" si="23"/>
        <v>0</v>
      </c>
      <c r="S48" s="11">
        <f t="shared" si="24"/>
        <v>-0.86052858854598147</v>
      </c>
      <c r="T48" s="11">
        <f t="shared" si="25"/>
        <v>-0.28353495503986209</v>
      </c>
      <c r="U48" s="11">
        <f>'OddsRatio_working_3-way'!S48-'OddsRatio_working_3-way'!R48^2/3</f>
        <v>-0.86052858854598147</v>
      </c>
      <c r="V48" s="11">
        <f>'OddsRatio_working_3-way'!S48*'OddsRatio_working_3-way'!R48/3-2*'OddsRatio_working_3-way'!R48^3/27-'OddsRatio_working_3-way'!T48</f>
        <v>0.28353495503986209</v>
      </c>
      <c r="W48" s="11">
        <f>'OddsRatio_working_3-way'!V48^2+4*'OddsRatio_working_3-way'!U48^3/27</f>
        <v>-1.4012307534337437E-2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0.15362647742478674</v>
      </c>
      <c r="Y48" s="11">
        <f>IF('OddsRatio_working_3-way'!W48&gt;=0,IF('OddsRatio_working_3-way'!V48+SQRT('OddsRatio_working_3-way'!W48)&gt;0,0,PI()),ACOS('OddsRatio_working_3-way'!V48/(2*'OddsRatio_working_3-way'!X48)))</f>
        <v>0.39549420908192001</v>
      </c>
      <c r="Z48" s="11">
        <f>'OddsRatio_working_3-way'!X48^(1/3)*COS('OddsRatio_working_3-way'!Y48/3)</f>
        <v>0.53092983071922872</v>
      </c>
      <c r="AA48" s="11">
        <f>'OddsRatio_working_3-way'!X48^(1/3)*COS(('OddsRatio_working_3-way'!Y48+2*PI())/3)</f>
        <v>-0.3264344427961442</v>
      </c>
      <c r="AB48" s="11">
        <f>'OddsRatio_working_3-way'!X48^(1/3)*COS(('OddsRatio_working_3-way'!Y48+4*PI())/3)</f>
        <v>-0.20449538792308422</v>
      </c>
      <c r="AC48" s="11">
        <f>'OddsRatio_working_3-way'!X48^(1/3)*SIN('OddsRatio_working_3-way'!Y48/3)</f>
        <v>7.0401546155689665E-2</v>
      </c>
      <c r="AD48" s="11">
        <f>'OddsRatio_working_3-way'!X48^(1/3)*SIN(('OddsRatio_working_3-way'!Y48+2*PI())/3)</f>
        <v>0.42459794795197892</v>
      </c>
      <c r="AE48" s="11">
        <f>'OddsRatio_working_3-way'!X48^(1/3)*SIN(('OddsRatio_working_3-way'!Y48+4*PI())/3)</f>
        <v>-0.49499949410766864</v>
      </c>
      <c r="AF48" s="11">
        <f>-'OddsRatio_working_3-way'!U48/(3*'OddsRatio_working_3-way'!X48^(1/3))*COS(('OddsRatio_working_3-way'!Y48)/3)</f>
        <v>0.53092983071922861</v>
      </c>
      <c r="AG48" s="11">
        <f>-'OddsRatio_working_3-way'!U48/(3*'OddsRatio_working_3-way'!X48^(1/3))*COS(('OddsRatio_working_3-way'!Y48+2*PI())/3)</f>
        <v>-0.32643444279614414</v>
      </c>
      <c r="AH48" s="11">
        <f>-'OddsRatio_working_3-way'!U48/(3*'OddsRatio_working_3-way'!X48^(1/3))*COS(('OddsRatio_working_3-way'!Y48+4*PI())/3)</f>
        <v>-0.20449538792308417</v>
      </c>
      <c r="AI48" s="11">
        <f>'OddsRatio_working_3-way'!U48/(3*'OddsRatio_working_3-way'!X48^(1/3))*SIN(('OddsRatio_working_3-way'!Y48)/3)</f>
        <v>-7.0401546155689651E-2</v>
      </c>
      <c r="AJ48" s="11">
        <f>'OddsRatio_working_3-way'!U48/(3*'OddsRatio_working_3-way'!X48^(1/3))*SIN(('OddsRatio_working_3-way'!Y48+2*PI())/3)</f>
        <v>-0.42459794795197886</v>
      </c>
      <c r="AK48" s="11">
        <f>'OddsRatio_working_3-way'!U48/(3*'OddsRatio_working_3-way'!X48^(1/3))*SIN(('OddsRatio_working_3-way'!Y48+4*PI())/3)</f>
        <v>0.49499949410766853</v>
      </c>
      <c r="AL48" s="11">
        <f>'OddsRatio_working_3-way'!Z48+'OddsRatio_working_3-way'!AF48</f>
        <v>1.0618596614384574</v>
      </c>
      <c r="AM48" s="11">
        <f>'OddsRatio_working_3-way'!AA48+'OddsRatio_working_3-way'!AG48</f>
        <v>-0.65286888559228839</v>
      </c>
      <c r="AN48" s="11">
        <f>'OddsRatio_working_3-way'!AB48+'OddsRatio_working_3-way'!AH48</f>
        <v>-0.40899077584616839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1.0618596614384574</v>
      </c>
      <c r="AS48" s="11">
        <f>IF(('OddsRatio_working_3-way'!X48=0),IF(Q48&gt;0,-Q48^(1/3),(-Q48)^(1/3)),'OddsRatio_working_3-way'!AM48-'OddsRatio_working_3-way'!R48/3)</f>
        <v>-0.65286888559228839</v>
      </c>
      <c r="AT48" s="11">
        <f>IF(('OddsRatio_working_3-way'!X48=0),IF(Q48&gt;0,-Q48^(1/3),(-Q48)^(1/3)),'OddsRatio_working_3-way'!AN48-'OddsRatio_working_3-way'!R48/3)</f>
        <v>-0.40899077584616839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</v>
      </c>
      <c r="B49" s="4">
        <f>IF('True_Odds_Calculator_3-way'!B50="","",'True_Odds_Calculator_3-way'!B50)</f>
        <v>3.16</v>
      </c>
      <c r="C49" s="4">
        <f>IF('True_Odds_Calculator_3-way'!C50="","",'True_Odds_Calculator_3-way'!C50)</f>
        <v>5.86</v>
      </c>
      <c r="D49" s="9">
        <f t="shared" si="13"/>
        <v>0.53792178252448442</v>
      </c>
      <c r="E49" s="9">
        <f t="shared" si="14"/>
        <v>0.30126678792850342</v>
      </c>
      <c r="F49" s="9">
        <f t="shared" si="15"/>
        <v>0.16081142954701216</v>
      </c>
      <c r="G49" s="9">
        <f t="shared" si="16"/>
        <v>1.0737579153863399</v>
      </c>
      <c r="H49" s="9">
        <f t="shared" si="17"/>
        <v>1.859006332309072</v>
      </c>
      <c r="I49" s="9">
        <f t="shared" si="18"/>
        <v>3.3193170972344945</v>
      </c>
      <c r="J49" s="9">
        <f t="shared" si="19"/>
        <v>6.218463468777613</v>
      </c>
      <c r="K49" s="11">
        <f t="shared" si="20"/>
        <v>0.55555555555555558</v>
      </c>
      <c r="L49" s="11">
        <f t="shared" si="21"/>
        <v>0.31645569620253161</v>
      </c>
      <c r="M49" s="11">
        <f t="shared" si="22"/>
        <v>0.17064846416382251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-0.25195489696288942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0.23461163673718216</v>
      </c>
      <c r="Q49" s="11">
        <f>2*'OddsRatio_working_3-way'!K49*'OddsRatio_working_3-way'!L49*'OddsRatio_working_3-way'!M49</f>
        <v>6.0002976147616918E-2</v>
      </c>
      <c r="R49" s="11">
        <f t="shared" si="23"/>
        <v>0</v>
      </c>
      <c r="S49" s="11">
        <f t="shared" si="24"/>
        <v>-0.9311652187166588</v>
      </c>
      <c r="T49" s="11">
        <f t="shared" si="25"/>
        <v>-0.23814967230605083</v>
      </c>
      <c r="U49" s="11">
        <f>'OddsRatio_working_3-way'!S49-'OddsRatio_working_3-way'!R49^2/3</f>
        <v>-0.9311652187166588</v>
      </c>
      <c r="V49" s="11">
        <f>'OddsRatio_working_3-way'!S49*'OddsRatio_working_3-way'!R49/3-2*'OddsRatio_working_3-way'!R49^3/27-'OddsRatio_working_3-way'!T49</f>
        <v>0.23814967230605083</v>
      </c>
      <c r="W49" s="11">
        <f>'OddsRatio_working_3-way'!V49^2+4*'OddsRatio_working_3-way'!U49^3/27</f>
        <v>-6.2897205086575009E-2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0.1729251799956085</v>
      </c>
      <c r="Y49" s="11">
        <f>IF('OddsRatio_working_3-way'!W49&gt;=0,IF('OddsRatio_working_3-way'!V49+SQRT('OddsRatio_working_3-way'!W49)&gt;0,0,PI()),ACOS('OddsRatio_working_3-way'!V49/(2*'OddsRatio_working_3-way'!X49)))</f>
        <v>0.81125121215830398</v>
      </c>
      <c r="Z49" s="11">
        <f>'OddsRatio_working_3-way'!X49^(1/3)*COS('OddsRatio_working_3-way'!Y49/3)</f>
        <v>0.53687895769316996</v>
      </c>
      <c r="AA49" s="11">
        <f>'OddsRatio_working_3-way'!X49^(1/3)*COS(('OddsRatio_working_3-way'!Y49+2*PI())/3)</f>
        <v>-0.3973271945874044</v>
      </c>
      <c r="AB49" s="11">
        <f>'OddsRatio_working_3-way'!X49^(1/3)*COS(('OddsRatio_working_3-way'!Y49+4*PI())/3)</f>
        <v>-0.13955176310576561</v>
      </c>
      <c r="AC49" s="11">
        <f>'OddsRatio_working_3-way'!X49^(1/3)*SIN('OddsRatio_working_3-way'!Y49/3)</f>
        <v>0.14882671475639617</v>
      </c>
      <c r="AD49" s="11">
        <f>'OddsRatio_working_3-way'!X49^(1/3)*SIN(('OddsRatio_working_3-way'!Y49+2*PI())/3)</f>
        <v>0.39053745874139795</v>
      </c>
      <c r="AE49" s="11">
        <f>'OddsRatio_working_3-way'!X49^(1/3)*SIN(('OddsRatio_working_3-way'!Y49+4*PI())/3)</f>
        <v>-0.53936417349779409</v>
      </c>
      <c r="AF49" s="11">
        <f>-'OddsRatio_working_3-way'!U49/(3*'OddsRatio_working_3-way'!X49^(1/3))*COS(('OddsRatio_working_3-way'!Y49)/3)</f>
        <v>0.53687895769316996</v>
      </c>
      <c r="AG49" s="11">
        <f>-'OddsRatio_working_3-way'!U49/(3*'OddsRatio_working_3-way'!X49^(1/3))*COS(('OddsRatio_working_3-way'!Y49+2*PI())/3)</f>
        <v>-0.3973271945874044</v>
      </c>
      <c r="AH49" s="11">
        <f>-'OddsRatio_working_3-way'!U49/(3*'OddsRatio_working_3-way'!X49^(1/3))*COS(('OddsRatio_working_3-way'!Y49+4*PI())/3)</f>
        <v>-0.13955176310576561</v>
      </c>
      <c r="AI49" s="11">
        <f>'OddsRatio_working_3-way'!U49/(3*'OddsRatio_working_3-way'!X49^(1/3))*SIN(('OddsRatio_working_3-way'!Y49)/3)</f>
        <v>-0.14882671475639617</v>
      </c>
      <c r="AJ49" s="11">
        <f>'OddsRatio_working_3-way'!U49/(3*'OddsRatio_working_3-way'!X49^(1/3))*SIN(('OddsRatio_working_3-way'!Y49+2*PI())/3)</f>
        <v>-0.39053745874139795</v>
      </c>
      <c r="AK49" s="11">
        <f>'OddsRatio_working_3-way'!U49/(3*'OddsRatio_working_3-way'!X49^(1/3))*SIN(('OddsRatio_working_3-way'!Y49+4*PI())/3)</f>
        <v>0.53936417349779409</v>
      </c>
      <c r="AL49" s="11">
        <f>'OddsRatio_working_3-way'!Z49+'OddsRatio_working_3-way'!AF49</f>
        <v>1.0737579153863399</v>
      </c>
      <c r="AM49" s="11">
        <f>'OddsRatio_working_3-way'!AA49+'OddsRatio_working_3-way'!AG49</f>
        <v>-0.7946543891748088</v>
      </c>
      <c r="AN49" s="11">
        <f>'OddsRatio_working_3-way'!AB49+'OddsRatio_working_3-way'!AH49</f>
        <v>-0.27910352621153123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1.0737579153863399</v>
      </c>
      <c r="AS49" s="11">
        <f>IF(('OddsRatio_working_3-way'!X49=0),IF(Q49&gt;0,-Q49^(1/3),(-Q49)^(1/3)),'OddsRatio_working_3-way'!AM49-'OddsRatio_working_3-way'!R49/3)</f>
        <v>-0.7946543891748088</v>
      </c>
      <c r="AT49" s="11">
        <f>IF(('OddsRatio_working_3-way'!X49=0),IF(Q49&gt;0,-Q49^(1/3),(-Q49)^(1/3)),'OddsRatio_working_3-way'!AN49-'OddsRatio_working_3-way'!R49/3)</f>
        <v>-0.27910352621153123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3.33</v>
      </c>
      <c r="D50" s="9">
        <f t="shared" si="13"/>
        <v>0.44173599059807733</v>
      </c>
      <c r="E50" s="9">
        <f t="shared" si="14"/>
        <v>0.27045203328066303</v>
      </c>
      <c r="F50" s="9">
        <f t="shared" si="15"/>
        <v>0.28781197612125964</v>
      </c>
      <c r="G50" s="9">
        <f t="shared" si="16"/>
        <v>1.0620131246953983</v>
      </c>
      <c r="H50" s="9">
        <f t="shared" si="17"/>
        <v>2.2637956183875243</v>
      </c>
      <c r="I50" s="9">
        <f t="shared" si="18"/>
        <v>3.6975133367263124</v>
      </c>
      <c r="J50" s="9">
        <f t="shared" si="19"/>
        <v>3.4744905805402779</v>
      </c>
      <c r="K50" s="11">
        <f t="shared" si="20"/>
        <v>0.45662100456621008</v>
      </c>
      <c r="L50" s="11">
        <f t="shared" si="21"/>
        <v>0.2824858757062147</v>
      </c>
      <c r="M50" s="11">
        <f t="shared" si="22"/>
        <v>0.3003003003003003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-0.27280039113488541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0.23473671024170212</v>
      </c>
      <c r="Q50" s="11">
        <f>2*'OddsRatio_working_3-way'!K50*'OddsRatio_working_3-way'!L50*'OddsRatio_working_3-way'!M50</f>
        <v>7.7470861465908286E-2</v>
      </c>
      <c r="R50" s="11">
        <f t="shared" si="23"/>
        <v>0</v>
      </c>
      <c r="S50" s="11">
        <f t="shared" si="24"/>
        <v>-0.8604705780118812</v>
      </c>
      <c r="T50" s="11">
        <f t="shared" si="25"/>
        <v>-0.28398368911283206</v>
      </c>
      <c r="U50" s="11">
        <f>'OddsRatio_working_3-way'!S50-'OddsRatio_working_3-way'!R50^2/3</f>
        <v>-0.8604705780118812</v>
      </c>
      <c r="V50" s="11">
        <f>'OddsRatio_working_3-way'!S50*'OddsRatio_working_3-way'!R50/3-2*'OddsRatio_working_3-way'!R50^3/27-'OddsRatio_working_3-way'!T50</f>
        <v>0.28398368911283206</v>
      </c>
      <c r="W50" s="11">
        <f>'OddsRatio_working_3-way'!V50^2+4*'OddsRatio_working_3-way'!U50^3/27</f>
        <v>-1.3738551713662631E-2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0.15361094312889648</v>
      </c>
      <c r="Y50" s="11">
        <f>IF('OddsRatio_working_3-way'!W50&gt;=0,IF('OddsRatio_working_3-way'!V50+SQRT('OddsRatio_working_3-way'!W50)&gt;0,0,PI()),ACOS('OddsRatio_working_3-way'!V50/(2*'OddsRatio_working_3-way'!X50)))</f>
        <v>0.39144108480563289</v>
      </c>
      <c r="Z50" s="11">
        <f>'OddsRatio_working_3-way'!X50^(1/3)*COS('OddsRatio_working_3-way'!Y50/3)</f>
        <v>0.53100656234769927</v>
      </c>
      <c r="AA50" s="11">
        <f>'OddsRatio_working_3-way'!X50^(1/3)*COS(('OddsRatio_working_3-way'!Y50+2*PI())/3)</f>
        <v>-0.32584951188240013</v>
      </c>
      <c r="AB50" s="11">
        <f>'OddsRatio_working_3-way'!X50^(1/3)*COS(('OddsRatio_working_3-way'!Y50+4*PI())/3)</f>
        <v>-0.20515705046529922</v>
      </c>
      <c r="AC50" s="11">
        <f>'OddsRatio_working_3-way'!X50^(1/3)*SIN('OddsRatio_working_3-way'!Y50/3)</f>
        <v>6.9681825088321894E-2</v>
      </c>
      <c r="AD50" s="11">
        <f>'OddsRatio_working_3-way'!X50^(1/3)*SIN(('OddsRatio_working_3-way'!Y50+2*PI())/3)</f>
        <v>0.42502426002519206</v>
      </c>
      <c r="AE50" s="11">
        <f>'OddsRatio_working_3-way'!X50^(1/3)*SIN(('OddsRatio_working_3-way'!Y50+4*PI())/3)</f>
        <v>-0.49470608511351377</v>
      </c>
      <c r="AF50" s="11">
        <f>-'OddsRatio_working_3-way'!U50/(3*'OddsRatio_working_3-way'!X50^(1/3))*COS(('OddsRatio_working_3-way'!Y50)/3)</f>
        <v>0.53100656234769916</v>
      </c>
      <c r="AG50" s="11">
        <f>-'OddsRatio_working_3-way'!U50/(3*'OddsRatio_working_3-way'!X50^(1/3))*COS(('OddsRatio_working_3-way'!Y50+2*PI())/3)</f>
        <v>-0.32584951188240008</v>
      </c>
      <c r="AH50" s="11">
        <f>-'OddsRatio_working_3-way'!U50/(3*'OddsRatio_working_3-way'!X50^(1/3))*COS(('OddsRatio_working_3-way'!Y50+4*PI())/3)</f>
        <v>-0.20515705046529917</v>
      </c>
      <c r="AI50" s="11">
        <f>'OddsRatio_working_3-way'!U50/(3*'OddsRatio_working_3-way'!X50^(1/3))*SIN(('OddsRatio_working_3-way'!Y50)/3)</f>
        <v>-6.968182508832188E-2</v>
      </c>
      <c r="AJ50" s="11">
        <f>'OddsRatio_working_3-way'!U50/(3*'OddsRatio_working_3-way'!X50^(1/3))*SIN(('OddsRatio_working_3-way'!Y50+2*PI())/3)</f>
        <v>-0.42502426002519195</v>
      </c>
      <c r="AK50" s="11">
        <f>'OddsRatio_working_3-way'!U50/(3*'OddsRatio_working_3-way'!X50^(1/3))*SIN(('OddsRatio_working_3-way'!Y50+4*PI())/3)</f>
        <v>0.49470608511351366</v>
      </c>
      <c r="AL50" s="11">
        <f>'OddsRatio_working_3-way'!Z50+'OddsRatio_working_3-way'!AF50</f>
        <v>1.0620131246953983</v>
      </c>
      <c r="AM50" s="11">
        <f>'OddsRatio_working_3-way'!AA50+'OddsRatio_working_3-way'!AG50</f>
        <v>-0.65169902376480016</v>
      </c>
      <c r="AN50" s="11">
        <f>'OddsRatio_working_3-way'!AB50+'OddsRatio_working_3-way'!AH50</f>
        <v>-0.41031410093059839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1.0620131246953983</v>
      </c>
      <c r="AS50" s="11">
        <f>IF(('OddsRatio_working_3-way'!X50=0),IF(Q50&gt;0,-Q50^(1/3),(-Q50)^(1/3)),'OddsRatio_working_3-way'!AM50-'OddsRatio_working_3-way'!R50/3)</f>
        <v>-0.65169902376480016</v>
      </c>
      <c r="AT50" s="11">
        <f>IF(('OddsRatio_working_3-way'!X50=0),IF(Q50&gt;0,-Q50^(1/3),(-Q50)^(1/3)),'OddsRatio_working_3-way'!AN50-'OddsRatio_working_3-way'!R50/3)</f>
        <v>-0.41031410093059839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3.45</v>
      </c>
      <c r="B51" s="4">
        <f>IF('True_Odds_Calculator_3-way'!B52="","",'True_Odds_Calculator_3-way'!B52)</f>
        <v>2.9</v>
      </c>
      <c r="C51" s="4">
        <f>IF('True_Odds_Calculator_3-way'!C52="","",'True_Odds_Calculator_3-way'!C52)</f>
        <v>2.48</v>
      </c>
      <c r="D51" s="9">
        <f t="shared" si="13"/>
        <v>0.27828880630350317</v>
      </c>
      <c r="E51" s="9">
        <f t="shared" si="14"/>
        <v>0.33209353819213427</v>
      </c>
      <c r="F51" s="9">
        <f t="shared" si="15"/>
        <v>0.3896176555043625</v>
      </c>
      <c r="G51" s="9">
        <f t="shared" si="16"/>
        <v>1.0585262172057166</v>
      </c>
      <c r="H51" s="9">
        <f t="shared" si="17"/>
        <v>3.5933892321540055</v>
      </c>
      <c r="I51" s="9">
        <f t="shared" si="18"/>
        <v>3.0111998126908608</v>
      </c>
      <c r="J51" s="9">
        <f t="shared" si="19"/>
        <v>2.5666188014644606</v>
      </c>
      <c r="K51" s="11">
        <f t="shared" si="20"/>
        <v>0.28985507246376813</v>
      </c>
      <c r="L51" s="11">
        <f t="shared" si="21"/>
        <v>0.34482758620689657</v>
      </c>
      <c r="M51" s="11">
        <f t="shared" si="22"/>
        <v>0.40322580645161293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-0.27765955731811509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0.23496316357950059</v>
      </c>
      <c r="Q51" s="11">
        <f>2*'OddsRatio_working_3-way'!K51*'OddsRatio_working_3-way'!L51*'OddsRatio_working_3-way'!M51</f>
        <v>8.0604858860892151E-2</v>
      </c>
      <c r="R51" s="11">
        <f t="shared" si="23"/>
        <v>0</v>
      </c>
      <c r="S51" s="11">
        <f t="shared" si="24"/>
        <v>-0.84622753795686145</v>
      </c>
      <c r="T51" s="11">
        <f t="shared" si="25"/>
        <v>-0.29030104218074154</v>
      </c>
      <c r="U51" s="11">
        <f>'OddsRatio_working_3-way'!S51-'OddsRatio_working_3-way'!R51^2/3</f>
        <v>-0.84622753795686145</v>
      </c>
      <c r="V51" s="11">
        <f>'OddsRatio_working_3-way'!S51*'OddsRatio_working_3-way'!R51/3-2*'OddsRatio_working_3-way'!R51^3/27-'OddsRatio_working_3-way'!T51</f>
        <v>0.29030104218074154</v>
      </c>
      <c r="W51" s="11">
        <f>'OddsRatio_working_3-way'!V51^2+4*'OddsRatio_working_3-way'!U51^3/27</f>
        <v>-5.5007752912905744E-3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0.14981277514160404</v>
      </c>
      <c r="Y51" s="11">
        <f>IF('OddsRatio_working_3-way'!W51&gt;=0,IF('OddsRatio_working_3-way'!V51+SQRT('OddsRatio_working_3-way'!W51)&gt;0,0,PI()),ACOS('OddsRatio_working_3-way'!V51/(2*'OddsRatio_working_3-way'!X51)))</f>
        <v>0.25013318453055255</v>
      </c>
      <c r="Z51" s="11">
        <f>'OddsRatio_working_3-way'!X51^(1/3)*COS('OddsRatio_working_3-way'!Y51/3)</f>
        <v>0.52926310860285819</v>
      </c>
      <c r="AA51" s="11">
        <f>'OddsRatio_working_3-way'!X51^(1/3)*COS(('OddsRatio_working_3-way'!Y51+2*PI())/3)</f>
        <v>-0.30293698333237262</v>
      </c>
      <c r="AB51" s="11">
        <f>'OddsRatio_working_3-way'!X51^(1/3)*COS(('OddsRatio_working_3-way'!Y51+4*PI())/3)</f>
        <v>-0.22632612527048571</v>
      </c>
      <c r="AC51" s="11">
        <f>'OddsRatio_working_3-way'!X51^(1/3)*SIN('OddsRatio_working_3-way'!Y51/3)</f>
        <v>4.4231299524878837E-2</v>
      </c>
      <c r="AD51" s="11">
        <f>'OddsRatio_working_3-way'!X51^(1/3)*SIN(('OddsRatio_working_3-way'!Y51+2*PI())/3)</f>
        <v>0.43623964757355815</v>
      </c>
      <c r="AE51" s="11">
        <f>'OddsRatio_working_3-way'!X51^(1/3)*SIN(('OddsRatio_working_3-way'!Y51+4*PI())/3)</f>
        <v>-0.4804709470984368</v>
      </c>
      <c r="AF51" s="11">
        <f>-'OddsRatio_working_3-way'!U51/(3*'OddsRatio_working_3-way'!X51^(1/3))*COS(('OddsRatio_working_3-way'!Y51)/3)</f>
        <v>0.5292631086028583</v>
      </c>
      <c r="AG51" s="11">
        <f>-'OddsRatio_working_3-way'!U51/(3*'OddsRatio_working_3-way'!X51^(1/3))*COS(('OddsRatio_working_3-way'!Y51+2*PI())/3)</f>
        <v>-0.30293698333237273</v>
      </c>
      <c r="AH51" s="11">
        <f>-'OddsRatio_working_3-way'!U51/(3*'OddsRatio_working_3-way'!X51^(1/3))*COS(('OddsRatio_working_3-way'!Y51+4*PI())/3)</f>
        <v>-0.22632612527048573</v>
      </c>
      <c r="AI51" s="11">
        <f>'OddsRatio_working_3-way'!U51/(3*'OddsRatio_working_3-way'!X51^(1/3))*SIN(('OddsRatio_working_3-way'!Y51)/3)</f>
        <v>-4.4231299524878843E-2</v>
      </c>
      <c r="AJ51" s="11">
        <f>'OddsRatio_working_3-way'!U51/(3*'OddsRatio_working_3-way'!X51^(1/3))*SIN(('OddsRatio_working_3-way'!Y51+2*PI())/3)</f>
        <v>-0.43623964757355826</v>
      </c>
      <c r="AK51" s="11">
        <f>'OddsRatio_working_3-way'!U51/(3*'OddsRatio_working_3-way'!X51^(1/3))*SIN(('OddsRatio_working_3-way'!Y51+4*PI())/3)</f>
        <v>0.48047094709843691</v>
      </c>
      <c r="AL51" s="11">
        <f>'OddsRatio_working_3-way'!Z51+'OddsRatio_working_3-way'!AF51</f>
        <v>1.0585262172057166</v>
      </c>
      <c r="AM51" s="11">
        <f>'OddsRatio_working_3-way'!AA51+'OddsRatio_working_3-way'!AG51</f>
        <v>-0.60587396666474536</v>
      </c>
      <c r="AN51" s="11">
        <f>'OddsRatio_working_3-way'!AB51+'OddsRatio_working_3-way'!AH51</f>
        <v>-0.45265225054097147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1.0585262172057166</v>
      </c>
      <c r="AS51" s="11">
        <f>IF(('OddsRatio_working_3-way'!X51=0),IF(Q51&gt;0,-Q51^(1/3),(-Q51)^(1/3)),'OddsRatio_working_3-way'!AM51-'OddsRatio_working_3-way'!R51/3)</f>
        <v>-0.60587396666474536</v>
      </c>
      <c r="AT51" s="11">
        <f>IF(('OddsRatio_working_3-way'!X51=0),IF(Q51&gt;0,-Q51^(1/3),(-Q51)^(1/3)),'OddsRatio_working_3-way'!AN51-'OddsRatio_working_3-way'!R51/3)</f>
        <v>-0.45265225054097147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4.3</v>
      </c>
      <c r="B52" s="4">
        <f>IF('True_Odds_Calculator_3-way'!B53="","",'True_Odds_Calculator_3-way'!B53)</f>
        <v>3.68</v>
      </c>
      <c r="C52" s="4">
        <f>IF('True_Odds_Calculator_3-way'!C53="","",'True_Odds_Calculator_3-way'!C53)</f>
        <v>1.86</v>
      </c>
      <c r="D52" s="9">
        <f t="shared" si="13"/>
        <v>0.22069083917507562</v>
      </c>
      <c r="E52" s="9">
        <f t="shared" si="14"/>
        <v>0.25854602640573665</v>
      </c>
      <c r="F52" s="9">
        <f t="shared" si="15"/>
        <v>0.52076313441918753</v>
      </c>
      <c r="G52" s="9">
        <f t="shared" si="16"/>
        <v>1.0700683908847033</v>
      </c>
      <c r="H52" s="9">
        <f t="shared" si="17"/>
        <v>4.5312256899195207</v>
      </c>
      <c r="I52" s="9">
        <f t="shared" si="18"/>
        <v>3.867783287571005</v>
      </c>
      <c r="J52" s="9">
        <f t="shared" si="19"/>
        <v>1.9202588161608449</v>
      </c>
      <c r="K52" s="11">
        <f t="shared" si="20"/>
        <v>0.23255813953488372</v>
      </c>
      <c r="L52" s="11">
        <f t="shared" si="21"/>
        <v>0.27173913043478259</v>
      </c>
      <c r="M52" s="11">
        <f t="shared" si="22"/>
        <v>0.5376344086021505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-0.25841514726507708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0.23239505528556051</v>
      </c>
      <c r="Q52" s="11">
        <f>2*'OddsRatio_working_3-way'!K52*'OddsRatio_working_3-way'!L52*'OddsRatio_working_3-way'!M52</f>
        <v>6.7951770551333487E-2</v>
      </c>
      <c r="R52" s="11">
        <f t="shared" si="23"/>
        <v>0</v>
      </c>
      <c r="S52" s="11">
        <f t="shared" si="24"/>
        <v>-0.89930895206841077</v>
      </c>
      <c r="T52" s="11">
        <f t="shared" si="25"/>
        <v>-0.26295583393813182</v>
      </c>
      <c r="U52" s="11">
        <f>'OddsRatio_working_3-way'!S52-'OddsRatio_working_3-way'!R52^2/3</f>
        <v>-0.89930895206841077</v>
      </c>
      <c r="V52" s="11">
        <f>'OddsRatio_working_3-way'!S52*'OddsRatio_working_3-way'!R52/3-2*'OddsRatio_working_3-way'!R52^3/27-'OddsRatio_working_3-way'!T52</f>
        <v>0.26295583393813182</v>
      </c>
      <c r="W52" s="11">
        <f>'OddsRatio_working_3-way'!V52^2+4*'OddsRatio_working_3-way'!U52^3/27</f>
        <v>-3.8605643112536947E-2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0.16412755231422549</v>
      </c>
      <c r="Y52" s="11">
        <f>IF('OddsRatio_working_3-way'!W52&gt;=0,IF('OddsRatio_working_3-way'!V52+SQRT('OddsRatio_working_3-way'!W52)&gt;0,0,PI()),ACOS('OddsRatio_working_3-way'!V52/(2*'OddsRatio_working_3-way'!X52)))</f>
        <v>0.64171301661276337</v>
      </c>
      <c r="Z52" s="11">
        <f>'OddsRatio_working_3-way'!X52^(1/3)*COS('OddsRatio_working_3-way'!Y52/3)</f>
        <v>0.53503419544235153</v>
      </c>
      <c r="AA52" s="11">
        <f>'OddsRatio_working_3-way'!X52^(1/3)*COS(('OddsRatio_working_3-way'!Y52+2*PI())/3)</f>
        <v>-0.36817019155151648</v>
      </c>
      <c r="AB52" s="11">
        <f>'OddsRatio_working_3-way'!X52^(1/3)*COS(('OddsRatio_working_3-way'!Y52+4*PI())/3)</f>
        <v>-0.16686400389083497</v>
      </c>
      <c r="AC52" s="11">
        <f>'OddsRatio_working_3-way'!X52^(1/3)*SIN('OddsRatio_working_3-way'!Y52/3)</f>
        <v>0.11622418163543168</v>
      </c>
      <c r="AD52" s="11">
        <f>'OddsRatio_working_3-way'!X52^(1/3)*SIN(('OddsRatio_working_3-way'!Y52+2*PI())/3)</f>
        <v>0.40524111432872889</v>
      </c>
      <c r="AE52" s="11">
        <f>'OddsRatio_working_3-way'!X52^(1/3)*SIN(('OddsRatio_working_3-way'!Y52+4*PI())/3)</f>
        <v>-0.52146529596416058</v>
      </c>
      <c r="AF52" s="11">
        <f>-'OddsRatio_working_3-way'!U52/(3*'OddsRatio_working_3-way'!X52^(1/3))*COS(('OddsRatio_working_3-way'!Y52)/3)</f>
        <v>0.53503419544235165</v>
      </c>
      <c r="AG52" s="11">
        <f>-'OddsRatio_working_3-way'!U52/(3*'OddsRatio_working_3-way'!X52^(1/3))*COS(('OddsRatio_working_3-way'!Y52+2*PI())/3)</f>
        <v>-0.36817019155151653</v>
      </c>
      <c r="AH52" s="11">
        <f>-'OddsRatio_working_3-way'!U52/(3*'OddsRatio_working_3-way'!X52^(1/3))*COS(('OddsRatio_working_3-way'!Y52+4*PI())/3)</f>
        <v>-0.166864003890835</v>
      </c>
      <c r="AI52" s="11">
        <f>'OddsRatio_working_3-way'!U52/(3*'OddsRatio_working_3-way'!X52^(1/3))*SIN(('OddsRatio_working_3-way'!Y52)/3)</f>
        <v>-0.1162241816354317</v>
      </c>
      <c r="AJ52" s="11">
        <f>'OddsRatio_working_3-way'!U52/(3*'OddsRatio_working_3-way'!X52^(1/3))*SIN(('OddsRatio_working_3-way'!Y52+2*PI())/3)</f>
        <v>-0.40524111432872895</v>
      </c>
      <c r="AK52" s="11">
        <f>'OddsRatio_working_3-way'!U52/(3*'OddsRatio_working_3-way'!X52^(1/3))*SIN(('OddsRatio_working_3-way'!Y52+4*PI())/3)</f>
        <v>0.52146529596416069</v>
      </c>
      <c r="AL52" s="11">
        <f>'OddsRatio_working_3-way'!Z52+'OddsRatio_working_3-way'!AF52</f>
        <v>1.0700683908847033</v>
      </c>
      <c r="AM52" s="11">
        <f>'OddsRatio_working_3-way'!AA52+'OddsRatio_working_3-way'!AG52</f>
        <v>-0.73634038310303307</v>
      </c>
      <c r="AN52" s="11">
        <f>'OddsRatio_working_3-way'!AB52+'OddsRatio_working_3-way'!AH52</f>
        <v>-0.33372800778167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1.0700683908847033</v>
      </c>
      <c r="AS52" s="11">
        <f>IF(('OddsRatio_working_3-way'!X52=0),IF(Q52&gt;0,-Q52^(1/3),(-Q52)^(1/3)),'OddsRatio_working_3-way'!AM52-'OddsRatio_working_3-way'!R52/3)</f>
        <v>-0.73634038310303307</v>
      </c>
      <c r="AT52" s="11">
        <f>IF(('OddsRatio_working_3-way'!X52=0),IF(Q52&gt;0,-Q52^(1/3),(-Q52)^(1/3)),'OddsRatio_working_3-way'!AN52-'OddsRatio_working_3-way'!R52/3)</f>
        <v>-0.33372800778167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2.79</v>
      </c>
      <c r="B53" s="4">
        <f>IF('True_Odds_Calculator_3-way'!B54="","",'True_Odds_Calculator_3-way'!B54)</f>
        <v>2.91</v>
      </c>
      <c r="C53" s="4">
        <f>IF('True_Odds_Calculator_3-way'!C54="","",'True_Odds_Calculator_3-way'!C54)</f>
        <v>2.98</v>
      </c>
      <c r="D53" s="9">
        <f t="shared" si="13"/>
        <v>0.34565807594855108</v>
      </c>
      <c r="E53" s="9">
        <f t="shared" si="14"/>
        <v>0.33113245487767706</v>
      </c>
      <c r="F53" s="9">
        <f t="shared" si="15"/>
        <v>0.32320946917377202</v>
      </c>
      <c r="G53" s="9">
        <f t="shared" si="16"/>
        <v>1.0575599789231778</v>
      </c>
      <c r="H53" s="9">
        <f t="shared" si="17"/>
        <v>2.8930323622724887</v>
      </c>
      <c r="I53" s="9">
        <f t="shared" si="18"/>
        <v>3.019939559743269</v>
      </c>
      <c r="J53" s="9">
        <f t="shared" si="19"/>
        <v>3.0939687582678923</v>
      </c>
      <c r="K53" s="11">
        <f t="shared" si="20"/>
        <v>0.35842293906810035</v>
      </c>
      <c r="L53" s="11">
        <f t="shared" si="21"/>
        <v>0.3436426116838488</v>
      </c>
      <c r="M53" s="11">
        <f t="shared" si="22"/>
        <v>0.33557046979865773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-0.27979382931251406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0.23476582646126645</v>
      </c>
      <c r="Q53" s="11">
        <f>2*'OddsRatio_working_3-way'!K53*'OddsRatio_working_3-way'!L53*'OddsRatio_working_3-way'!M53</f>
        <v>8.2664023401854372E-2</v>
      </c>
      <c r="R53" s="11">
        <f t="shared" si="23"/>
        <v>0</v>
      </c>
      <c r="S53" s="11">
        <f t="shared" si="24"/>
        <v>-0.83906720544235502</v>
      </c>
      <c r="T53" s="11">
        <f t="shared" si="25"/>
        <v>-0.29544619909942071</v>
      </c>
      <c r="U53" s="11">
        <f>'OddsRatio_working_3-way'!S53-'OddsRatio_working_3-way'!R53^2/3</f>
        <v>-0.83906720544235502</v>
      </c>
      <c r="V53" s="11">
        <f>'OddsRatio_working_3-way'!S53*'OddsRatio_working_3-way'!R53/3-2*'OddsRatio_working_3-way'!R53^3/27-'OddsRatio_working_3-way'!T53</f>
        <v>0.29544619909942071</v>
      </c>
      <c r="W53" s="11">
        <f>'OddsRatio_working_3-way'!V53^2+4*'OddsRatio_working_3-way'!U53^3/27</f>
        <v>-2.2734378364293317E-4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0.14791534770430137</v>
      </c>
      <c r="Y53" s="11">
        <f>IF('OddsRatio_working_3-way'!W53&gt;=0,IF('OddsRatio_working_3-way'!V53+SQRT('OddsRatio_working_3-way'!W53)&gt;0,0,PI()),ACOS('OddsRatio_working_3-way'!V53/(2*'OddsRatio_working_3-way'!X53)))</f>
        <v>5.0990176802870435E-2</v>
      </c>
      <c r="Z53" s="11">
        <f>'OddsRatio_working_3-way'!X53^(1/3)*COS('OddsRatio_working_3-way'!Y53/3)</f>
        <v>0.52877998946158888</v>
      </c>
      <c r="AA53" s="11">
        <f>'OddsRatio_working_3-way'!X53^(1/3)*COS(('OddsRatio_working_3-way'!Y53+2*PI())/3)</f>
        <v>-0.27217417223006746</v>
      </c>
      <c r="AB53" s="11">
        <f>'OddsRatio_working_3-way'!X53^(1/3)*COS(('OddsRatio_working_3-way'!Y53+4*PI())/3)</f>
        <v>-0.25660581723152154</v>
      </c>
      <c r="AC53" s="11">
        <f>'OddsRatio_working_3-way'!X53^(1/3)*SIN('OddsRatio_working_3-way'!Y53/3)</f>
        <v>8.9883939492502937E-3</v>
      </c>
      <c r="AD53" s="11">
        <f>'OddsRatio_working_3-way'!X53^(1/3)*SIN(('OddsRatio_working_3-way'!Y53+2*PI())/3)</f>
        <v>0.45344270691197863</v>
      </c>
      <c r="AE53" s="11">
        <f>'OddsRatio_working_3-way'!X53^(1/3)*SIN(('OddsRatio_working_3-way'!Y53+4*PI())/3)</f>
        <v>-0.46243110086122879</v>
      </c>
      <c r="AF53" s="11">
        <f>-'OddsRatio_working_3-way'!U53/(3*'OddsRatio_working_3-way'!X53^(1/3))*COS(('OddsRatio_working_3-way'!Y53)/3)</f>
        <v>0.52877998946158888</v>
      </c>
      <c r="AG53" s="11">
        <f>-'OddsRatio_working_3-way'!U53/(3*'OddsRatio_working_3-way'!X53^(1/3))*COS(('OddsRatio_working_3-way'!Y53+2*PI())/3)</f>
        <v>-0.27217417223006746</v>
      </c>
      <c r="AH53" s="11">
        <f>-'OddsRatio_working_3-way'!U53/(3*'OddsRatio_working_3-way'!X53^(1/3))*COS(('OddsRatio_working_3-way'!Y53+4*PI())/3)</f>
        <v>-0.25660581723152154</v>
      </c>
      <c r="AI53" s="11">
        <f>'OddsRatio_working_3-way'!U53/(3*'OddsRatio_working_3-way'!X53^(1/3))*SIN(('OddsRatio_working_3-way'!Y53)/3)</f>
        <v>-8.9883939492502937E-3</v>
      </c>
      <c r="AJ53" s="11">
        <f>'OddsRatio_working_3-way'!U53/(3*'OddsRatio_working_3-way'!X53^(1/3))*SIN(('OddsRatio_working_3-way'!Y53+2*PI())/3)</f>
        <v>-0.45344270691197863</v>
      </c>
      <c r="AK53" s="11">
        <f>'OddsRatio_working_3-way'!U53/(3*'OddsRatio_working_3-way'!X53^(1/3))*SIN(('OddsRatio_working_3-way'!Y53+4*PI())/3)</f>
        <v>0.46243110086122879</v>
      </c>
      <c r="AL53" s="11">
        <f>'OddsRatio_working_3-way'!Z53+'OddsRatio_working_3-way'!AF53</f>
        <v>1.0575599789231778</v>
      </c>
      <c r="AM53" s="11">
        <f>'OddsRatio_working_3-way'!AA53+'OddsRatio_working_3-way'!AG53</f>
        <v>-0.54434834446013491</v>
      </c>
      <c r="AN53" s="11">
        <f>'OddsRatio_working_3-way'!AB53+'OddsRatio_working_3-way'!AH53</f>
        <v>-0.51321163446304308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1.0575599789231778</v>
      </c>
      <c r="AS53" s="11">
        <f>IF(('OddsRatio_working_3-way'!X53=0),IF(Q53&gt;0,-Q53^(1/3),(-Q53)^(1/3)),'OddsRatio_working_3-way'!AM53-'OddsRatio_working_3-way'!R53/3)</f>
        <v>-0.54434834446013491</v>
      </c>
      <c r="AT53" s="11">
        <f>IF(('OddsRatio_working_3-way'!X53=0),IF(Q53&gt;0,-Q53^(1/3),(-Q53)^(1/3)),'OddsRatio_working_3-way'!AN53-'OddsRatio_working_3-way'!R53/3)</f>
        <v>-0.51321163446304308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2.0499999999999998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3.89</v>
      </c>
      <c r="D54" s="9">
        <f t="shared" si="13"/>
        <v>0.47266329787994527</v>
      </c>
      <c r="E54" s="9">
        <f t="shared" si="14"/>
        <v>0.28168181038873952</v>
      </c>
      <c r="F54" s="9">
        <f t="shared" si="15"/>
        <v>0.24565489173131516</v>
      </c>
      <c r="G54" s="9">
        <f t="shared" si="16"/>
        <v>1.0625437448669683</v>
      </c>
      <c r="H54" s="9">
        <f t="shared" si="17"/>
        <v>2.1156709321103166</v>
      </c>
      <c r="I54" s="9">
        <f t="shared" si="18"/>
        <v>3.5501049876807236</v>
      </c>
      <c r="J54" s="9">
        <f t="shared" si="19"/>
        <v>4.0707514226655386</v>
      </c>
      <c r="K54" s="11">
        <f t="shared" si="20"/>
        <v>0.48780487804878053</v>
      </c>
      <c r="L54" s="11">
        <f t="shared" si="21"/>
        <v>0.29411764705882354</v>
      </c>
      <c r="M54" s="11">
        <f t="shared" si="22"/>
        <v>0.25706940874035988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-0.26860618220578081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0.23383357982982525</v>
      </c>
      <c r="Q54" s="11">
        <f>2*'OddsRatio_working_3-way'!K54*'OddsRatio_working_3-way'!L54*'OddsRatio_working_3-way'!M54</f>
        <v>7.3764536223919638E-2</v>
      </c>
      <c r="R54" s="11">
        <f t="shared" si="23"/>
        <v>0</v>
      </c>
      <c r="S54" s="11">
        <f t="shared" si="24"/>
        <v>-0.87054429614983297</v>
      </c>
      <c r="T54" s="11">
        <f t="shared" si="25"/>
        <v>-0.2746196517822817</v>
      </c>
      <c r="U54" s="11">
        <f>'OddsRatio_working_3-way'!S54-'OddsRatio_working_3-way'!R54^2/3</f>
        <v>-0.87054429614983297</v>
      </c>
      <c r="V54" s="11">
        <f>'OddsRatio_working_3-way'!S54*'OddsRatio_working_3-way'!R54/3-2*'OddsRatio_working_3-way'!R54^3/27-'OddsRatio_working_3-way'!T54</f>
        <v>0.2746196517822817</v>
      </c>
      <c r="W54" s="11">
        <f>'OddsRatio_working_3-way'!V54^2+4*'OddsRatio_working_3-way'!U54^3/27</f>
        <v>-2.2323262656880213E-2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0.15631635855045839</v>
      </c>
      <c r="Y54" s="11">
        <f>IF('OddsRatio_working_3-way'!W54&gt;=0,IF('OddsRatio_working_3-way'!V54+SQRT('OddsRatio_working_3-way'!W54)&gt;0,0,PI()),ACOS('OddsRatio_working_3-way'!V54/(2*'OddsRatio_working_3-way'!X54)))</f>
        <v>0.49827172568230393</v>
      </c>
      <c r="Z54" s="11">
        <f>'OddsRatio_working_3-way'!X54^(1/3)*COS('OddsRatio_working_3-way'!Y54/3)</f>
        <v>0.53127187243348417</v>
      </c>
      <c r="AA54" s="11">
        <f>'OddsRatio_working_3-way'!X54^(1/3)*COS(('OddsRatio_working_3-way'!Y54+2*PI())/3)</f>
        <v>-0.34276389618083708</v>
      </c>
      <c r="AB54" s="11">
        <f>'OddsRatio_working_3-way'!X54^(1/3)*COS(('OddsRatio_working_3-way'!Y54+4*PI())/3)</f>
        <v>-0.18850797625264723</v>
      </c>
      <c r="AC54" s="11">
        <f>'OddsRatio_working_3-way'!X54^(1/3)*SIN('OddsRatio_working_3-way'!Y54/3)</f>
        <v>8.9059696894633694E-2</v>
      </c>
      <c r="AD54" s="11">
        <f>'OddsRatio_working_3-way'!X54^(1/3)*SIN(('OddsRatio_working_3-way'!Y54+2*PI())/3)</f>
        <v>0.41556508939620601</v>
      </c>
      <c r="AE54" s="11">
        <f>'OddsRatio_working_3-way'!X54^(1/3)*SIN(('OddsRatio_working_3-way'!Y54+4*PI())/3)</f>
        <v>-0.50462478629083973</v>
      </c>
      <c r="AF54" s="11">
        <f>-'OddsRatio_working_3-way'!U54/(3*'OddsRatio_working_3-way'!X54^(1/3))*COS(('OddsRatio_working_3-way'!Y54)/3)</f>
        <v>0.53127187243348417</v>
      </c>
      <c r="AG54" s="11">
        <f>-'OddsRatio_working_3-way'!U54/(3*'OddsRatio_working_3-way'!X54^(1/3))*COS(('OddsRatio_working_3-way'!Y54+2*PI())/3)</f>
        <v>-0.34276389618083708</v>
      </c>
      <c r="AH54" s="11">
        <f>-'OddsRatio_working_3-way'!U54/(3*'OddsRatio_working_3-way'!X54^(1/3))*COS(('OddsRatio_working_3-way'!Y54+4*PI())/3)</f>
        <v>-0.18850797625264723</v>
      </c>
      <c r="AI54" s="11">
        <f>'OddsRatio_working_3-way'!U54/(3*'OddsRatio_working_3-way'!X54^(1/3))*SIN(('OddsRatio_working_3-way'!Y54)/3)</f>
        <v>-8.9059696894633694E-2</v>
      </c>
      <c r="AJ54" s="11">
        <f>'OddsRatio_working_3-way'!U54/(3*'OddsRatio_working_3-way'!X54^(1/3))*SIN(('OddsRatio_working_3-way'!Y54+2*PI())/3)</f>
        <v>-0.41556508939620601</v>
      </c>
      <c r="AK54" s="11">
        <f>'OddsRatio_working_3-way'!U54/(3*'OddsRatio_working_3-way'!X54^(1/3))*SIN(('OddsRatio_working_3-way'!Y54+4*PI())/3)</f>
        <v>0.50462478629083973</v>
      </c>
      <c r="AL54" s="11">
        <f>'OddsRatio_working_3-way'!Z54+'OddsRatio_working_3-way'!AF54</f>
        <v>1.0625437448669683</v>
      </c>
      <c r="AM54" s="11">
        <f>'OddsRatio_working_3-way'!AA54+'OddsRatio_working_3-way'!AG54</f>
        <v>-0.68552779236167416</v>
      </c>
      <c r="AN54" s="11">
        <f>'OddsRatio_working_3-way'!AB54+'OddsRatio_working_3-way'!AH54</f>
        <v>-0.37701595250529446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1.0625437448669683</v>
      </c>
      <c r="AS54" s="11">
        <f>IF(('OddsRatio_working_3-way'!X54=0),IF(Q54&gt;0,-Q54^(1/3),(-Q54)^(1/3)),'OddsRatio_working_3-way'!AM54-'OddsRatio_working_3-way'!R54/3)</f>
        <v>-0.68552779236167416</v>
      </c>
      <c r="AT54" s="11">
        <f>IF(('OddsRatio_working_3-way'!X54=0),IF(Q54&gt;0,-Q54^(1/3),(-Q54)^(1/3)),'OddsRatio_working_3-way'!AN54-'OddsRatio_working_3-way'!R54/3)</f>
        <v>-0.37701595250529446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2.0499999999999998</v>
      </c>
      <c r="B55" s="4">
        <f>IF('True_Odds_Calculator_3-way'!B56="","",'True_Odds_Calculator_3-way'!B56)</f>
        <v>3.16</v>
      </c>
      <c r="C55" s="4">
        <f>IF('True_Odds_Calculator_3-way'!C56="","",'True_Odds_Calculator_3-way'!C56)</f>
        <v>4.22</v>
      </c>
      <c r="D55" s="9">
        <f t="shared" si="13"/>
        <v>0.4717539865691398</v>
      </c>
      <c r="E55" s="9">
        <f t="shared" si="14"/>
        <v>0.30271076181121176</v>
      </c>
      <c r="F55" s="9">
        <f t="shared" si="15"/>
        <v>0.22553525161964866</v>
      </c>
      <c r="G55" s="9">
        <f t="shared" si="16"/>
        <v>1.0664275357193862</v>
      </c>
      <c r="H55" s="9">
        <f t="shared" si="17"/>
        <v>2.1197489125053552</v>
      </c>
      <c r="I55" s="9">
        <f t="shared" si="18"/>
        <v>3.3034834771538741</v>
      </c>
      <c r="J55" s="9">
        <f t="shared" si="19"/>
        <v>4.4338966650164231</v>
      </c>
      <c r="K55" s="11">
        <f t="shared" si="20"/>
        <v>0.48780487804878053</v>
      </c>
      <c r="L55" s="11">
        <f t="shared" si="21"/>
        <v>0.31645569620253161</v>
      </c>
      <c r="M55" s="11">
        <f t="shared" si="22"/>
        <v>0.23696682464454977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-0.26714406324577977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0.23521097290281801</v>
      </c>
      <c r="Q55" s="11">
        <f>2*'OddsRatio_working_3-way'!K55*'OddsRatio_working_3-way'!L55*'OddsRatio_working_3-way'!M55</f>
        <v>7.3160489238823637E-2</v>
      </c>
      <c r="R55" s="11">
        <f t="shared" si="23"/>
        <v>0</v>
      </c>
      <c r="S55" s="11">
        <f t="shared" si="24"/>
        <v>-0.88046490738002114</v>
      </c>
      <c r="T55" s="11">
        <f t="shared" si="25"/>
        <v>-0.27386155750544983</v>
      </c>
      <c r="U55" s="11">
        <f>'OddsRatio_working_3-way'!S55-'OddsRatio_working_3-way'!R55^2/3</f>
        <v>-0.88046490738002114</v>
      </c>
      <c r="V55" s="11">
        <f>'OddsRatio_working_3-way'!S55*'OddsRatio_working_3-way'!R55/3-2*'OddsRatio_working_3-way'!R55^3/27-'OddsRatio_working_3-way'!T55</f>
        <v>0.27386155750544983</v>
      </c>
      <c r="W55" s="11">
        <f>'OddsRatio_working_3-way'!V55^2+4*'OddsRatio_working_3-way'!U55^3/27</f>
        <v>-2.6118757473633167E-2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0.15899599849755966</v>
      </c>
      <c r="Y55" s="11">
        <f>IF('OddsRatio_working_3-way'!W55&gt;=0,IF('OddsRatio_working_3-way'!V55+SQRT('OddsRatio_working_3-way'!W55)&gt;0,0,PI()),ACOS('OddsRatio_working_3-way'!V55/(2*'OddsRatio_working_3-way'!X55)))</f>
        <v>0.53312800655168413</v>
      </c>
      <c r="Z55" s="11">
        <f>'OddsRatio_working_3-way'!X55^(1/3)*COS('OddsRatio_working_3-way'!Y55/3)</f>
        <v>0.53321376785969321</v>
      </c>
      <c r="AA55" s="11">
        <f>'OddsRatio_working_3-way'!X55^(1/3)*COS(('OddsRatio_working_3-way'!Y55+2*PI())/3)</f>
        <v>-0.34954381881809304</v>
      </c>
      <c r="AB55" s="11">
        <f>'OddsRatio_working_3-way'!X55^(1/3)*COS(('OddsRatio_working_3-way'!Y55+4*PI())/3)</f>
        <v>-0.18366994904160025</v>
      </c>
      <c r="AC55" s="11">
        <f>'OddsRatio_working_3-way'!X55^(1/3)*SIN('OddsRatio_working_3-way'!Y55/3)</f>
        <v>9.5767323366983084E-2</v>
      </c>
      <c r="AD55" s="11">
        <f>'OddsRatio_working_3-way'!X55^(1/3)*SIN(('OddsRatio_working_3-way'!Y55+2*PI())/3)</f>
        <v>0.41389300693062114</v>
      </c>
      <c r="AE55" s="11">
        <f>'OddsRatio_working_3-way'!X55^(1/3)*SIN(('OddsRatio_working_3-way'!Y55+4*PI())/3)</f>
        <v>-0.50966033029760427</v>
      </c>
      <c r="AF55" s="11">
        <f>-'OddsRatio_working_3-way'!U55/(3*'OddsRatio_working_3-way'!X55^(1/3))*COS(('OddsRatio_working_3-way'!Y55)/3)</f>
        <v>0.5332137678596931</v>
      </c>
      <c r="AG55" s="11">
        <f>-'OddsRatio_working_3-way'!U55/(3*'OddsRatio_working_3-way'!X55^(1/3))*COS(('OddsRatio_working_3-way'!Y55+2*PI())/3)</f>
        <v>-0.34954381881809299</v>
      </c>
      <c r="AH55" s="11">
        <f>-'OddsRatio_working_3-way'!U55/(3*'OddsRatio_working_3-way'!X55^(1/3))*COS(('OddsRatio_working_3-way'!Y55+4*PI())/3)</f>
        <v>-0.18366994904160019</v>
      </c>
      <c r="AI55" s="11">
        <f>'OddsRatio_working_3-way'!U55/(3*'OddsRatio_working_3-way'!X55^(1/3))*SIN(('OddsRatio_working_3-way'!Y55)/3)</f>
        <v>-9.576732336698307E-2</v>
      </c>
      <c r="AJ55" s="11">
        <f>'OddsRatio_working_3-way'!U55/(3*'OddsRatio_working_3-way'!X55^(1/3))*SIN(('OddsRatio_working_3-way'!Y55+2*PI())/3)</f>
        <v>-0.41389300693062103</v>
      </c>
      <c r="AK55" s="11">
        <f>'OddsRatio_working_3-way'!U55/(3*'OddsRatio_working_3-way'!X55^(1/3))*SIN(('OddsRatio_working_3-way'!Y55+4*PI())/3)</f>
        <v>0.50966033029760416</v>
      </c>
      <c r="AL55" s="11">
        <f>'OddsRatio_working_3-way'!Z55+'OddsRatio_working_3-way'!AF55</f>
        <v>1.0664275357193862</v>
      </c>
      <c r="AM55" s="11">
        <f>'OddsRatio_working_3-way'!AA55+'OddsRatio_working_3-way'!AG55</f>
        <v>-0.69908763763618609</v>
      </c>
      <c r="AN55" s="11">
        <f>'OddsRatio_working_3-way'!AB55+'OddsRatio_working_3-way'!AH55</f>
        <v>-0.36733989808320044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1.0664275357193862</v>
      </c>
      <c r="AS55" s="11">
        <f>IF(('OddsRatio_working_3-way'!X55=0),IF(Q55&gt;0,-Q55^(1/3),(-Q55)^(1/3)),'OddsRatio_working_3-way'!AM55-'OddsRatio_working_3-way'!R55/3)</f>
        <v>-0.69908763763618609</v>
      </c>
      <c r="AT55" s="11">
        <f>IF(('OddsRatio_working_3-way'!X55=0),IF(Q55&gt;0,-Q55^(1/3),(-Q55)^(1/3)),'OddsRatio_working_3-way'!AN55-'OddsRatio_working_3-way'!R55/3)</f>
        <v>-0.36733989808320044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2.54</v>
      </c>
      <c r="B2" s="4">
        <f>IF('True_Odds_Calculator_2-way'!B3="","",'True_Odds_Calculator_2-way'!B3)</f>
        <v>1.56</v>
      </c>
      <c r="C2" s="4">
        <f t="shared" ref="C2:C65" si="0">IF(A2="","",((1/A2)+(1/B2))-1)</f>
        <v>3.4726428427215739E-2</v>
      </c>
      <c r="D2" s="4">
        <f>IF(A2="","",(2*A2)/(2-($C2*A2)))</f>
        <v>2.6571888412017164</v>
      </c>
      <c r="E2" s="4">
        <f>IF(B2="","",(2*B2)/(2-($C2*B2)))</f>
        <v>1.6034315312398835</v>
      </c>
      <c r="G2" s="4">
        <f t="shared" ref="G2:G65" si="1">IF(A2="","",C2+1)</f>
        <v>1.0347264284272157</v>
      </c>
    </row>
    <row r="3" spans="1:7" x14ac:dyDescent="0.2">
      <c r="A3" s="4">
        <f>IF('True_Odds_Calculator_2-way'!A4="","",'True_Odds_Calculator_2-way'!A4)</f>
        <v>2.09</v>
      </c>
      <c r="B3" s="4">
        <f>IF('True_Odds_Calculator_2-way'!B4="","",'True_Odds_Calculator_2-way'!B4)</f>
        <v>1.79</v>
      </c>
      <c r="C3" s="4">
        <f t="shared" si="0"/>
        <v>3.7128117398625982E-2</v>
      </c>
      <c r="D3" s="4">
        <f t="shared" ref="D3:D66" si="2">IF(A3="","",(2*A3)/(2-($C3*A3)))</f>
        <v>2.1743628490889537</v>
      </c>
      <c r="E3" s="4">
        <f t="shared" ref="E3:E66" si="3">IF(B3="","",(2*B3)/(2-($C3*B3)))</f>
        <v>1.8515255747197545</v>
      </c>
      <c r="G3" s="4">
        <f t="shared" si="1"/>
        <v>1.037128117398626</v>
      </c>
    </row>
    <row r="4" spans="1:7" x14ac:dyDescent="0.2">
      <c r="A4" s="4">
        <f>IF('True_Odds_Calculator_2-way'!A5="","",'True_Odds_Calculator_2-way'!A5)</f>
        <v>2.14</v>
      </c>
      <c r="B4" s="4">
        <f>IF('True_Odds_Calculator_2-way'!B5="","",'True_Odds_Calculator_2-way'!B5)</f>
        <v>1.75</v>
      </c>
      <c r="C4" s="4">
        <f t="shared" si="0"/>
        <v>3.8718291054739673E-2</v>
      </c>
      <c r="D4" s="4">
        <f t="shared" si="2"/>
        <v>2.2324888226527575</v>
      </c>
      <c r="E4" s="4">
        <f t="shared" si="3"/>
        <v>1.81136638452237</v>
      </c>
      <c r="G4" s="4">
        <f t="shared" si="1"/>
        <v>1.0387182910547397</v>
      </c>
    </row>
    <row r="5" spans="1:7" x14ac:dyDescent="0.2">
      <c r="A5" s="4">
        <f>IF('True_Odds_Calculator_2-way'!A6="","",'True_Odds_Calculator_2-way'!A6)</f>
        <v>2.1</v>
      </c>
      <c r="B5" s="4">
        <f>IF('True_Odds_Calculator_2-way'!B6="","",'True_Odds_Calculator_2-way'!B6)</f>
        <v>1.78</v>
      </c>
      <c r="C5" s="4">
        <f t="shared" si="0"/>
        <v>3.7988228999465079E-2</v>
      </c>
      <c r="D5" s="4">
        <f t="shared" si="2"/>
        <v>2.1872440023405506</v>
      </c>
      <c r="E5" s="4">
        <f t="shared" si="3"/>
        <v>1.8422868408082802</v>
      </c>
      <c r="G5" s="4">
        <f t="shared" si="1"/>
        <v>1.0379882289994651</v>
      </c>
    </row>
    <row r="6" spans="1:7" x14ac:dyDescent="0.2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</v>
      </c>
      <c r="C6" s="4">
        <f t="shared" si="0"/>
        <v>3.8647342995169254E-2</v>
      </c>
      <c r="D6" s="4">
        <f t="shared" si="2"/>
        <v>2.15625</v>
      </c>
      <c r="E6" s="4">
        <f t="shared" si="3"/>
        <v>1.8648648648648651</v>
      </c>
      <c r="G6" s="4">
        <f t="shared" si="1"/>
        <v>1.0386473429951693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1.93</v>
      </c>
      <c r="C7" s="4">
        <f t="shared" si="0"/>
        <v>3.62694300518136E-2</v>
      </c>
      <c r="D7" s="4">
        <f t="shared" si="2"/>
        <v>2.0000000000000004</v>
      </c>
      <c r="E7" s="4">
        <f t="shared" si="3"/>
        <v>2.0000000000000004</v>
      </c>
      <c r="G7" s="4">
        <f t="shared" si="1"/>
        <v>1.0362694300518136</v>
      </c>
    </row>
    <row r="8" spans="1:7" x14ac:dyDescent="0.2">
      <c r="A8" s="4">
        <f>IF('True_Odds_Calculator_2-way'!A9="","",'True_Odds_Calculator_2-way'!A9)</f>
        <v>2.29</v>
      </c>
      <c r="B8" s="4">
        <f>IF('True_Odds_Calculator_2-way'!B9="","",'True_Odds_Calculator_2-way'!B9)</f>
        <v>1.64</v>
      </c>
      <c r="C8" s="4">
        <f t="shared" si="0"/>
        <v>4.6437320268399196E-2</v>
      </c>
      <c r="D8" s="4">
        <f t="shared" si="2"/>
        <v>2.4185986604842866</v>
      </c>
      <c r="E8" s="4">
        <f t="shared" si="3"/>
        <v>1.7049210096241147</v>
      </c>
      <c r="G8" s="4">
        <f t="shared" si="1"/>
        <v>1.0464373202683992</v>
      </c>
    </row>
    <row r="9" spans="1:7" x14ac:dyDescent="0.2">
      <c r="A9" s="4">
        <f>IF('True_Odds_Calculator_2-way'!A10="","",'True_Odds_Calculator_2-way'!A10)</f>
        <v>2.14</v>
      </c>
      <c r="B9" s="4">
        <f>IF('True_Odds_Calculator_2-way'!B10="","",'True_Odds_Calculator_2-way'!B10)</f>
        <v>1.72</v>
      </c>
      <c r="C9" s="4">
        <f t="shared" si="0"/>
        <v>4.8685068463377501E-2</v>
      </c>
      <c r="D9" s="4">
        <f t="shared" si="2"/>
        <v>2.2576054955839058</v>
      </c>
      <c r="E9" s="4">
        <f t="shared" si="3"/>
        <v>1.7951619196254389</v>
      </c>
      <c r="G9" s="4">
        <f t="shared" si="1"/>
        <v>1.0486850684633775</v>
      </c>
    </row>
    <row r="10" spans="1:7" x14ac:dyDescent="0.2">
      <c r="A10" s="4">
        <f>IF('True_Odds_Calculator_2-way'!A11="","",'True_Odds_Calculator_2-way'!A11)</f>
        <v>2.06</v>
      </c>
      <c r="B10" s="4">
        <f>IF('True_Odds_Calculator_2-way'!B11="","",'True_Odds_Calculator_2-way'!B11)</f>
        <v>1.81</v>
      </c>
      <c r="C10" s="4">
        <f t="shared" si="0"/>
        <v>3.7923081049187513E-2</v>
      </c>
      <c r="D10" s="4">
        <f t="shared" si="2"/>
        <v>2.1437359857413907</v>
      </c>
      <c r="E10" s="4">
        <f t="shared" si="3"/>
        <v>1.8743276529432467</v>
      </c>
      <c r="G10" s="4">
        <f t="shared" si="1"/>
        <v>1.0379230810491875</v>
      </c>
    </row>
    <row r="11" spans="1:7" x14ac:dyDescent="0.2">
      <c r="A11" s="4">
        <f>IF('True_Odds_Calculator_2-way'!A12="","",'True_Odds_Calculator_2-way'!A12)</f>
        <v>2.27</v>
      </c>
      <c r="B11" s="4">
        <f>IF('True_Odds_Calculator_2-way'!B12="","",'True_Odds_Calculator_2-way'!B12)</f>
        <v>1.67</v>
      </c>
      <c r="C11" s="4">
        <f t="shared" si="0"/>
        <v>3.9331029570814469E-2</v>
      </c>
      <c r="D11" s="4">
        <f t="shared" si="2"/>
        <v>2.3760694474913038</v>
      </c>
      <c r="E11" s="4">
        <f t="shared" si="3"/>
        <v>1.7267075087111983</v>
      </c>
      <c r="G11" s="4">
        <f t="shared" si="1"/>
        <v>1.0393310295708145</v>
      </c>
    </row>
    <row r="12" spans="1:7" x14ac:dyDescent="0.2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1.85</v>
      </c>
      <c r="C12" s="4">
        <f t="shared" si="0"/>
        <v>3.315137797896428E-2</v>
      </c>
      <c r="D12" s="4">
        <f t="shared" si="2"/>
        <v>2.1006852188505105</v>
      </c>
      <c r="E12" s="4">
        <f t="shared" si="3"/>
        <v>1.9085249650616189</v>
      </c>
      <c r="G12" s="4">
        <f t="shared" si="1"/>
        <v>1.0331513779789643</v>
      </c>
    </row>
    <row r="13" spans="1:7" x14ac:dyDescent="0.2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3.8905400701529036E-2</v>
      </c>
      <c r="D13" s="4">
        <f t="shared" si="2"/>
        <v>2.2003122514507911</v>
      </c>
      <c r="E13" s="4">
        <f t="shared" si="3"/>
        <v>1.8331165484575556</v>
      </c>
      <c r="G13" s="4">
        <f t="shared" si="1"/>
        <v>1.038905400701529</v>
      </c>
    </row>
    <row r="14" spans="1:7" x14ac:dyDescent="0.2">
      <c r="A14" s="4">
        <f>IF('True_Odds_Calculator_2-way'!A15="","",'True_Odds_Calculator_2-way'!A15)</f>
        <v>2.4500000000000002</v>
      </c>
      <c r="B14" s="4">
        <f>IF('True_Odds_Calculator_2-way'!B15="","",'True_Odds_Calculator_2-way'!B15)</f>
        <v>1.59</v>
      </c>
      <c r="C14" s="4">
        <f t="shared" si="0"/>
        <v>3.7094082916185211E-2</v>
      </c>
      <c r="D14" s="4">
        <f t="shared" si="2"/>
        <v>2.5666282325811234</v>
      </c>
      <c r="E14" s="4">
        <f t="shared" si="3"/>
        <v>1.6383135317001365</v>
      </c>
      <c r="G14" s="4">
        <f t="shared" si="1"/>
        <v>1.0370940829161852</v>
      </c>
    </row>
    <row r="15" spans="1:7" x14ac:dyDescent="0.2">
      <c r="A15" s="4">
        <f>IF('True_Odds_Calculator_2-way'!A16="","",'True_Odds_Calculator_2-way'!A16)</f>
        <v>2.52</v>
      </c>
      <c r="B15" s="4">
        <f>IF('True_Odds_Calculator_2-way'!B16="","",'True_Odds_Calculator_2-way'!B16)</f>
        <v>1.56</v>
      </c>
      <c r="C15" s="4">
        <f t="shared" si="0"/>
        <v>3.7851037851037717E-2</v>
      </c>
      <c r="D15" s="4">
        <f t="shared" si="2"/>
        <v>2.646203554119547</v>
      </c>
      <c r="E15" s="4">
        <f t="shared" si="3"/>
        <v>1.6074582924435721</v>
      </c>
      <c r="G15" s="4">
        <f t="shared" si="1"/>
        <v>1.0378510378510377</v>
      </c>
    </row>
    <row r="16" spans="1:7" x14ac:dyDescent="0.2">
      <c r="A16" s="4">
        <f>IF('True_Odds_Calculator_2-way'!A17="","",'True_Odds_Calculator_2-way'!A17)</f>
        <v>1.98</v>
      </c>
      <c r="B16" s="4">
        <f>IF('True_Odds_Calculator_2-way'!B17="","",'True_Odds_Calculator_2-way'!B17)</f>
        <v>1.89</v>
      </c>
      <c r="C16" s="4">
        <f t="shared" si="0"/>
        <v>3.4151034151034265E-2</v>
      </c>
      <c r="D16" s="4">
        <f t="shared" si="2"/>
        <v>2.0492853622474128</v>
      </c>
      <c r="E16" s="4">
        <f t="shared" si="3"/>
        <v>1.9530295913574449</v>
      </c>
      <c r="G16" s="4">
        <f t="shared" si="1"/>
        <v>1.0341510341510343</v>
      </c>
    </row>
    <row r="17" spans="1:7" x14ac:dyDescent="0.2">
      <c r="A17" s="4">
        <f>IF('True_Odds_Calculator_2-way'!A18="","",'True_Odds_Calculator_2-way'!A18)</f>
        <v>2.36</v>
      </c>
      <c r="B17" s="4">
        <f>IF('True_Odds_Calculator_2-way'!B18="","",'True_Odds_Calculator_2-way'!B18)</f>
        <v>1.63</v>
      </c>
      <c r="C17" s="4">
        <f t="shared" si="0"/>
        <v>3.7225746074659449E-2</v>
      </c>
      <c r="D17" s="4">
        <f t="shared" si="2"/>
        <v>2.4684291581108826</v>
      </c>
      <c r="E17" s="4">
        <f t="shared" si="3"/>
        <v>1.6809998252053835</v>
      </c>
      <c r="G17" s="4">
        <f t="shared" si="1"/>
        <v>1.0372257460746594</v>
      </c>
    </row>
    <row r="18" spans="1:7" x14ac:dyDescent="0.2">
      <c r="A18" s="4">
        <f>IF('True_Odds_Calculator_2-way'!A19="","",'True_Odds_Calculator_2-way'!A19)</f>
        <v>2.33</v>
      </c>
      <c r="B18" s="4">
        <f>IF('True_Odds_Calculator_2-way'!B19="","",'True_Odds_Calculator_2-way'!B19)</f>
        <v>1.62</v>
      </c>
      <c r="C18" s="4">
        <f t="shared" si="0"/>
        <v>4.6468499973506994E-2</v>
      </c>
      <c r="D18" s="4">
        <f t="shared" si="2"/>
        <v>2.4633557397376489</v>
      </c>
      <c r="E18" s="4">
        <f t="shared" si="3"/>
        <v>1.6833608348570663</v>
      </c>
      <c r="G18" s="4">
        <f t="shared" si="1"/>
        <v>1.046468499973507</v>
      </c>
    </row>
    <row r="19" spans="1:7" x14ac:dyDescent="0.2">
      <c r="A19" s="4">
        <f>IF('True_Odds_Calculator_2-way'!A20="","",'True_Odds_Calculator_2-way'!A20)</f>
        <v>2.16</v>
      </c>
      <c r="B19" s="4">
        <f>IF('True_Odds_Calculator_2-way'!B20="","",'True_Odds_Calculator_2-way'!B20)</f>
        <v>1.74</v>
      </c>
      <c r="C19" s="4">
        <f t="shared" si="0"/>
        <v>3.7675606641123682E-2</v>
      </c>
      <c r="D19" s="4">
        <f t="shared" si="2"/>
        <v>2.2516175413371671</v>
      </c>
      <c r="E19" s="4">
        <f t="shared" si="3"/>
        <v>1.7989661114302122</v>
      </c>
      <c r="G19" s="4">
        <f t="shared" si="1"/>
        <v>1.0376756066411237</v>
      </c>
    </row>
    <row r="20" spans="1:7" x14ac:dyDescent="0.2">
      <c r="A20" s="4">
        <f>IF('True_Odds_Calculator_2-way'!A21="","",'True_Odds_Calculator_2-way'!A21)</f>
        <v>1.96</v>
      </c>
      <c r="B20" s="4">
        <f>IF('True_Odds_Calculator_2-way'!B21="","",'True_Odds_Calculator_2-way'!B21)</f>
        <v>1.88</v>
      </c>
      <c r="C20" s="4">
        <f t="shared" si="0"/>
        <v>4.2118975249674229E-2</v>
      </c>
      <c r="D20" s="4">
        <f t="shared" si="2"/>
        <v>2.044385264092321</v>
      </c>
      <c r="E20" s="4">
        <f t="shared" si="3"/>
        <v>1.9575010624734379</v>
      </c>
      <c r="G20" s="4">
        <f t="shared" si="1"/>
        <v>1.0421189752496742</v>
      </c>
    </row>
    <row r="21" spans="1:7" x14ac:dyDescent="0.2">
      <c r="A21" s="4">
        <f>IF('True_Odds_Calculator_2-way'!A22="","",'True_Odds_Calculator_2-way'!A22)</f>
        <v>1.84</v>
      </c>
      <c r="B21" s="4">
        <f>IF('True_Odds_Calculator_2-way'!B22="","",'True_Odds_Calculator_2-way'!B22)</f>
        <v>2</v>
      </c>
      <c r="C21" s="4">
        <f t="shared" si="0"/>
        <v>4.3478260869565188E-2</v>
      </c>
      <c r="D21" s="4">
        <f t="shared" si="2"/>
        <v>1.9166666666666665</v>
      </c>
      <c r="E21" s="4">
        <f t="shared" si="3"/>
        <v>2.0909090909090908</v>
      </c>
      <c r="G21" s="4">
        <f t="shared" si="1"/>
        <v>1.0434782608695652</v>
      </c>
    </row>
    <row r="22" spans="1:7" x14ac:dyDescent="0.2">
      <c r="A22" s="4">
        <f>IF('True_Odds_Calculator_2-way'!A23="","",'True_Odds_Calculator_2-way'!A23)</f>
        <v>2.16</v>
      </c>
      <c r="B22" s="4">
        <f>IF('True_Odds_Calculator_2-way'!B23="","",'True_Odds_Calculator_2-way'!B23)</f>
        <v>1.71</v>
      </c>
      <c r="C22" s="4">
        <f t="shared" si="0"/>
        <v>4.7758284600389889E-2</v>
      </c>
      <c r="D22" s="4">
        <f t="shared" si="2"/>
        <v>2.2774694783573808</v>
      </c>
      <c r="E22" s="4">
        <f t="shared" si="3"/>
        <v>1.7827975673327543</v>
      </c>
      <c r="G22" s="4">
        <f t="shared" si="1"/>
        <v>1.0477582846003899</v>
      </c>
    </row>
    <row r="23" spans="1:7" x14ac:dyDescent="0.2">
      <c r="A23" s="4">
        <f>IF('True_Odds_Calculator_2-way'!A24="","",'True_Odds_Calculator_2-way'!A24)</f>
        <v>1.88</v>
      </c>
      <c r="B23" s="4">
        <f>IF('True_Odds_Calculator_2-way'!B24="","",'True_Odds_Calculator_2-way'!B24)</f>
        <v>1.95</v>
      </c>
      <c r="C23" s="4">
        <f t="shared" si="0"/>
        <v>4.4735406437534042E-2</v>
      </c>
      <c r="D23" s="4">
        <f t="shared" si="2"/>
        <v>1.9625267665952888</v>
      </c>
      <c r="E23" s="4">
        <f t="shared" si="3"/>
        <v>2.0389321468298109</v>
      </c>
      <c r="G23" s="4">
        <f t="shared" si="1"/>
        <v>1.044735406437534</v>
      </c>
    </row>
    <row r="24" spans="1:7" x14ac:dyDescent="0.2">
      <c r="A24" s="4">
        <f>IF('True_Odds_Calculator_2-way'!A25="","",'True_Odds_Calculator_2-way'!A25)</f>
        <v>1.98</v>
      </c>
      <c r="B24" s="4">
        <f>IF('True_Odds_Calculator_2-way'!B25="","",'True_Odds_Calculator_2-way'!B25)</f>
        <v>1.86</v>
      </c>
      <c r="C24" s="4">
        <f t="shared" si="0"/>
        <v>4.2684913652655698E-2</v>
      </c>
      <c r="D24" s="4">
        <f t="shared" si="2"/>
        <v>2.0673627484001349</v>
      </c>
      <c r="E24" s="4">
        <f t="shared" si="3"/>
        <v>1.9368886083938153</v>
      </c>
      <c r="G24" s="4">
        <f t="shared" si="1"/>
        <v>1.0426849136526557</v>
      </c>
    </row>
    <row r="25" spans="1:7" x14ac:dyDescent="0.2">
      <c r="A25" s="4">
        <f>IF('True_Odds_Calculator_2-way'!A26="","",'True_Odds_Calculator_2-way'!A26)</f>
        <v>2.12</v>
      </c>
      <c r="B25" s="4">
        <f>IF('True_Odds_Calculator_2-way'!B26="","",'True_Odds_Calculator_2-way'!B26)</f>
        <v>1.74</v>
      </c>
      <c r="C25" s="4">
        <f t="shared" si="0"/>
        <v>4.6410756885707949E-2</v>
      </c>
      <c r="D25" s="4">
        <f t="shared" si="2"/>
        <v>2.2296905222437133</v>
      </c>
      <c r="E25" s="4">
        <f t="shared" si="3"/>
        <v>1.8132127408572549</v>
      </c>
      <c r="G25" s="4">
        <f t="shared" si="1"/>
        <v>1.0464107568857079</v>
      </c>
    </row>
    <row r="26" spans="1:7" x14ac:dyDescent="0.2">
      <c r="A26" s="4">
        <f>IF('True_Odds_Calculator_2-way'!A27="","",'True_Odds_Calculator_2-way'!A27)</f>
        <v>1.74</v>
      </c>
      <c r="B26" s="4">
        <f>IF('True_Odds_Calculator_2-way'!B27="","",'True_Odds_Calculator_2-way'!B27)</f>
        <v>2.12</v>
      </c>
      <c r="C26" s="4">
        <f t="shared" si="0"/>
        <v>4.6410756885707949E-2</v>
      </c>
      <c r="D26" s="4">
        <f t="shared" si="2"/>
        <v>1.8132127408572549</v>
      </c>
      <c r="E26" s="4">
        <f t="shared" si="3"/>
        <v>2.2296905222437133</v>
      </c>
      <c r="G26" s="4">
        <f t="shared" si="1"/>
        <v>1.0464107568857079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1.91</v>
      </c>
      <c r="C27" s="4">
        <f t="shared" si="0"/>
        <v>4.1694924449990456E-2</v>
      </c>
      <c r="D27" s="4">
        <f t="shared" si="2"/>
        <v>2.0109101819272834</v>
      </c>
      <c r="E27" s="4">
        <f t="shared" si="3"/>
        <v>1.9892075654965866</v>
      </c>
      <c r="G27" s="4">
        <f t="shared" si="1"/>
        <v>1.0416949244499905</v>
      </c>
    </row>
    <row r="28" spans="1:7" x14ac:dyDescent="0.2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4.4564446626302434E-2</v>
      </c>
      <c r="D28" s="4">
        <f t="shared" si="2"/>
        <v>1.9730936877791532</v>
      </c>
      <c r="E28" s="4">
        <f t="shared" si="3"/>
        <v>2.0276502792678208</v>
      </c>
      <c r="G28" s="4">
        <f t="shared" si="1"/>
        <v>1.0445644466263024</v>
      </c>
    </row>
    <row r="29" spans="1:7" x14ac:dyDescent="0.2">
      <c r="A29" s="4">
        <f>IF('True_Odds_Calculator_2-way'!A30="","",'True_Odds_Calculator_2-way'!A30)</f>
        <v>1.51</v>
      </c>
      <c r="B29" s="4">
        <f>IF('True_Odds_Calculator_2-way'!B30="","",'True_Odds_Calculator_2-way'!B30)</f>
        <v>2.54</v>
      </c>
      <c r="C29" s="4">
        <f t="shared" si="0"/>
        <v>5.5952443030713894E-2</v>
      </c>
      <c r="D29" s="4">
        <f t="shared" si="2"/>
        <v>1.5766021293213301</v>
      </c>
      <c r="E29" s="4">
        <f t="shared" si="3"/>
        <v>2.7342981393027737</v>
      </c>
      <c r="G29" s="4">
        <f t="shared" si="1"/>
        <v>1.0559524430307139</v>
      </c>
    </row>
    <row r="30" spans="1:7" x14ac:dyDescent="0.2">
      <c r="A30" s="4">
        <f>IF('True_Odds_Calculator_2-way'!A31="","",'True_Odds_Calculator_2-way'!A31)</f>
        <v>2.27</v>
      </c>
      <c r="B30" s="4">
        <f>IF('True_Odds_Calculator_2-way'!B31="","",'True_Odds_Calculator_2-way'!B31)</f>
        <v>1.65</v>
      </c>
      <c r="C30" s="4">
        <f t="shared" si="0"/>
        <v>4.658924042183954E-2</v>
      </c>
      <c r="D30" s="4">
        <f t="shared" si="2"/>
        <v>2.3967365221564547</v>
      </c>
      <c r="E30" s="4">
        <f t="shared" si="3"/>
        <v>1.7159546443706333</v>
      </c>
      <c r="G30" s="4">
        <f t="shared" si="1"/>
        <v>1.0465892404218395</v>
      </c>
    </row>
    <row r="31" spans="1:7" x14ac:dyDescent="0.2">
      <c r="A31" s="4">
        <f>IF('True_Odds_Calculator_2-way'!A32="","",'True_Odds_Calculator_2-way'!A32)</f>
        <v>2.3199999999999998</v>
      </c>
      <c r="B31" s="4">
        <f>IF('True_Odds_Calculator_2-way'!B32="","",'True_Odds_Calculator_2-way'!B32)</f>
        <v>1.6</v>
      </c>
      <c r="C31" s="4">
        <f t="shared" si="0"/>
        <v>5.6034482758620774E-2</v>
      </c>
      <c r="D31" s="4">
        <f t="shared" si="2"/>
        <v>2.4812834224598932</v>
      </c>
      <c r="E31" s="4">
        <f t="shared" si="3"/>
        <v>1.6750902527075815</v>
      </c>
      <c r="G31" s="4">
        <f t="shared" si="1"/>
        <v>1.0560344827586208</v>
      </c>
    </row>
    <row r="32" spans="1:7" x14ac:dyDescent="0.2">
      <c r="A32" s="4">
        <f>IF('True_Odds_Calculator_2-way'!A33="","",'True_Odds_Calculator_2-way'!A33)</f>
        <v>1.96</v>
      </c>
      <c r="B32" s="4">
        <f>IF('True_Odds_Calculator_2-way'!B33="","",'True_Odds_Calculator_2-way'!B33)</f>
        <v>1.87</v>
      </c>
      <c r="C32" s="4">
        <f t="shared" si="0"/>
        <v>4.4963439921422932E-2</v>
      </c>
      <c r="D32" s="4">
        <f t="shared" si="2"/>
        <v>2.0503468337435664</v>
      </c>
      <c r="E32" s="4">
        <f t="shared" si="3"/>
        <v>1.9520664678312738</v>
      </c>
      <c r="G32" s="4">
        <f t="shared" si="1"/>
        <v>1.0449634399214229</v>
      </c>
    </row>
    <row r="33" spans="1:7" x14ac:dyDescent="0.2">
      <c r="A33" s="4">
        <f>IF('True_Odds_Calculator_2-way'!A34="","",'True_Odds_Calculator_2-way'!A34)</f>
        <v>2.12</v>
      </c>
      <c r="B33" s="4">
        <f>IF('True_Odds_Calculator_2-way'!B34="","",'True_Odds_Calculator_2-way'!B34)</f>
        <v>1.71</v>
      </c>
      <c r="C33" s="4">
        <f t="shared" si="0"/>
        <v>5.6493434844973933E-2</v>
      </c>
      <c r="D33" s="4">
        <f t="shared" si="2"/>
        <v>2.2550385668076633</v>
      </c>
      <c r="E33" s="4">
        <f t="shared" si="3"/>
        <v>1.7967882632831085</v>
      </c>
      <c r="G33" s="4">
        <f t="shared" si="1"/>
        <v>1.0564934348449739</v>
      </c>
    </row>
    <row r="34" spans="1:7" x14ac:dyDescent="0.2">
      <c r="A34" s="4">
        <f>IF('True_Odds_Calculator_2-way'!A35="","",'True_Odds_Calculator_2-way'!A35)</f>
        <v>2.15</v>
      </c>
      <c r="B34" s="4">
        <f>IF('True_Odds_Calculator_2-way'!B35="","",'True_Odds_Calculator_2-way'!B35)</f>
        <v>1.72</v>
      </c>
      <c r="C34" s="4">
        <f t="shared" si="0"/>
        <v>4.6511627906976827E-2</v>
      </c>
      <c r="D34" s="4">
        <f t="shared" si="2"/>
        <v>2.263157894736842</v>
      </c>
      <c r="E34" s="4">
        <f t="shared" si="3"/>
        <v>1.7916666666666667</v>
      </c>
      <c r="G34" s="4">
        <f t="shared" si="1"/>
        <v>1.0465116279069768</v>
      </c>
    </row>
    <row r="35" spans="1:7" x14ac:dyDescent="0.2">
      <c r="A35" s="4">
        <f>IF('True_Odds_Calculator_2-way'!A36="","",'True_Odds_Calculator_2-way'!A36)</f>
        <v>2.37</v>
      </c>
      <c r="B35" s="4">
        <f>IF('True_Odds_Calculator_2-way'!B36="","",'True_Odds_Calculator_2-way'!B36)</f>
        <v>1.6</v>
      </c>
      <c r="C35" s="4">
        <f t="shared" si="0"/>
        <v>4.6940928270042148E-2</v>
      </c>
      <c r="D35" s="4">
        <f t="shared" si="2"/>
        <v>2.5095962938451355</v>
      </c>
      <c r="E35" s="4">
        <f t="shared" si="3"/>
        <v>1.6624287593160894</v>
      </c>
      <c r="G35" s="4">
        <f t="shared" si="1"/>
        <v>1.0469409282700421</v>
      </c>
    </row>
    <row r="36" spans="1:7" x14ac:dyDescent="0.2">
      <c r="A36" s="4">
        <f>IF('True_Odds_Calculator_2-way'!A37="","",'True_Odds_Calculator_2-way'!A37)</f>
        <v>1.88</v>
      </c>
      <c r="B36" s="4">
        <f>IF('True_Odds_Calculator_2-way'!B37="","",'True_Odds_Calculator_2-way'!B37)</f>
        <v>1.93</v>
      </c>
      <c r="C36" s="4">
        <f t="shared" si="0"/>
        <v>5.0049608642928067E-2</v>
      </c>
      <c r="D36" s="4">
        <f t="shared" si="2"/>
        <v>1.9728142670726401</v>
      </c>
      <c r="E36" s="4">
        <f t="shared" si="3"/>
        <v>2.027945450480662</v>
      </c>
      <c r="G36" s="4">
        <f t="shared" si="1"/>
        <v>1.0500496086429281</v>
      </c>
    </row>
    <row r="37" spans="1:7" x14ac:dyDescent="0.2">
      <c r="A37" s="4">
        <f>IF('True_Odds_Calculator_2-way'!A38="","",'True_Odds_Calculator_2-way'!A38)</f>
        <v>1.83</v>
      </c>
      <c r="B37" s="4">
        <f>IF('True_Odds_Calculator_2-way'!B38="","",'True_Odds_Calculator_2-way'!B38)</f>
        <v>1.99</v>
      </c>
      <c r="C37" s="4">
        <f t="shared" si="0"/>
        <v>4.8960650245764237E-2</v>
      </c>
      <c r="D37" s="4">
        <f t="shared" si="2"/>
        <v>1.9158271299681719</v>
      </c>
      <c r="E37" s="4">
        <f t="shared" si="3"/>
        <v>2.0919091248528017</v>
      </c>
      <c r="G37" s="4">
        <f t="shared" si="1"/>
        <v>1.0489606502457642</v>
      </c>
    </row>
    <row r="38" spans="1:7" x14ac:dyDescent="0.2">
      <c r="A38" s="4">
        <f>IF('True_Odds_Calculator_2-way'!A39="","",'True_Odds_Calculator_2-way'!A39)</f>
        <v>1.83</v>
      </c>
      <c r="B38" s="4">
        <f>IF('True_Odds_Calculator_2-way'!B39="","",'True_Odds_Calculator_2-way'!B39)</f>
        <v>2</v>
      </c>
      <c r="C38" s="4">
        <f t="shared" si="0"/>
        <v>4.644808743169393E-2</v>
      </c>
      <c r="D38" s="4">
        <f t="shared" si="2"/>
        <v>1.9112271540469974</v>
      </c>
      <c r="E38" s="4">
        <f t="shared" si="3"/>
        <v>2.0974212034383952</v>
      </c>
      <c r="G38" s="4">
        <f t="shared" si="1"/>
        <v>1.0464480874316939</v>
      </c>
    </row>
    <row r="39" spans="1:7" x14ac:dyDescent="0.2">
      <c r="A39" s="4">
        <f>IF('True_Odds_Calculator_2-way'!A40="","",'True_Odds_Calculator_2-way'!A40)</f>
        <v>1.85</v>
      </c>
      <c r="B39" s="4">
        <f>IF('True_Odds_Calculator_2-way'!B40="","",'True_Odds_Calculator_2-way'!B40)</f>
        <v>1.97</v>
      </c>
      <c r="C39" s="4">
        <f t="shared" si="0"/>
        <v>4.8154753738510081E-2</v>
      </c>
      <c r="D39" s="4">
        <f t="shared" si="2"/>
        <v>1.9362465134812061</v>
      </c>
      <c r="E39" s="4">
        <f t="shared" si="3"/>
        <v>2.0680947652149242</v>
      </c>
      <c r="G39" s="4">
        <f t="shared" si="1"/>
        <v>1.0481547537385101</v>
      </c>
    </row>
    <row r="40" spans="1:7" x14ac:dyDescent="0.2">
      <c r="A40" s="4">
        <f>IF('True_Odds_Calculator_2-way'!A41="","",'True_Odds_Calculator_2-way'!A41)</f>
        <v>1.86</v>
      </c>
      <c r="B40" s="4">
        <f>IF('True_Odds_Calculator_2-way'!B41="","",'True_Odds_Calculator_2-way'!B41)</f>
        <v>1.95</v>
      </c>
      <c r="C40" s="4">
        <f t="shared" si="0"/>
        <v>5.0454921422663279E-2</v>
      </c>
      <c r="D40" s="4">
        <f t="shared" si="2"/>
        <v>1.9515738498789346</v>
      </c>
      <c r="E40" s="4">
        <f t="shared" si="3"/>
        <v>2.0508905852417301</v>
      </c>
      <c r="G40" s="4">
        <f t="shared" si="1"/>
        <v>1.0504549214226633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1.98</v>
      </c>
      <c r="C41" s="4">
        <f t="shared" si="0"/>
        <v>4.5591045591045543E-2</v>
      </c>
      <c r="D41" s="4">
        <f t="shared" si="2"/>
        <v>1.931452675982072</v>
      </c>
      <c r="E41" s="4">
        <f t="shared" si="3"/>
        <v>2.0735918482875744</v>
      </c>
      <c r="G41" s="4">
        <f t="shared" si="1"/>
        <v>1.0455910455910455</v>
      </c>
    </row>
    <row r="42" spans="1:7" x14ac:dyDescent="0.2">
      <c r="A42" s="4">
        <f>IF('True_Odds_Calculator_2-way'!A43="","",'True_Odds_Calculator_2-way'!A43)</f>
        <v>1.88</v>
      </c>
      <c r="B42" s="4">
        <f>IF('True_Odds_Calculator_2-way'!B43="","",'True_Odds_Calculator_2-way'!B43)</f>
        <v>1.94</v>
      </c>
      <c r="C42" s="4">
        <f t="shared" si="0"/>
        <v>4.7378811142794408E-2</v>
      </c>
      <c r="D42" s="4">
        <f t="shared" si="2"/>
        <v>1.9676305567544234</v>
      </c>
      <c r="E42" s="4">
        <f t="shared" si="3"/>
        <v>2.033452274754683</v>
      </c>
      <c r="G42" s="4">
        <f t="shared" si="1"/>
        <v>1.0473788111427944</v>
      </c>
    </row>
    <row r="43" spans="1:7" x14ac:dyDescent="0.2">
      <c r="A43" s="4">
        <f>IF('True_Odds_Calculator_2-way'!A44="","",'True_Odds_Calculator_2-way'!A44)</f>
        <v>1.94</v>
      </c>
      <c r="B43" s="4">
        <f>IF('True_Odds_Calculator_2-way'!B44="","",'True_Odds_Calculator_2-way'!B44)</f>
        <v>1.87</v>
      </c>
      <c r="C43" s="4">
        <f t="shared" si="0"/>
        <v>5.0223275814543111E-2</v>
      </c>
      <c r="D43" s="4">
        <f t="shared" si="2"/>
        <v>2.0393501602113662</v>
      </c>
      <c r="E43" s="4">
        <f t="shared" si="3"/>
        <v>1.9621396506030613</v>
      </c>
      <c r="G43" s="4">
        <f t="shared" si="1"/>
        <v>1.0502232758145431</v>
      </c>
    </row>
    <row r="44" spans="1:7" x14ac:dyDescent="0.2">
      <c r="A44" s="4">
        <f>IF('True_Odds_Calculator_2-way'!A45="","",'True_Odds_Calculator_2-way'!A45)</f>
        <v>1.75</v>
      </c>
      <c r="B44" s="4">
        <f>IF('True_Odds_Calculator_2-way'!B45="","",'True_Odds_Calculator_2-way'!B45)</f>
        <v>2.0699999999999998</v>
      </c>
      <c r="C44" s="4">
        <f t="shared" si="0"/>
        <v>5.452035886818507E-2</v>
      </c>
      <c r="D44" s="4">
        <f t="shared" si="2"/>
        <v>1.8376664552948638</v>
      </c>
      <c r="E44" s="4">
        <f t="shared" si="3"/>
        <v>2.1937925813777439</v>
      </c>
      <c r="G44" s="4">
        <f t="shared" si="1"/>
        <v>1.0545203588681851</v>
      </c>
    </row>
    <row r="45" spans="1:7" x14ac:dyDescent="0.2">
      <c r="A45" s="4">
        <f>IF('True_Odds_Calculator_2-way'!A46="","",'True_Odds_Calculator_2-way'!A46)</f>
        <v>1.89</v>
      </c>
      <c r="B45" s="4">
        <f>IF('True_Odds_Calculator_2-way'!B46="","",'True_Odds_Calculator_2-way'!B46)</f>
        <v>1.93</v>
      </c>
      <c r="C45" s="4">
        <f t="shared" si="0"/>
        <v>4.7235244126436093E-2</v>
      </c>
      <c r="D45" s="4">
        <f t="shared" si="2"/>
        <v>1.9783062613553166</v>
      </c>
      <c r="E45" s="4">
        <f t="shared" si="3"/>
        <v>2.0221747928042801</v>
      </c>
      <c r="G45" s="4">
        <f t="shared" si="1"/>
        <v>1.0472352441264361</v>
      </c>
    </row>
    <row r="46" spans="1:7" x14ac:dyDescent="0.2">
      <c r="A46" s="4">
        <f>IF('True_Odds_Calculator_2-way'!A47="","",'True_Odds_Calculator_2-way'!A47)</f>
        <v>2.13</v>
      </c>
      <c r="B46" s="4">
        <f>IF('True_Odds_Calculator_2-way'!B47="","",'True_Odds_Calculator_2-way'!B47)</f>
        <v>1.77</v>
      </c>
      <c r="C46" s="4">
        <f t="shared" si="0"/>
        <v>3.4455319487546765E-2</v>
      </c>
      <c r="D46" s="4">
        <f t="shared" si="2"/>
        <v>2.2111375032990233</v>
      </c>
      <c r="E46" s="4">
        <f t="shared" si="3"/>
        <v>1.8256700806275876</v>
      </c>
      <c r="G46" s="4">
        <f t="shared" si="1"/>
        <v>1.0344553194875468</v>
      </c>
    </row>
    <row r="47" spans="1:7" x14ac:dyDescent="0.2">
      <c r="A47" s="4">
        <f>IF('True_Odds_Calculator_2-way'!A48="","",'True_Odds_Calculator_2-way'!A48)</f>
        <v>2.38</v>
      </c>
      <c r="B47" s="4">
        <f>IF('True_Odds_Calculator_2-way'!B48="","",'True_Odds_Calculator_2-way'!B48)</f>
        <v>1.63</v>
      </c>
      <c r="C47" s="4">
        <f t="shared" si="0"/>
        <v>3.3664999742228252E-2</v>
      </c>
      <c r="D47" s="4">
        <f t="shared" si="2"/>
        <v>2.4793251102447753</v>
      </c>
      <c r="E47" s="4">
        <f t="shared" si="3"/>
        <v>1.6759839288028686</v>
      </c>
      <c r="G47" s="4">
        <f t="shared" si="1"/>
        <v>1.0336649997422283</v>
      </c>
    </row>
    <row r="48" spans="1:7" x14ac:dyDescent="0.2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1.81</v>
      </c>
      <c r="C48" s="4">
        <f t="shared" si="0"/>
        <v>4.0291065894084488E-2</v>
      </c>
      <c r="D48" s="4">
        <f t="shared" si="2"/>
        <v>2.1383086010661287</v>
      </c>
      <c r="E48" s="4">
        <f t="shared" si="3"/>
        <v>1.8784963928616634</v>
      </c>
      <c r="G48" s="4">
        <f t="shared" si="1"/>
        <v>1.0402910658940845</v>
      </c>
    </row>
    <row r="49" spans="1:7" x14ac:dyDescent="0.2">
      <c r="A49" s="4">
        <f>IF('True_Odds_Calculator_2-way'!A50="","",'True_Odds_Calculator_2-way'!A50)</f>
        <v>2.72</v>
      </c>
      <c r="B49" s="4">
        <f>IF('True_Odds_Calculator_2-way'!B50="","",'True_Odds_Calculator_2-way'!B50)</f>
        <v>1.48</v>
      </c>
      <c r="C49" s="4">
        <f t="shared" si="0"/>
        <v>4.3322734499205096E-2</v>
      </c>
      <c r="D49" s="4">
        <f t="shared" si="2"/>
        <v>2.8902929350947737</v>
      </c>
      <c r="E49" s="4">
        <f t="shared" si="3"/>
        <v>1.5290185353995747</v>
      </c>
      <c r="G49" s="4">
        <f t="shared" si="1"/>
        <v>1.0433227344992051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2.76</v>
      </c>
      <c r="B51" s="4">
        <f>IF('True_Odds_Calculator_2-way'!B52="","",'True_Odds_Calculator_2-way'!B52)</f>
        <v>1.47</v>
      </c>
      <c r="C51" s="4">
        <f t="shared" si="0"/>
        <v>4.2590949423247704E-2</v>
      </c>
      <c r="D51" s="4">
        <f t="shared" si="2"/>
        <v>2.93235039028621</v>
      </c>
      <c r="E51" s="4">
        <f t="shared" si="3"/>
        <v>1.5175044883303412</v>
      </c>
      <c r="G51" s="4">
        <f t="shared" si="1"/>
        <v>1.0425909494232477</v>
      </c>
    </row>
    <row r="52" spans="1:7" x14ac:dyDescent="0.2">
      <c r="A52" s="4">
        <f>IF('True_Odds_Calculator_2-way'!A53="","",'True_Odds_Calculator_2-way'!A53)</f>
        <v>2</v>
      </c>
      <c r="B52" s="4">
        <f>IF('True_Odds_Calculator_2-way'!B53="","",'True_Odds_Calculator_2-way'!B53)</f>
        <v>1.85</v>
      </c>
      <c r="C52" s="4">
        <f t="shared" si="0"/>
        <v>4.0540540540540349E-2</v>
      </c>
      <c r="D52" s="4">
        <f t="shared" si="2"/>
        <v>2.0845070422535206</v>
      </c>
      <c r="E52" s="4">
        <f t="shared" si="3"/>
        <v>1.9220779220779218</v>
      </c>
      <c r="G52" s="4">
        <f t="shared" si="1"/>
        <v>1.0405405405405403</v>
      </c>
    </row>
    <row r="53" spans="1:7" x14ac:dyDescent="0.2">
      <c r="A53" s="4">
        <f>IF('True_Odds_Calculator_2-way'!A54="","",'True_Odds_Calculator_2-way'!A54)</f>
        <v>2.59</v>
      </c>
      <c r="B53" s="4">
        <f>IF('True_Odds_Calculator_2-way'!B54="","",'True_Odds_Calculator_2-way'!B54)</f>
        <v>1.52</v>
      </c>
      <c r="C53" s="4">
        <f t="shared" si="0"/>
        <v>4.3995122942491527E-2</v>
      </c>
      <c r="D53" s="4">
        <f t="shared" si="2"/>
        <v>2.7464769080507887</v>
      </c>
      <c r="E53" s="4">
        <f t="shared" si="3"/>
        <v>1.5725812894463531</v>
      </c>
      <c r="G53" s="4">
        <f t="shared" si="1"/>
        <v>1.0439951229424915</v>
      </c>
    </row>
    <row r="54" spans="1:7" x14ac:dyDescent="0.2">
      <c r="A54" s="4">
        <f>IF('True_Odds_Calculator_2-way'!A55="","",'True_Odds_Calculator_2-way'!A55)</f>
        <v>2.02</v>
      </c>
      <c r="B54" s="4">
        <f>IF('True_Odds_Calculator_2-way'!B55="","",'True_Odds_Calculator_2-way'!B55)</f>
        <v>1.84</v>
      </c>
      <c r="C54" s="4">
        <f t="shared" si="0"/>
        <v>3.8527765820060234E-2</v>
      </c>
      <c r="D54" s="4">
        <f t="shared" si="2"/>
        <v>2.1017869260348339</v>
      </c>
      <c r="E54" s="4">
        <f t="shared" si="3"/>
        <v>1.9076165058509547</v>
      </c>
      <c r="G54" s="4">
        <f t="shared" si="1"/>
        <v>1.0385277658200602</v>
      </c>
    </row>
    <row r="55" spans="1:7" x14ac:dyDescent="0.2">
      <c r="A55" s="4">
        <f>IF('True_Odds_Calculator_2-way'!A56="","",'True_Odds_Calculator_2-way'!A56)</f>
        <v>2.37</v>
      </c>
      <c r="B55" s="4">
        <f>IF('True_Odds_Calculator_2-way'!B56="","",'True_Odds_Calculator_2-way'!B56)</f>
        <v>1.61</v>
      </c>
      <c r="C55" s="4">
        <f t="shared" si="0"/>
        <v>4.3058940692402459E-2</v>
      </c>
      <c r="D55" s="4">
        <f t="shared" si="2"/>
        <v>2.4974310305331024</v>
      </c>
      <c r="E55" s="4">
        <f t="shared" si="3"/>
        <v>1.667810389667155</v>
      </c>
      <c r="G55" s="4">
        <f t="shared" si="1"/>
        <v>1.0430589406924025</v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1.87</v>
      </c>
      <c r="B2" s="4">
        <f>IF('True_Odds_Calculator_3-way'!B3="","",'True_Odds_Calculator_3-way'!B3)</f>
        <v>3.26</v>
      </c>
      <c r="C2" s="4">
        <f>IF('True_Odds_Calculator_3-way'!C3="","",'True_Odds_Calculator_3-way'!C3)</f>
        <v>5.32</v>
      </c>
      <c r="D2" s="4">
        <f>IF(A2="","",((1/A2)+(1/B2)+(1/C2))-1)</f>
        <v>2.9477749358468808E-2</v>
      </c>
      <c r="E2" s="4">
        <f>IF(A2="","",(3*A2)/(3-($D2*A2)))</f>
        <v>1.9050034162474285</v>
      </c>
      <c r="F2" s="4">
        <f>IF(B2="","",(3*B2)/(3-($D2*B2)))</f>
        <v>3.3678816265630758</v>
      </c>
      <c r="G2" s="4">
        <f>IF(C2="","",(3*C2)/(3-($D2*C2)))</f>
        <v>5.61343605777419</v>
      </c>
      <c r="I2" s="4">
        <f>IF(A2="","",D2+1)</f>
        <v>1.0294777493584688</v>
      </c>
    </row>
    <row r="3" spans="1: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4.76</v>
      </c>
      <c r="D3" s="4">
        <f t="shared" ref="D3:D66" si="0">IF(A3="","",((1/A3)+(1/B3)+(1/C3))-1)</f>
        <v>3.5861729983686752E-2</v>
      </c>
      <c r="E3" s="4">
        <f t="shared" ref="E3:E66" si="1">IF(A3="","",(3*A3)/(3-($D3*A3)))</f>
        <v>1.8709277709907739</v>
      </c>
      <c r="F3" s="4">
        <f t="shared" ref="F3:F66" si="2">IF(B3="","",(3*B3)/(3-($D3*B3)))</f>
        <v>3.7400556742798772</v>
      </c>
      <c r="G3" s="4">
        <f t="shared" ref="G3:G66" si="3">IF(C3="","",(3*C3)/(3-($D3*C3)))</f>
        <v>5.0471880889933143</v>
      </c>
      <c r="I3" s="4">
        <f t="shared" ref="I3:I66" si="4">IF(A3="","",D3+1)</f>
        <v>1.0358617299836868</v>
      </c>
    </row>
    <row r="4" spans="1:9" x14ac:dyDescent="0.2">
      <c r="A4" s="4">
        <f>IF('True_Odds_Calculator_3-way'!A5="","",'True_Odds_Calculator_3-way'!A5)</f>
        <v>2.34</v>
      </c>
      <c r="B4" s="4">
        <f>IF('True_Odds_Calculator_3-way'!B5="","",'True_Odds_Calculator_3-way'!B5)</f>
        <v>3.4</v>
      </c>
      <c r="C4" s="4">
        <f>IF('True_Odds_Calculator_3-way'!C5="","",'True_Odds_Calculator_3-way'!C5)</f>
        <v>3.21</v>
      </c>
      <c r="D4" s="4">
        <f t="shared" si="0"/>
        <v>3.2994554160029832E-2</v>
      </c>
      <c r="E4" s="4">
        <f t="shared" si="1"/>
        <v>2.4018124501557399</v>
      </c>
      <c r="F4" s="4">
        <f t="shared" si="2"/>
        <v>3.5320779141749141</v>
      </c>
      <c r="G4" s="4">
        <f t="shared" si="3"/>
        <v>3.3274737072514826</v>
      </c>
      <c r="I4" s="4">
        <f t="shared" si="4"/>
        <v>1.0329945541600298</v>
      </c>
    </row>
    <row r="5" spans="1:9" x14ac:dyDescent="0.2">
      <c r="A5" s="4">
        <f>IF('True_Odds_Calculator_3-way'!A6="","",'True_Odds_Calculator_3-way'!A6)</f>
        <v>4.4800000000000004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1.88</v>
      </c>
      <c r="D5" s="4">
        <f t="shared" si="0"/>
        <v>3.6819320176377346E-2</v>
      </c>
      <c r="E5" s="4">
        <f t="shared" si="1"/>
        <v>4.7406580582967601</v>
      </c>
      <c r="F5" s="4">
        <f t="shared" si="2"/>
        <v>3.7117177956759648</v>
      </c>
      <c r="G5" s="4">
        <f t="shared" si="3"/>
        <v>1.924402588910114</v>
      </c>
      <c r="I5" s="4">
        <f t="shared" si="4"/>
        <v>1.0368193201763773</v>
      </c>
    </row>
    <row r="6" spans="1:9" x14ac:dyDescent="0.2">
      <c r="A6" s="4">
        <f>IF('True_Odds_Calculator_3-way'!A7="","",'True_Odds_Calculator_3-way'!A7)</f>
        <v>1.96</v>
      </c>
      <c r="B6" s="4">
        <f>IF('True_Odds_Calculator_3-way'!B7="","",'True_Odds_Calculator_3-way'!B7)</f>
        <v>3.5</v>
      </c>
      <c r="C6" s="4">
        <f>IF('True_Odds_Calculator_3-way'!C7="","",'True_Odds_Calculator_3-way'!C7)</f>
        <v>4.1900000000000004</v>
      </c>
      <c r="D6" s="4">
        <f t="shared" si="0"/>
        <v>3.4581851833812349E-2</v>
      </c>
      <c r="E6" s="4">
        <f t="shared" si="1"/>
        <v>2.0053068533289924</v>
      </c>
      <c r="F6" s="4">
        <f t="shared" si="2"/>
        <v>3.6471459024159167</v>
      </c>
      <c r="G6" s="4">
        <f t="shared" si="3"/>
        <v>4.4026447462473195</v>
      </c>
      <c r="I6" s="4">
        <f t="shared" si="4"/>
        <v>1.0345818518338123</v>
      </c>
    </row>
    <row r="7" spans="1:9" x14ac:dyDescent="0.2">
      <c r="A7" s="4">
        <f>IF('True_Odds_Calculator_3-way'!A8="","",'True_Odds_Calculator_3-way'!A8)</f>
        <v>1.61</v>
      </c>
      <c r="B7" s="4">
        <f>IF('True_Odds_Calculator_3-way'!B8="","",'True_Odds_Calculator_3-way'!B8)</f>
        <v>4.01</v>
      </c>
      <c r="C7" s="4">
        <f>IF('True_Odds_Calculator_3-way'!C8="","",'True_Odds_Calculator_3-way'!C8)</f>
        <v>5.99</v>
      </c>
      <c r="D7" s="4">
        <f t="shared" si="0"/>
        <v>3.7439479206152093E-2</v>
      </c>
      <c r="E7" s="4">
        <f t="shared" si="1"/>
        <v>1.6430122574771067</v>
      </c>
      <c r="F7" s="4">
        <f t="shared" si="2"/>
        <v>4.2212486035884584</v>
      </c>
      <c r="G7" s="4">
        <f t="shared" si="3"/>
        <v>6.4739550744264696</v>
      </c>
      <c r="I7" s="4">
        <f t="shared" si="4"/>
        <v>1.0374394792061521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3.94</v>
      </c>
      <c r="D8" s="4">
        <f t="shared" si="0"/>
        <v>4.5540869347240331E-2</v>
      </c>
      <c r="E8" s="4">
        <f t="shared" si="1"/>
        <v>2.137156289184877</v>
      </c>
      <c r="F8" s="4">
        <f t="shared" si="2"/>
        <v>3.4075998650618522</v>
      </c>
      <c r="G8" s="4">
        <f t="shared" si="3"/>
        <v>4.1906438402046167</v>
      </c>
      <c r="I8" s="4">
        <f t="shared" si="4"/>
        <v>1.0455408693472403</v>
      </c>
    </row>
    <row r="9" spans="1:9" x14ac:dyDescent="0.2">
      <c r="A9" s="4">
        <f>IF('True_Odds_Calculator_3-way'!A10="","",'True_Odds_Calculator_3-way'!A10)</f>
        <v>2.87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2.63</v>
      </c>
      <c r="D9" s="4">
        <f t="shared" si="0"/>
        <v>4.4117605880469535E-2</v>
      </c>
      <c r="E9" s="4">
        <f t="shared" si="1"/>
        <v>2.9964684780146267</v>
      </c>
      <c r="F9" s="4">
        <f t="shared" si="2"/>
        <v>3.3250037044882368</v>
      </c>
      <c r="G9" s="4">
        <f t="shared" si="3"/>
        <v>2.735811431607583</v>
      </c>
      <c r="I9" s="4">
        <f t="shared" si="4"/>
        <v>1.0441176058804695</v>
      </c>
    </row>
    <row r="10" spans="1: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2.23</v>
      </c>
      <c r="D10" s="4">
        <f t="shared" si="0"/>
        <v>3.512239400045547E-2</v>
      </c>
      <c r="E10" s="4">
        <f t="shared" si="1"/>
        <v>3.4867503727497979</v>
      </c>
      <c r="F10" s="4">
        <f t="shared" si="2"/>
        <v>3.6169377427644758</v>
      </c>
      <c r="G10" s="4">
        <f t="shared" si="3"/>
        <v>2.2897807866699775</v>
      </c>
      <c r="I10" s="4">
        <f t="shared" si="4"/>
        <v>1.0351223940004555</v>
      </c>
    </row>
    <row r="11" spans="1:9" x14ac:dyDescent="0.2">
      <c r="A11" s="4">
        <f>IF('True_Odds_Calculator_3-way'!A12="","",'True_Odds_Calculator_3-way'!A12)</f>
        <v>2.77</v>
      </c>
      <c r="B11" s="4">
        <f>IF('True_Odds_Calculator_3-way'!B12="","",'True_Odds_Calculator_3-way'!B12)</f>
        <v>3.31</v>
      </c>
      <c r="C11" s="4">
        <f>IF('True_Odds_Calculator_3-way'!C12="","",'True_Odds_Calculator_3-way'!C12)</f>
        <v>2.7</v>
      </c>
      <c r="D11" s="4">
        <f t="shared" si="0"/>
        <v>3.349600432065758E-2</v>
      </c>
      <c r="E11" s="4">
        <f t="shared" si="1"/>
        <v>2.8584046749665819</v>
      </c>
      <c r="F11" s="4">
        <f t="shared" si="2"/>
        <v>3.4370229440400886</v>
      </c>
      <c r="G11" s="4">
        <f t="shared" si="3"/>
        <v>2.7839253376236885</v>
      </c>
      <c r="I11" s="4">
        <f t="shared" si="4"/>
        <v>1.0334960043206576</v>
      </c>
    </row>
    <row r="12" spans="1:9" x14ac:dyDescent="0.2">
      <c r="A12" s="4">
        <f>IF('True_Odds_Calculator_3-way'!A13="","",'True_Odds_Calculator_3-way'!A13)</f>
        <v>2.5099999999999998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2.98</v>
      </c>
      <c r="D12" s="4">
        <f t="shared" si="0"/>
        <v>3.2484306987216938E-2</v>
      </c>
      <c r="E12" s="4">
        <f t="shared" si="1"/>
        <v>2.5801239950671064</v>
      </c>
      <c r="F12" s="4">
        <f t="shared" si="2"/>
        <v>3.4760922672982693</v>
      </c>
      <c r="G12" s="4">
        <f t="shared" si="3"/>
        <v>3.0793641365371198</v>
      </c>
      <c r="I12" s="4">
        <f t="shared" si="4"/>
        <v>1.0324843069872169</v>
      </c>
    </row>
    <row r="13" spans="1:9" x14ac:dyDescent="0.2">
      <c r="A13" s="4">
        <f>IF('True_Odds_Calculator_3-way'!A14="","",'True_Odds_Calculator_3-way'!A14)</f>
        <v>1.79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4.8899999999999997</v>
      </c>
      <c r="D13" s="4">
        <f t="shared" si="0"/>
        <v>3.6382239098054381E-2</v>
      </c>
      <c r="E13" s="4">
        <f t="shared" si="1"/>
        <v>1.8297196817021211</v>
      </c>
      <c r="F13" s="4">
        <f t="shared" si="2"/>
        <v>3.8299996341717972</v>
      </c>
      <c r="G13" s="4">
        <f t="shared" si="3"/>
        <v>5.1982734701070035</v>
      </c>
      <c r="I13" s="4">
        <f t="shared" si="4"/>
        <v>1.0363822390980544</v>
      </c>
    </row>
    <row r="14" spans="1:9" x14ac:dyDescent="0.2">
      <c r="A14" s="4">
        <f>IF('True_Odds_Calculator_3-way'!A15="","",'True_Odds_Calculator_3-way'!A15)</f>
        <v>2.09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3.87</v>
      </c>
      <c r="D14" s="4">
        <f t="shared" si="0"/>
        <v>3.4485879957116161E-2</v>
      </c>
      <c r="E14" s="4">
        <f t="shared" si="1"/>
        <v>2.1414486530238133</v>
      </c>
      <c r="F14" s="4">
        <f t="shared" si="2"/>
        <v>3.494991188153751</v>
      </c>
      <c r="G14" s="4">
        <f t="shared" si="3"/>
        <v>4.0501794635943149</v>
      </c>
      <c r="I14" s="4">
        <f t="shared" si="4"/>
        <v>1.0344858799571162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3.94</v>
      </c>
      <c r="D15" s="4">
        <f t="shared" si="0"/>
        <v>3.4380798917963418E-2</v>
      </c>
      <c r="E15" s="4">
        <f t="shared" si="1"/>
        <v>2.2043133384428515</v>
      </c>
      <c r="F15" s="4">
        <f t="shared" si="2"/>
        <v>3.2895045563923215</v>
      </c>
      <c r="G15" s="4">
        <f t="shared" si="3"/>
        <v>4.1263174662851041</v>
      </c>
      <c r="I15" s="4">
        <f t="shared" si="4"/>
        <v>1.0343807989179634</v>
      </c>
    </row>
    <row r="16" spans="1:9" x14ac:dyDescent="0.2">
      <c r="A16" s="4">
        <f>IF('True_Odds_Calculator_3-way'!A17="","",'True_Odds_Calculator_3-way'!A17)</f>
        <v>3.99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1.96</v>
      </c>
      <c r="D16" s="4">
        <f t="shared" si="0"/>
        <v>3.480325078841906E-2</v>
      </c>
      <c r="E16" s="4">
        <f t="shared" si="1"/>
        <v>4.1836543459823252</v>
      </c>
      <c r="F16" s="4">
        <f t="shared" si="2"/>
        <v>3.8113892973754386</v>
      </c>
      <c r="G16" s="4">
        <f t="shared" si="3"/>
        <v>2.0056036645146058</v>
      </c>
      <c r="I16" s="4">
        <f t="shared" si="4"/>
        <v>1.0348032507884191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3.31</v>
      </c>
      <c r="C17" s="4">
        <f>IF('True_Odds_Calculator_3-way'!C18="","",'True_Odds_Calculator_3-way'!C18)</f>
        <v>4.53</v>
      </c>
      <c r="D17" s="4">
        <f t="shared" si="0"/>
        <v>3.5685868322270275E-2</v>
      </c>
      <c r="E17" s="4">
        <f t="shared" si="1"/>
        <v>1.9963059421383751</v>
      </c>
      <c r="F17" s="4">
        <f t="shared" si="2"/>
        <v>3.445667679547757</v>
      </c>
      <c r="G17" s="4">
        <f t="shared" si="3"/>
        <v>4.7880048045628616</v>
      </c>
      <c r="I17" s="4">
        <f t="shared" si="4"/>
        <v>1.0356858683222703</v>
      </c>
    </row>
    <row r="18" spans="1:9" x14ac:dyDescent="0.2">
      <c r="A18" s="4">
        <f>IF('True_Odds_Calculator_3-way'!A19="","",'True_Odds_Calculator_3-way'!A19)</f>
        <v>2.14</v>
      </c>
      <c r="B18" s="4">
        <f>IF('True_Odds_Calculator_3-way'!B19="","",'True_Odds_Calculator_3-way'!B19)</f>
        <v>3.21</v>
      </c>
      <c r="C18" s="4">
        <f>IF('True_Odds_Calculator_3-way'!C19="","",'True_Odds_Calculator_3-way'!C19)</f>
        <v>3.76</v>
      </c>
      <c r="D18" s="4">
        <f t="shared" si="0"/>
        <v>4.4773646185457761E-2</v>
      </c>
      <c r="E18" s="4">
        <f t="shared" si="1"/>
        <v>2.2106034335392808</v>
      </c>
      <c r="F18" s="4">
        <f t="shared" si="2"/>
        <v>3.3715222168423407</v>
      </c>
      <c r="G18" s="4">
        <f t="shared" si="3"/>
        <v>3.9835416299947193</v>
      </c>
      <c r="I18" s="4">
        <f t="shared" si="4"/>
        <v>1.0447736461854578</v>
      </c>
    </row>
    <row r="19" spans="1:9" x14ac:dyDescent="0.2">
      <c r="A19" s="4">
        <f>IF('True_Odds_Calculator_3-way'!A20="","",'True_Odds_Calculator_3-way'!A20)</f>
        <v>4.21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1.99</v>
      </c>
      <c r="D19" s="4">
        <f t="shared" si="0"/>
        <v>3.5027504762934925E-2</v>
      </c>
      <c r="E19" s="4">
        <f t="shared" si="1"/>
        <v>4.427641911564753</v>
      </c>
      <c r="F19" s="4">
        <f t="shared" si="2"/>
        <v>3.5297097243240065</v>
      </c>
      <c r="G19" s="4">
        <f t="shared" si="3"/>
        <v>2.0373373530796735</v>
      </c>
      <c r="I19" s="4">
        <f t="shared" si="4"/>
        <v>1.0350275047629349</v>
      </c>
    </row>
    <row r="20" spans="1:9" x14ac:dyDescent="0.2">
      <c r="A20" s="4">
        <f>IF('True_Odds_Calculator_3-way'!A21="","",'True_Odds_Calculator_3-way'!A21)</f>
        <v>2</v>
      </c>
      <c r="B20" s="4">
        <f>IF('True_Odds_Calculator_3-way'!B21="","",'True_Odds_Calculator_3-way'!B21)</f>
        <v>3.62</v>
      </c>
      <c r="C20" s="4">
        <f>IF('True_Odds_Calculator_3-way'!C21="","",'True_Odds_Calculator_3-way'!C21)</f>
        <v>3.58</v>
      </c>
      <c r="D20" s="4">
        <f t="shared" si="0"/>
        <v>5.5572702861199419E-2</v>
      </c>
      <c r="E20" s="4">
        <f t="shared" si="1"/>
        <v>2.0769477328090944</v>
      </c>
      <c r="F20" s="4">
        <f t="shared" si="2"/>
        <v>3.8801972095251402</v>
      </c>
      <c r="G20" s="4">
        <f t="shared" si="3"/>
        <v>3.8342768101934954</v>
      </c>
      <c r="I20" s="4">
        <f t="shared" si="4"/>
        <v>1.0555727028611994</v>
      </c>
    </row>
    <row r="21" spans="1:9" x14ac:dyDescent="0.2">
      <c r="A21" s="4">
        <f>IF('True_Odds_Calculator_3-way'!A22="","",'True_Odds_Calculator_3-way'!A22)</f>
        <v>8.93</v>
      </c>
      <c r="B21" s="4">
        <f>IF('True_Odds_Calculator_3-way'!B22="","",'True_Odds_Calculator_3-way'!B22)</f>
        <v>4.41</v>
      </c>
      <c r="C21" s="4">
        <f>IF('True_Odds_Calculator_3-way'!C22="","",'True_Odds_Calculator_3-way'!C22)</f>
        <v>1.4</v>
      </c>
      <c r="D21" s="4">
        <f t="shared" si="0"/>
        <v>5.3025166766968113E-2</v>
      </c>
      <c r="E21" s="4">
        <f t="shared" si="1"/>
        <v>10.603663680913318</v>
      </c>
      <c r="F21" s="4">
        <f t="shared" si="2"/>
        <v>4.7828053016379375</v>
      </c>
      <c r="G21" s="4">
        <f t="shared" si="3"/>
        <v>1.4355221062377657</v>
      </c>
      <c r="I21" s="4">
        <f t="shared" si="4"/>
        <v>1.0530251667669681</v>
      </c>
    </row>
    <row r="22" spans="1:9" x14ac:dyDescent="0.2">
      <c r="A22" s="4">
        <f>IF('True_Odds_Calculator_3-way'!A23="","",'True_Odds_Calculator_3-way'!A23)</f>
        <v>2.19</v>
      </c>
      <c r="B22" s="4">
        <f>IF('True_Odds_Calculator_3-way'!B23="","",'True_Odds_Calculator_3-way'!B23)</f>
        <v>3.21</v>
      </c>
      <c r="C22" s="4">
        <f>IF('True_Odds_Calculator_3-way'!C23="","",'True_Odds_Calculator_3-way'!C23)</f>
        <v>3.6</v>
      </c>
      <c r="D22" s="4">
        <f t="shared" si="0"/>
        <v>4.5925262094766772E-2</v>
      </c>
      <c r="E22" s="4">
        <f t="shared" si="1"/>
        <v>2.265967562572861</v>
      </c>
      <c r="F22" s="4">
        <f t="shared" si="2"/>
        <v>3.3758914064813559</v>
      </c>
      <c r="G22" s="4">
        <f t="shared" si="3"/>
        <v>3.8099685659572939</v>
      </c>
      <c r="I22" s="4">
        <f t="shared" si="4"/>
        <v>1.0459252620947668</v>
      </c>
    </row>
    <row r="23" spans="1:9" x14ac:dyDescent="0.2">
      <c r="A23" s="4">
        <f>IF('True_Odds_Calculator_3-way'!A24="","",'True_Odds_Calculator_3-way'!A24)</f>
        <v>4.59</v>
      </c>
      <c r="B23" s="4">
        <f>IF('True_Odds_Calculator_3-way'!B24="","",'True_Odds_Calculator_3-way'!B24)</f>
        <v>4.16</v>
      </c>
      <c r="C23" s="4">
        <f>IF('True_Odds_Calculator_3-way'!C24="","",'True_Odds_Calculator_3-way'!C24)</f>
        <v>1.69</v>
      </c>
      <c r="D23" s="4">
        <f t="shared" si="0"/>
        <v>4.9965515463253007E-2</v>
      </c>
      <c r="E23" s="4">
        <f t="shared" si="1"/>
        <v>4.969938039418782</v>
      </c>
      <c r="F23" s="4">
        <f t="shared" si="2"/>
        <v>4.4696843833879925</v>
      </c>
      <c r="G23" s="4">
        <f t="shared" si="3"/>
        <v>1.7389465464466889</v>
      </c>
      <c r="I23" s="4">
        <f t="shared" si="4"/>
        <v>1.049965515463253</v>
      </c>
    </row>
    <row r="24" spans="1:9" x14ac:dyDescent="0.2">
      <c r="A24" s="4">
        <f>IF('True_Odds_Calculator_3-way'!A25="","",'True_Odds_Calculator_3-way'!A25)</f>
        <v>2.4700000000000002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2.86</v>
      </c>
      <c r="D24" s="4">
        <f t="shared" si="0"/>
        <v>4.4363721709259618E-2</v>
      </c>
      <c r="E24" s="4">
        <f t="shared" si="1"/>
        <v>2.5636398444729087</v>
      </c>
      <c r="F24" s="4">
        <f t="shared" si="2"/>
        <v>3.6354757179886636</v>
      </c>
      <c r="G24" s="4">
        <f t="shared" si="3"/>
        <v>2.9863008607094885</v>
      </c>
      <c r="I24" s="4">
        <f t="shared" si="4"/>
        <v>1.0443637217092596</v>
      </c>
    </row>
    <row r="25" spans="1:9" x14ac:dyDescent="0.2">
      <c r="A25" s="4">
        <f>IF('True_Odds_Calculator_3-way'!A26="","",'True_Odds_Calculator_3-way'!A26)</f>
        <v>2.25</v>
      </c>
      <c r="B25" s="4">
        <f>IF('True_Odds_Calculator_3-way'!B26="","",'True_Odds_Calculator_3-way'!B26)</f>
        <v>3.3</v>
      </c>
      <c r="C25" s="4">
        <f>IF('True_Odds_Calculator_3-way'!C26="","",'True_Odds_Calculator_3-way'!C26)</f>
        <v>3.38</v>
      </c>
      <c r="D25" s="4">
        <f t="shared" si="0"/>
        <v>4.3332735640427833E-2</v>
      </c>
      <c r="E25" s="4">
        <f t="shared" si="1"/>
        <v>2.3255803178427463</v>
      </c>
      <c r="F25" s="4">
        <f t="shared" si="2"/>
        <v>3.4651708664135303</v>
      </c>
      <c r="G25" s="4">
        <f t="shared" si="3"/>
        <v>3.5534867256637166</v>
      </c>
      <c r="I25" s="4">
        <f t="shared" si="4"/>
        <v>1.0433327356404278</v>
      </c>
    </row>
    <row r="26" spans="1:9" x14ac:dyDescent="0.2">
      <c r="A26" s="4">
        <f>IF('True_Odds_Calculator_3-way'!A27="","",'True_Odds_Calculator_3-way'!A27)</f>
        <v>1.48</v>
      </c>
      <c r="B26" s="4">
        <f>IF('True_Odds_Calculator_3-way'!B27="","",'True_Odds_Calculator_3-way'!B27)</f>
        <v>4.3099999999999996</v>
      </c>
      <c r="C26" s="4">
        <f>IF('True_Odds_Calculator_3-way'!C27="","",'True_Odds_Calculator_3-way'!C27)</f>
        <v>7.01</v>
      </c>
      <c r="D26" s="4">
        <f t="shared" si="0"/>
        <v>5.0347589514374791E-2</v>
      </c>
      <c r="E26" s="4">
        <f t="shared" si="1"/>
        <v>1.5176967711947462</v>
      </c>
      <c r="F26" s="4">
        <f t="shared" si="2"/>
        <v>4.6460622431518237</v>
      </c>
      <c r="G26" s="4">
        <f t="shared" si="3"/>
        <v>7.9446529387350546</v>
      </c>
      <c r="I26" s="4">
        <f t="shared" si="4"/>
        <v>1.0503475895143748</v>
      </c>
    </row>
    <row r="27" spans="1:9" x14ac:dyDescent="0.2">
      <c r="A27" s="4">
        <f>IF('True_Odds_Calculator_3-way'!A28="","",'True_Odds_Calculator_3-way'!A28)</f>
        <v>3.56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2.0499999999999998</v>
      </c>
      <c r="D27" s="4">
        <f t="shared" si="0"/>
        <v>5.6060076292355321E-2</v>
      </c>
      <c r="E27" s="4">
        <f t="shared" si="1"/>
        <v>3.8137053113787798</v>
      </c>
      <c r="F27" s="4">
        <f t="shared" si="2"/>
        <v>3.722043317518505</v>
      </c>
      <c r="G27" s="4">
        <f t="shared" si="3"/>
        <v>2.1316589932920453</v>
      </c>
      <c r="I27" s="4">
        <f t="shared" si="4"/>
        <v>1.0560600762923553</v>
      </c>
    </row>
    <row r="28" spans="1:9" x14ac:dyDescent="0.2">
      <c r="A28" s="4">
        <f>IF('True_Odds_Calculator_3-way'!A29="","",'True_Odds_Calculator_3-way'!A29)</f>
        <v>3.49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2.0699999999999998</v>
      </c>
      <c r="D28" s="4">
        <f t="shared" si="0"/>
        <v>4.5106832392923568E-2</v>
      </c>
      <c r="E28" s="4">
        <f t="shared" si="1"/>
        <v>3.6832773322520298</v>
      </c>
      <c r="F28" s="4">
        <f t="shared" si="2"/>
        <v>3.8395603925796227</v>
      </c>
      <c r="G28" s="4">
        <f t="shared" si="3"/>
        <v>2.1364956812970859</v>
      </c>
      <c r="I28" s="4">
        <f t="shared" si="4"/>
        <v>1.0451068323929236</v>
      </c>
    </row>
    <row r="29" spans="1:9" x14ac:dyDescent="0.2">
      <c r="A29" s="4">
        <f>IF('True_Odds_Calculator_3-way'!A30="","",'True_Odds_Calculator_3-way'!A30)</f>
        <v>1.1200000000000001</v>
      </c>
      <c r="B29" s="4">
        <f>IF('True_Odds_Calculator_3-way'!B30="","",'True_Odds_Calculator_3-way'!B30)</f>
        <v>8.66</v>
      </c>
      <c r="C29" s="4">
        <f>IF('True_Odds_Calculator_3-way'!C30="","",'True_Odds_Calculator_3-way'!C30)</f>
        <v>23.68</v>
      </c>
      <c r="D29" s="4">
        <f t="shared" si="0"/>
        <v>5.056031369541758E-2</v>
      </c>
      <c r="E29" s="4">
        <f t="shared" si="1"/>
        <v>1.1415476833481883</v>
      </c>
      <c r="F29" s="4">
        <f t="shared" si="2"/>
        <v>10.139930718414998</v>
      </c>
      <c r="G29" s="4">
        <f t="shared" si="3"/>
        <v>39.406860807308796</v>
      </c>
      <c r="I29" s="4">
        <f t="shared" si="4"/>
        <v>1.0505603136954176</v>
      </c>
    </row>
    <row r="30" spans="1:9" x14ac:dyDescent="0.2">
      <c r="A30" s="4">
        <f>IF('True_Odds_Calculator_3-way'!A31="","",'True_Odds_Calculator_3-way'!A31)</f>
        <v>2.29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3.33</v>
      </c>
      <c r="D30" s="4">
        <f t="shared" si="0"/>
        <v>4.4673830700031614E-2</v>
      </c>
      <c r="E30" s="4">
        <f t="shared" si="1"/>
        <v>2.3708483569605865</v>
      </c>
      <c r="F30" s="4">
        <f t="shared" si="2"/>
        <v>3.4152885230426842</v>
      </c>
      <c r="G30" s="4">
        <f t="shared" si="3"/>
        <v>3.5037434629299979</v>
      </c>
      <c r="I30" s="4">
        <f t="shared" si="4"/>
        <v>1.0446738307000316</v>
      </c>
    </row>
    <row r="31" spans="1:9" x14ac:dyDescent="0.2">
      <c r="A31" s="4">
        <f>IF('True_Odds_Calculator_3-way'!A32="","",'True_Odds_Calculator_3-way'!A32)</f>
        <v>2</v>
      </c>
      <c r="B31" s="4">
        <f>IF('True_Odds_Calculator_3-way'!B32="","",'True_Odds_Calculator_3-way'!B32)</f>
        <v>3.33</v>
      </c>
      <c r="C31" s="4">
        <f>IF('True_Odds_Calculator_3-way'!C32="","",'True_Odds_Calculator_3-way'!C32)</f>
        <v>3.88</v>
      </c>
      <c r="D31" s="4">
        <f t="shared" si="0"/>
        <v>5.8032259063186986E-2</v>
      </c>
      <c r="E31" s="4">
        <f t="shared" si="1"/>
        <v>2.0804903707838633</v>
      </c>
      <c r="F31" s="4">
        <f t="shared" si="2"/>
        <v>3.5592734752346153</v>
      </c>
      <c r="G31" s="4">
        <f t="shared" si="3"/>
        <v>4.1948442674400992</v>
      </c>
      <c r="I31" s="4">
        <f t="shared" si="4"/>
        <v>1.058032259063187</v>
      </c>
    </row>
    <row r="32" spans="1: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3.7</v>
      </c>
      <c r="C32" s="4">
        <f>IF('True_Odds_Calculator_3-way'!C33="","",'True_Odds_Calculator_3-way'!C33)</f>
        <v>4.63</v>
      </c>
      <c r="D32" s="4">
        <f t="shared" si="0"/>
        <v>4.8050744461548334E-2</v>
      </c>
      <c r="E32" s="4">
        <f t="shared" si="1"/>
        <v>1.8322372835323339</v>
      </c>
      <c r="F32" s="4">
        <f t="shared" si="2"/>
        <v>3.9330847698394336</v>
      </c>
      <c r="G32" s="4">
        <f t="shared" si="3"/>
        <v>5.0008549821295611</v>
      </c>
      <c r="I32" s="4">
        <f t="shared" si="4"/>
        <v>1.0480507444615483</v>
      </c>
    </row>
    <row r="33" spans="1:9" x14ac:dyDescent="0.2">
      <c r="A33" s="4">
        <f>IF('True_Odds_Calculator_3-way'!A34="","",'True_Odds_Calculator_3-way'!A34)</f>
        <v>2</v>
      </c>
      <c r="B33" s="4">
        <f>IF('True_Odds_Calculator_3-way'!B34="","",'True_Odds_Calculator_3-way'!B34)</f>
        <v>3.43</v>
      </c>
      <c r="C33" s="4">
        <f>IF('True_Odds_Calculator_3-way'!C34="","",'True_Odds_Calculator_3-way'!C34)</f>
        <v>3.76</v>
      </c>
      <c r="D33" s="4">
        <f t="shared" si="0"/>
        <v>5.7502636312883659E-2</v>
      </c>
      <c r="E33" s="4">
        <f t="shared" si="1"/>
        <v>2.0797265045475068</v>
      </c>
      <c r="F33" s="4">
        <f t="shared" si="2"/>
        <v>3.6713732634935092</v>
      </c>
      <c r="G33" s="4">
        <f t="shared" si="3"/>
        <v>4.0520296594193779</v>
      </c>
      <c r="I33" s="4">
        <f t="shared" si="4"/>
        <v>1.0575026363128837</v>
      </c>
    </row>
    <row r="34" spans="1:9" x14ac:dyDescent="0.2">
      <c r="A34" s="4">
        <f>IF('True_Odds_Calculator_3-way'!A35="","",'True_Odds_Calculator_3-way'!A35)</f>
        <v>1.85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4.47</v>
      </c>
      <c r="D34" s="4">
        <f t="shared" si="0"/>
        <v>4.5944327918049366E-2</v>
      </c>
      <c r="E34" s="4">
        <f t="shared" si="1"/>
        <v>1.9039431563734788</v>
      </c>
      <c r="F34" s="4">
        <f t="shared" si="2"/>
        <v>3.7541009112425647</v>
      </c>
      <c r="G34" s="4">
        <f t="shared" si="3"/>
        <v>4.7984904971606577</v>
      </c>
      <c r="I34" s="4">
        <f t="shared" si="4"/>
        <v>1.0459443279180494</v>
      </c>
    </row>
    <row r="35" spans="1: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3.09</v>
      </c>
      <c r="C35" s="4">
        <f>IF('True_Odds_Calculator_3-way'!C36="","",'True_Odds_Calculator_3-way'!C36)</f>
        <v>3.15</v>
      </c>
      <c r="D35" s="4">
        <f t="shared" si="0"/>
        <v>4.269133863238439E-2</v>
      </c>
      <c r="E35" s="4">
        <f t="shared" si="1"/>
        <v>2.5814713687496709</v>
      </c>
      <c r="F35" s="4">
        <f t="shared" si="2"/>
        <v>3.2321231749105332</v>
      </c>
      <c r="G35" s="4">
        <f t="shared" si="3"/>
        <v>3.2978281324306509</v>
      </c>
      <c r="I35" s="4">
        <f t="shared" si="4"/>
        <v>1.0426913386323844</v>
      </c>
    </row>
    <row r="36" spans="1:9" x14ac:dyDescent="0.2">
      <c r="A36" s="4">
        <f>IF('True_Odds_Calculator_3-way'!A37="","",'True_Odds_Calculator_3-way'!A37)</f>
        <v>2.69</v>
      </c>
      <c r="B36" s="4">
        <f>IF('True_Odds_Calculator_3-way'!B37="","",'True_Odds_Calculator_3-way'!B37)</f>
        <v>3.47</v>
      </c>
      <c r="C36" s="4">
        <f>IF('True_Odds_Calculator_3-way'!C37="","",'True_Odds_Calculator_3-way'!C37)</f>
        <v>2.4700000000000002</v>
      </c>
      <c r="D36" s="4">
        <f t="shared" si="0"/>
        <v>6.4789949531398383E-2</v>
      </c>
      <c r="E36" s="4">
        <f t="shared" si="1"/>
        <v>2.8559143076605276</v>
      </c>
      <c r="F36" s="4">
        <f t="shared" si="2"/>
        <v>3.7511095566865693</v>
      </c>
      <c r="G36" s="4">
        <f t="shared" si="3"/>
        <v>2.6091835711942317</v>
      </c>
      <c r="I36" s="4">
        <f t="shared" si="4"/>
        <v>1.0647899495313984</v>
      </c>
    </row>
    <row r="37" spans="1:9" x14ac:dyDescent="0.2">
      <c r="A37" s="4">
        <f>IF('True_Odds_Calculator_3-way'!A38="","",'True_Odds_Calculator_3-way'!A38)</f>
        <v>3.73</v>
      </c>
      <c r="B37" s="4">
        <f>IF('True_Odds_Calculator_3-way'!B38="","",'True_Odds_Calculator_3-way'!B38)</f>
        <v>3.63</v>
      </c>
      <c r="C37" s="4">
        <f>IF('True_Odds_Calculator_3-way'!C38="","",'True_Odds_Calculator_3-way'!C38)</f>
        <v>1.92</v>
      </c>
      <c r="D37" s="4">
        <f t="shared" si="0"/>
        <v>6.4411941742553491E-2</v>
      </c>
      <c r="E37" s="4">
        <f t="shared" si="1"/>
        <v>4.0547247137770697</v>
      </c>
      <c r="F37" s="4">
        <f t="shared" si="2"/>
        <v>3.9368304622017996</v>
      </c>
      <c r="G37" s="4">
        <f t="shared" si="3"/>
        <v>2.0025525091559402</v>
      </c>
      <c r="I37" s="4">
        <f t="shared" si="4"/>
        <v>1.0644119417425535</v>
      </c>
    </row>
    <row r="38" spans="1:9" x14ac:dyDescent="0.2">
      <c r="A38" s="4">
        <f>IF('True_Odds_Calculator_3-way'!A39="","",'True_Odds_Calculator_3-way'!A39)</f>
        <v>2.62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2.46</v>
      </c>
      <c r="D38" s="4">
        <f t="shared" si="0"/>
        <v>6.4426548276279361E-2</v>
      </c>
      <c r="E38" s="4">
        <f t="shared" si="1"/>
        <v>2.7762055723003867</v>
      </c>
      <c r="F38" s="4">
        <f t="shared" si="2"/>
        <v>3.925146239232534</v>
      </c>
      <c r="G38" s="4">
        <f t="shared" si="3"/>
        <v>2.5972100061951702</v>
      </c>
      <c r="I38" s="4">
        <f t="shared" si="4"/>
        <v>1.0644265482762794</v>
      </c>
    </row>
    <row r="39" spans="1:9" x14ac:dyDescent="0.2">
      <c r="A39" s="4">
        <f>IF('True_Odds_Calculator_3-way'!A40="","",'True_Odds_Calculator_3-way'!A40)</f>
        <v>2.5499999999999998</v>
      </c>
      <c r="B39" s="4">
        <f>IF('True_Odds_Calculator_3-way'!B40="","",'True_Odds_Calculator_3-way'!B40)</f>
        <v>3.49</v>
      </c>
      <c r="C39" s="4">
        <f>IF('True_Odds_Calculator_3-way'!C40="","",'True_Odds_Calculator_3-way'!C40)</f>
        <v>2.6</v>
      </c>
      <c r="D39" s="4">
        <f t="shared" si="0"/>
        <v>6.3305198649880934E-2</v>
      </c>
      <c r="E39" s="4">
        <f t="shared" si="1"/>
        <v>2.6950173155467207</v>
      </c>
      <c r="F39" s="4">
        <f t="shared" si="2"/>
        <v>3.7674543559907083</v>
      </c>
      <c r="G39" s="4">
        <f t="shared" si="3"/>
        <v>2.7509283220455187</v>
      </c>
      <c r="I39" s="4">
        <f t="shared" si="4"/>
        <v>1.0633051986498809</v>
      </c>
    </row>
    <row r="40" spans="1: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4.0999999999999996</v>
      </c>
      <c r="C40" s="4">
        <f>IF('True_Odds_Calculator_3-way'!C41="","",'True_Odds_Calculator_3-way'!C41)</f>
        <v>6.23</v>
      </c>
      <c r="D40" s="4">
        <f t="shared" si="0"/>
        <v>6.231081952620654E-2</v>
      </c>
      <c r="E40" s="4">
        <f t="shared" si="1"/>
        <v>1.5695520373600453</v>
      </c>
      <c r="F40" s="4">
        <f t="shared" si="2"/>
        <v>4.4816487851275664</v>
      </c>
      <c r="G40" s="4">
        <f t="shared" si="3"/>
        <v>7.1559745305576783</v>
      </c>
      <c r="I40" s="4">
        <f t="shared" si="4"/>
        <v>1.0623108195262065</v>
      </c>
    </row>
    <row r="41" spans="1:9" x14ac:dyDescent="0.2">
      <c r="A41" s="4">
        <f>IF('True_Odds_Calculator_3-way'!A42="","",'True_Odds_Calculator_3-way'!A42)</f>
        <v>1.88</v>
      </c>
      <c r="B41" s="4">
        <f>IF('True_Odds_Calculator_3-way'!B42="","",'True_Odds_Calculator_3-way'!B42)</f>
        <v>3.67</v>
      </c>
      <c r="C41" s="4">
        <f>IF('True_Odds_Calculator_3-way'!C42="","",'True_Odds_Calculator_3-way'!C42)</f>
        <v>3.86</v>
      </c>
      <c r="D41" s="4">
        <f t="shared" si="0"/>
        <v>6.3461815162672242E-2</v>
      </c>
      <c r="E41" s="4">
        <f t="shared" si="1"/>
        <v>1.9578630468155913</v>
      </c>
      <c r="F41" s="4">
        <f t="shared" si="2"/>
        <v>3.9789018626057358</v>
      </c>
      <c r="G41" s="4">
        <f t="shared" si="3"/>
        <v>4.203209737711072</v>
      </c>
      <c r="I41" s="4">
        <f t="shared" si="4"/>
        <v>1.0634618151626722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3.51</v>
      </c>
      <c r="C42" s="4">
        <f>IF('True_Odds_Calculator_3-way'!C43="","",'True_Odds_Calculator_3-way'!C43)</f>
        <v>2.99</v>
      </c>
      <c r="D42" s="4">
        <f t="shared" si="0"/>
        <v>6.5777016863973303E-2</v>
      </c>
      <c r="E42" s="4">
        <f t="shared" si="1"/>
        <v>2.3556965147341327</v>
      </c>
      <c r="F42" s="4">
        <f t="shared" si="2"/>
        <v>3.8026484384418895</v>
      </c>
      <c r="G42" s="4">
        <f t="shared" si="3"/>
        <v>3.1997697369197122</v>
      </c>
      <c r="I42" s="4">
        <f t="shared" si="4"/>
        <v>1.0657770168639733</v>
      </c>
    </row>
    <row r="43" spans="1:9" x14ac:dyDescent="0.2">
      <c r="A43" s="4">
        <f>IF('True_Odds_Calculator_3-way'!A44="","",'True_Odds_Calculator_3-way'!A44)</f>
        <v>1.6</v>
      </c>
      <c r="B43" s="4">
        <f>IF('True_Odds_Calculator_3-way'!B44="","",'True_Odds_Calculator_3-way'!B44)</f>
        <v>4.0199999999999996</v>
      </c>
      <c r="C43" s="4">
        <f>IF('True_Odds_Calculator_3-way'!C44="","",'True_Odds_Calculator_3-way'!C44)</f>
        <v>5.22</v>
      </c>
      <c r="D43" s="4">
        <f t="shared" si="0"/>
        <v>6.5327100131526317E-2</v>
      </c>
      <c r="E43" s="4">
        <f t="shared" si="1"/>
        <v>1.6577581507785411</v>
      </c>
      <c r="F43" s="4">
        <f t="shared" si="2"/>
        <v>4.4056644377027316</v>
      </c>
      <c r="G43" s="4">
        <f t="shared" si="3"/>
        <v>5.8894486465247482</v>
      </c>
      <c r="I43" s="4">
        <f t="shared" si="4"/>
        <v>1.0653271001315263</v>
      </c>
    </row>
    <row r="44" spans="1: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4.29</v>
      </c>
      <c r="C44" s="4">
        <f>IF('True_Odds_Calculator_3-way'!C45="","",'True_Odds_Calculator_3-way'!C45)</f>
        <v>6.12</v>
      </c>
      <c r="D44" s="4">
        <f t="shared" si="0"/>
        <v>6.3165592577357321E-2</v>
      </c>
      <c r="E44" s="4">
        <f t="shared" si="1"/>
        <v>1.5489191995469134</v>
      </c>
      <c r="F44" s="4">
        <f t="shared" si="2"/>
        <v>4.7159793073717493</v>
      </c>
      <c r="G44" s="4">
        <f t="shared" si="3"/>
        <v>7.0252595526062294</v>
      </c>
      <c r="I44" s="4">
        <f t="shared" si="4"/>
        <v>1.0631655925773573</v>
      </c>
    </row>
    <row r="45" spans="1:9" x14ac:dyDescent="0.2">
      <c r="A45" s="4">
        <f>IF('True_Odds_Calculator_3-way'!A46="","",'True_Odds_Calculator_3-way'!A46)</f>
        <v>2.68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2.52</v>
      </c>
      <c r="D45" s="4">
        <f t="shared" si="0"/>
        <v>6.58177133492861E-2</v>
      </c>
      <c r="E45" s="4">
        <f t="shared" si="1"/>
        <v>2.8474202141106533</v>
      </c>
      <c r="F45" s="4">
        <f t="shared" si="2"/>
        <v>3.6507175890781114</v>
      </c>
      <c r="G45" s="4">
        <f t="shared" si="3"/>
        <v>2.6674764481960027</v>
      </c>
      <c r="I45" s="4">
        <f t="shared" si="4"/>
        <v>1.0658177133492861</v>
      </c>
    </row>
    <row r="46" spans="1: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3.63</v>
      </c>
      <c r="C46" s="4">
        <f>IF('True_Odds_Calculator_3-way'!C47="","",'True_Odds_Calculator_3-way'!C47)</f>
        <v>5.22</v>
      </c>
      <c r="D46" s="4">
        <f t="shared" si="0"/>
        <v>2.8850727698954248E-2</v>
      </c>
      <c r="E46" s="4">
        <f t="shared" si="1"/>
        <v>1.8110008915265032</v>
      </c>
      <c r="F46" s="4">
        <f t="shared" si="2"/>
        <v>3.7613048212403468</v>
      </c>
      <c r="G46" s="4">
        <f t="shared" si="3"/>
        <v>5.4958954127041135</v>
      </c>
      <c r="I46" s="4">
        <f t="shared" si="4"/>
        <v>1.0288507276989542</v>
      </c>
    </row>
    <row r="47" spans="1:9" x14ac:dyDescent="0.2">
      <c r="A47" s="4">
        <f>IF('True_Odds_Calculator_3-way'!A48="","",'True_Odds_Calculator_3-way'!A48)</f>
        <v>1.65</v>
      </c>
      <c r="B47" s="4">
        <f>IF('True_Odds_Calculator_3-way'!B48="","",'True_Odds_Calculator_3-way'!B48)</f>
        <v>3.68</v>
      </c>
      <c r="C47" s="4">
        <f>IF('True_Odds_Calculator_3-way'!C48="","",'True_Odds_Calculator_3-way'!C48)</f>
        <v>6.48</v>
      </c>
      <c r="D47" s="4">
        <f t="shared" si="0"/>
        <v>3.2120724149709678E-2</v>
      </c>
      <c r="E47" s="4">
        <f t="shared" si="1"/>
        <v>1.6796737860894628</v>
      </c>
      <c r="F47" s="4">
        <f t="shared" si="2"/>
        <v>3.8309446660019946</v>
      </c>
      <c r="G47" s="4">
        <f t="shared" si="3"/>
        <v>6.9631055865447244</v>
      </c>
      <c r="I47" s="4">
        <f t="shared" si="4"/>
        <v>1.0321207241497097</v>
      </c>
    </row>
    <row r="48" spans="1:9" x14ac:dyDescent="0.2">
      <c r="A48" s="4">
        <f>IF('True_Odds_Calculator_3-way'!A49="","",'True_Odds_Calculator_3-way'!A49)</f>
        <v>2.1800000000000002</v>
      </c>
      <c r="B48" s="4">
        <f>IF('True_Odds_Calculator_3-way'!B49="","",'True_Odds_Calculator_3-way'!B49)</f>
        <v>3.46</v>
      </c>
      <c r="C48" s="4">
        <f>IF('True_Odds_Calculator_3-way'!C49="","",'True_Odds_Calculator_3-way'!C49)</f>
        <v>3.43</v>
      </c>
      <c r="D48" s="4">
        <f t="shared" si="0"/>
        <v>3.9278126875110786E-2</v>
      </c>
      <c r="E48" s="4">
        <f t="shared" si="1"/>
        <v>2.2440499093248474</v>
      </c>
      <c r="F48" s="4">
        <f t="shared" si="2"/>
        <v>3.6241780679532929</v>
      </c>
      <c r="G48" s="4">
        <f t="shared" si="3"/>
        <v>3.5912770395837463</v>
      </c>
      <c r="I48" s="4">
        <f t="shared" si="4"/>
        <v>1.0392781268751108</v>
      </c>
    </row>
    <row r="49" spans="1:9" x14ac:dyDescent="0.2">
      <c r="A49" s="4">
        <f>IF('True_Odds_Calculator_3-way'!A50="","",'True_Odds_Calculator_3-way'!A50)</f>
        <v>1.8</v>
      </c>
      <c r="B49" s="4">
        <f>IF('True_Odds_Calculator_3-way'!B50="","",'True_Odds_Calculator_3-way'!B50)</f>
        <v>3.16</v>
      </c>
      <c r="C49" s="4">
        <f>IF('True_Odds_Calculator_3-way'!C50="","",'True_Odds_Calculator_3-way'!C50)</f>
        <v>5.86</v>
      </c>
      <c r="D49" s="4">
        <f t="shared" si="0"/>
        <v>4.2659715921909758E-2</v>
      </c>
      <c r="E49" s="4">
        <f t="shared" si="1"/>
        <v>1.8472827339958267</v>
      </c>
      <c r="F49" s="4">
        <f t="shared" si="2"/>
        <v>3.3086749819999159</v>
      </c>
      <c r="G49" s="4">
        <f t="shared" si="3"/>
        <v>6.3926945777032218</v>
      </c>
      <c r="I49" s="4">
        <f t="shared" si="4"/>
        <v>1.0426597159219098</v>
      </c>
    </row>
    <row r="50" spans="1: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3.33</v>
      </c>
      <c r="D50" s="4">
        <f t="shared" si="0"/>
        <v>3.9407180572724965E-2</v>
      </c>
      <c r="E50" s="4">
        <f t="shared" si="1"/>
        <v>2.2548662836491924</v>
      </c>
      <c r="F50" s="4">
        <f t="shared" si="2"/>
        <v>3.7126394927739441</v>
      </c>
      <c r="G50" s="4">
        <f t="shared" si="3"/>
        <v>3.4823237003482572</v>
      </c>
      <c r="I50" s="4">
        <f t="shared" si="4"/>
        <v>1.039407180572725</v>
      </c>
    </row>
    <row r="51" spans="1:9" x14ac:dyDescent="0.2">
      <c r="A51" s="4">
        <f>IF('True_Odds_Calculator_3-way'!A52="","",'True_Odds_Calculator_3-way'!A52)</f>
        <v>3.45</v>
      </c>
      <c r="B51" s="4">
        <f>IF('True_Odds_Calculator_3-way'!B52="","",'True_Odds_Calculator_3-way'!B52)</f>
        <v>2.9</v>
      </c>
      <c r="C51" s="4">
        <f>IF('True_Odds_Calculator_3-way'!C52="","",'True_Odds_Calculator_3-way'!C52)</f>
        <v>2.48</v>
      </c>
      <c r="D51" s="4">
        <f t="shared" si="0"/>
        <v>3.7908465122277635E-2</v>
      </c>
      <c r="E51" s="4">
        <f t="shared" si="1"/>
        <v>3.6072574314042867</v>
      </c>
      <c r="F51" s="4">
        <f t="shared" si="2"/>
        <v>3.0103124469212292</v>
      </c>
      <c r="G51" s="4">
        <f t="shared" si="3"/>
        <v>2.5602316814792392</v>
      </c>
      <c r="I51" s="4">
        <f t="shared" si="4"/>
        <v>1.0379084651222776</v>
      </c>
    </row>
    <row r="52" spans="1:9" x14ac:dyDescent="0.2">
      <c r="A52" s="4">
        <f>IF('True_Odds_Calculator_3-way'!A53="","",'True_Odds_Calculator_3-way'!A53)</f>
        <v>4.3</v>
      </c>
      <c r="B52" s="4">
        <f>IF('True_Odds_Calculator_3-way'!B53="","",'True_Odds_Calculator_3-way'!B53)</f>
        <v>3.68</v>
      </c>
      <c r="C52" s="4">
        <f>IF('True_Odds_Calculator_3-way'!C53="","",'True_Odds_Calculator_3-way'!C53)</f>
        <v>1.86</v>
      </c>
      <c r="D52" s="4">
        <f t="shared" si="0"/>
        <v>4.1931678571816899E-2</v>
      </c>
      <c r="E52" s="4">
        <f t="shared" si="1"/>
        <v>4.5749648709031598</v>
      </c>
      <c r="F52" s="4">
        <f t="shared" si="2"/>
        <v>3.8795492411194457</v>
      </c>
      <c r="G52" s="4">
        <f t="shared" si="3"/>
        <v>1.9096462983564977</v>
      </c>
      <c r="I52" s="4">
        <f t="shared" si="4"/>
        <v>1.0419316785718169</v>
      </c>
    </row>
    <row r="53" spans="1:9" x14ac:dyDescent="0.2">
      <c r="A53" s="4">
        <f>IF('True_Odds_Calculator_3-way'!A54="","",'True_Odds_Calculator_3-way'!A54)</f>
        <v>2.79</v>
      </c>
      <c r="B53" s="4">
        <f>IF('True_Odds_Calculator_3-way'!B54="","",'True_Odds_Calculator_3-way'!B54)</f>
        <v>2.91</v>
      </c>
      <c r="C53" s="4">
        <f>IF('True_Odds_Calculator_3-way'!C54="","",'True_Odds_Calculator_3-way'!C54)</f>
        <v>2.98</v>
      </c>
      <c r="D53" s="4">
        <f t="shared" si="0"/>
        <v>3.7636020550606775E-2</v>
      </c>
      <c r="E53" s="4">
        <f t="shared" si="1"/>
        <v>2.8911962012716121</v>
      </c>
      <c r="F53" s="4">
        <f t="shared" si="2"/>
        <v>3.0202604674712763</v>
      </c>
      <c r="G53" s="4">
        <f t="shared" si="3"/>
        <v>3.0957343820014236</v>
      </c>
      <c r="I53" s="4">
        <f t="shared" si="4"/>
        <v>1.0376360205506068</v>
      </c>
    </row>
    <row r="54" spans="1:9" x14ac:dyDescent="0.2">
      <c r="A54" s="4">
        <f>IF('True_Odds_Calculator_3-way'!A55="","",'True_Odds_Calculator_3-way'!A55)</f>
        <v>2.0499999999999998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3.89</v>
      </c>
      <c r="D54" s="4">
        <f t="shared" si="0"/>
        <v>3.8991933847964066E-2</v>
      </c>
      <c r="E54" s="4">
        <f t="shared" si="1"/>
        <v>2.1061163932388767</v>
      </c>
      <c r="F54" s="4">
        <f t="shared" si="2"/>
        <v>3.5571955235433808</v>
      </c>
      <c r="G54" s="4">
        <f t="shared" si="3"/>
        <v>4.0971500241779504</v>
      </c>
      <c r="I54" s="4">
        <f t="shared" si="4"/>
        <v>1.0389919338479641</v>
      </c>
    </row>
    <row r="55" spans="1:9" x14ac:dyDescent="0.2">
      <c r="A55" s="4">
        <f>IF('True_Odds_Calculator_3-way'!A56="","",'True_Odds_Calculator_3-way'!A56)</f>
        <v>2.0499999999999998</v>
      </c>
      <c r="B55" s="4">
        <f>IF('True_Odds_Calculator_3-way'!B56="","",'True_Odds_Calculator_3-way'!B56)</f>
        <v>3.16</v>
      </c>
      <c r="C55" s="4">
        <f>IF('True_Odds_Calculator_3-way'!C56="","",'True_Odds_Calculator_3-way'!C56)</f>
        <v>4.22</v>
      </c>
      <c r="D55" s="4">
        <f t="shared" si="0"/>
        <v>4.12273988958618E-2</v>
      </c>
      <c r="E55" s="4">
        <f t="shared" si="1"/>
        <v>2.1094268923540374</v>
      </c>
      <c r="F55" s="4">
        <f t="shared" si="2"/>
        <v>3.3034565430702378</v>
      </c>
      <c r="G55" s="4">
        <f t="shared" si="3"/>
        <v>4.4797978473760791</v>
      </c>
      <c r="I55" s="4">
        <f t="shared" si="4"/>
        <v>1.0412273988958618</v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2.54</v>
      </c>
      <c r="B2" s="4">
        <f>IF('True_Odds_Calculator_2-way'!B3="","",'True_Odds_Calculator_2-way'!B3)</f>
        <v>1.56</v>
      </c>
      <c r="C2" s="4">
        <f>1/A2</f>
        <v>0.39370078740157477</v>
      </c>
      <c r="D2">
        <f>1/B2</f>
        <v>0.64102564102564097</v>
      </c>
      <c r="E2">
        <f>C2+D2-1</f>
        <v>3.4726428427215739E-2</v>
      </c>
      <c r="F2">
        <f>C2+D2-(C2*D2)-1</f>
        <v>-0.21764587118917833</v>
      </c>
      <c r="G2">
        <v>0</v>
      </c>
      <c r="H2">
        <f>C2*D2</f>
        <v>0.25237229961639407</v>
      </c>
      <c r="I2">
        <f>((-4*F2*H2)^0.5)/(2*F2)</f>
        <v>-1.0768262306348699</v>
      </c>
      <c r="J2">
        <f>(-((-4*F2*H2)^0.5))/(2*F2)</f>
        <v>1.0768262306348699</v>
      </c>
      <c r="K2">
        <f>IF(A2="","",(C2/($J2+C2-($J2*C2))))</f>
        <v>0.37617851153011422</v>
      </c>
      <c r="L2">
        <f>IF(B2="","",(D2/($J2+D2-($J2*D2))))</f>
        <v>0.62382148846988572</v>
      </c>
      <c r="M2">
        <f>IF(A2="","",1/K2)</f>
        <v>2.6583123951776999</v>
      </c>
      <c r="N2">
        <f>IF(B2="","",1/L2)</f>
        <v>1.6030226891555273</v>
      </c>
    </row>
    <row r="3" spans="1:14" x14ac:dyDescent="0.25">
      <c r="A3" s="4">
        <f>IF('True_Odds_Calculator_2-way'!A4="","",'True_Odds_Calculator_2-way'!A4)</f>
        <v>2.09</v>
      </c>
      <c r="B3" s="4">
        <f>IF('True_Odds_Calculator_2-way'!B4="","",'True_Odds_Calculator_2-way'!B4)</f>
        <v>1.79</v>
      </c>
      <c r="C3" s="4">
        <f t="shared" ref="C3:C66" si="0">1/A3</f>
        <v>0.47846889952153115</v>
      </c>
      <c r="D3">
        <f t="shared" ref="D3:D66" si="1">1/B3</f>
        <v>0.55865921787709494</v>
      </c>
      <c r="E3">
        <f t="shared" ref="E3:E66" si="2">C3+D3-1</f>
        <v>3.7128117398625982E-2</v>
      </c>
      <c r="F3">
        <f t="shared" ref="F3:F66" si="3">C3+D3-(C3*D3)-1</f>
        <v>-0.23017294378658693</v>
      </c>
      <c r="G3">
        <v>0</v>
      </c>
      <c r="H3">
        <f t="shared" ref="H3:H66" si="4">C3*D3</f>
        <v>0.26730106118521291</v>
      </c>
      <c r="I3">
        <f t="shared" ref="I3:I66" si="5">((-4*F3*H3)^0.5)/(2*F3)</f>
        <v>-1.077638764691236</v>
      </c>
      <c r="J3">
        <f t="shared" ref="J3:J66" si="6">(-((-4*F3*H3)^0.5))/(2*F3)</f>
        <v>1.077638764691236</v>
      </c>
      <c r="K3">
        <f t="shared" ref="K3:K66" si="7">IF(A3="","",(C3/($J3+C3-($J3*C3))))</f>
        <v>0.45984913425207868</v>
      </c>
      <c r="L3">
        <f t="shared" ref="L3:L66" si="8">IF(B3="","",(D3/($J3+D3-($J3*D3))))</f>
        <v>0.54015086574792148</v>
      </c>
      <c r="M3">
        <f t="shared" ref="M3:M66" si="9">IF(A3="","",1/K3)</f>
        <v>2.1746262535134471</v>
      </c>
      <c r="N3">
        <f t="shared" ref="N3:N66" si="10">IF(B3="","",1/L3)</f>
        <v>1.8513346241060764</v>
      </c>
    </row>
    <row r="4" spans="1:14" x14ac:dyDescent="0.25">
      <c r="A4" s="4">
        <f>IF('True_Odds_Calculator_2-way'!A5="","",'True_Odds_Calculator_2-way'!A5)</f>
        <v>2.14</v>
      </c>
      <c r="B4" s="4">
        <f>IF('True_Odds_Calculator_2-way'!B5="","",'True_Odds_Calculator_2-way'!B5)</f>
        <v>1.75</v>
      </c>
      <c r="C4" s="4">
        <f t="shared" si="0"/>
        <v>0.46728971962616822</v>
      </c>
      <c r="D4">
        <f t="shared" si="1"/>
        <v>0.5714285714285714</v>
      </c>
      <c r="E4">
        <f t="shared" si="2"/>
        <v>3.8718291054739673E-2</v>
      </c>
      <c r="F4">
        <f t="shared" si="3"/>
        <v>-0.22830440587449929</v>
      </c>
      <c r="G4">
        <v>0</v>
      </c>
      <c r="H4">
        <f t="shared" si="4"/>
        <v>0.26702269692923897</v>
      </c>
      <c r="I4">
        <f t="shared" si="5"/>
        <v>-1.0814761408717504</v>
      </c>
      <c r="J4">
        <f t="shared" si="6"/>
        <v>1.0814761408717504</v>
      </c>
      <c r="K4">
        <f t="shared" si="7"/>
        <v>0.44785153960345248</v>
      </c>
      <c r="L4">
        <f t="shared" si="8"/>
        <v>0.55214846039654741</v>
      </c>
      <c r="M4">
        <f t="shared" si="9"/>
        <v>2.2328828005937953</v>
      </c>
      <c r="N4">
        <f t="shared" si="10"/>
        <v>1.8111071056538131</v>
      </c>
    </row>
    <row r="5" spans="1:14" x14ac:dyDescent="0.25">
      <c r="A5" s="4">
        <f>IF('True_Odds_Calculator_2-way'!A6="","",'True_Odds_Calculator_2-way'!A6)</f>
        <v>2.1</v>
      </c>
      <c r="B5" s="4">
        <f>IF('True_Odds_Calculator_2-way'!B6="","",'True_Odds_Calculator_2-way'!B6)</f>
        <v>1.78</v>
      </c>
      <c r="C5" s="4">
        <f t="shared" si="0"/>
        <v>0.47619047619047616</v>
      </c>
      <c r="D5">
        <f t="shared" si="1"/>
        <v>0.5617977528089888</v>
      </c>
      <c r="E5">
        <f t="shared" si="2"/>
        <v>3.7988228999465079E-2</v>
      </c>
      <c r="F5">
        <f t="shared" si="3"/>
        <v>-0.2295345104333868</v>
      </c>
      <c r="G5">
        <v>0</v>
      </c>
      <c r="H5">
        <f t="shared" si="4"/>
        <v>0.26752273943285182</v>
      </c>
      <c r="I5">
        <f t="shared" si="5"/>
        <v>-1.0795837927188263</v>
      </c>
      <c r="J5">
        <f t="shared" si="6"/>
        <v>1.0795837927188263</v>
      </c>
      <c r="K5">
        <f t="shared" si="7"/>
        <v>0.45713404422735271</v>
      </c>
      <c r="L5">
        <f t="shared" si="8"/>
        <v>0.54286595577264729</v>
      </c>
      <c r="M5">
        <f t="shared" si="9"/>
        <v>2.1875421719907089</v>
      </c>
      <c r="N5">
        <f t="shared" si="10"/>
        <v>1.8420753583206844</v>
      </c>
    </row>
    <row r="6" spans="1:14" x14ac:dyDescent="0.25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</v>
      </c>
      <c r="C6" s="4">
        <f t="shared" si="0"/>
        <v>0.48309178743961356</v>
      </c>
      <c r="D6">
        <f t="shared" si="1"/>
        <v>0.55555555555555558</v>
      </c>
      <c r="E6">
        <f t="shared" si="2"/>
        <v>3.8647342995169254E-2</v>
      </c>
      <c r="F6">
        <f t="shared" si="3"/>
        <v>-0.22973698336017168</v>
      </c>
      <c r="G6">
        <v>0</v>
      </c>
      <c r="H6">
        <f t="shared" si="4"/>
        <v>0.26838432635534087</v>
      </c>
      <c r="I6">
        <f t="shared" si="5"/>
        <v>-1.0808442529177926</v>
      </c>
      <c r="J6">
        <f t="shared" si="6"/>
        <v>1.0808442529177926</v>
      </c>
      <c r="K6">
        <f t="shared" si="7"/>
        <v>0.46371363147270434</v>
      </c>
      <c r="L6">
        <f t="shared" si="8"/>
        <v>0.53628636852729539</v>
      </c>
      <c r="M6">
        <f t="shared" si="9"/>
        <v>2.1565033506220384</v>
      </c>
      <c r="N6">
        <f t="shared" si="10"/>
        <v>1.8646754023342345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1.93</v>
      </c>
      <c r="C7" s="4">
        <f t="shared" si="0"/>
        <v>0.5181347150259068</v>
      </c>
      <c r="D7">
        <f t="shared" si="1"/>
        <v>0.5181347150259068</v>
      </c>
      <c r="E7">
        <f t="shared" si="2"/>
        <v>3.62694300518136E-2</v>
      </c>
      <c r="F7">
        <f t="shared" si="3"/>
        <v>-0.23219415286316403</v>
      </c>
      <c r="G7">
        <v>0</v>
      </c>
      <c r="H7">
        <f t="shared" si="4"/>
        <v>0.26846358291497763</v>
      </c>
      <c r="I7">
        <f t="shared" si="5"/>
        <v>-1.0752688172043015</v>
      </c>
      <c r="J7">
        <f t="shared" si="6"/>
        <v>1.0752688172043015</v>
      </c>
      <c r="K7">
        <f t="shared" si="7"/>
        <v>0.5</v>
      </c>
      <c r="L7">
        <f t="shared" si="8"/>
        <v>0.5</v>
      </c>
      <c r="M7">
        <f t="shared" si="9"/>
        <v>2</v>
      </c>
      <c r="N7">
        <f t="shared" si="10"/>
        <v>2</v>
      </c>
    </row>
    <row r="8" spans="1:14" x14ac:dyDescent="0.25">
      <c r="A8" s="4">
        <f>IF('True_Odds_Calculator_2-way'!A9="","",'True_Odds_Calculator_2-way'!A9)</f>
        <v>2.29</v>
      </c>
      <c r="B8" s="4">
        <f>IF('True_Odds_Calculator_2-way'!B9="","",'True_Odds_Calculator_2-way'!B9)</f>
        <v>1.64</v>
      </c>
      <c r="C8" s="4">
        <f t="shared" si="0"/>
        <v>0.4366812227074236</v>
      </c>
      <c r="D8">
        <f t="shared" si="1"/>
        <v>0.6097560975609756</v>
      </c>
      <c r="E8">
        <f t="shared" si="2"/>
        <v>4.6437320268399196E-2</v>
      </c>
      <c r="F8">
        <f t="shared" si="3"/>
        <v>-0.21983171796783463</v>
      </c>
      <c r="G8">
        <v>0</v>
      </c>
      <c r="H8">
        <f t="shared" si="4"/>
        <v>0.26626903823623388</v>
      </c>
      <c r="I8">
        <f t="shared" si="5"/>
        <v>-1.1005636329070299</v>
      </c>
      <c r="J8">
        <f t="shared" si="6"/>
        <v>1.1005636329070299</v>
      </c>
      <c r="K8">
        <f t="shared" si="7"/>
        <v>0.41326974665852889</v>
      </c>
      <c r="L8">
        <f t="shared" si="8"/>
        <v>0.586730253341471</v>
      </c>
      <c r="M8">
        <f t="shared" si="9"/>
        <v>2.4197270864500684</v>
      </c>
      <c r="N8">
        <f t="shared" si="10"/>
        <v>1.7043607250604993</v>
      </c>
    </row>
    <row r="9" spans="1:14" x14ac:dyDescent="0.25">
      <c r="A9" s="4">
        <f>IF('True_Odds_Calculator_2-way'!A10="","",'True_Odds_Calculator_2-way'!A10)</f>
        <v>2.14</v>
      </c>
      <c r="B9" s="4">
        <f>IF('True_Odds_Calculator_2-way'!B10="","",'True_Odds_Calculator_2-way'!B10)</f>
        <v>1.72</v>
      </c>
      <c r="C9" s="4">
        <f t="shared" si="0"/>
        <v>0.46728971962616822</v>
      </c>
      <c r="D9">
        <f t="shared" si="1"/>
        <v>0.58139534883720934</v>
      </c>
      <c r="E9">
        <f t="shared" si="2"/>
        <v>4.8685068463377501E-2</v>
      </c>
      <c r="F9">
        <f t="shared" si="3"/>
        <v>-0.22299500108672032</v>
      </c>
      <c r="G9">
        <v>0</v>
      </c>
      <c r="H9">
        <f t="shared" si="4"/>
        <v>0.27168006955009782</v>
      </c>
      <c r="I9">
        <f t="shared" si="5"/>
        <v>-1.1037769642208697</v>
      </c>
      <c r="J9">
        <f t="shared" si="6"/>
        <v>1.1037769642208697</v>
      </c>
      <c r="K9">
        <f t="shared" si="7"/>
        <v>0.4428098386487857</v>
      </c>
      <c r="L9">
        <f t="shared" si="8"/>
        <v>0.55719016135121435</v>
      </c>
      <c r="M9">
        <f t="shared" si="9"/>
        <v>2.2583057392117913</v>
      </c>
      <c r="N9">
        <f t="shared" si="10"/>
        <v>1.7947194142390264</v>
      </c>
    </row>
    <row r="10" spans="1:14" x14ac:dyDescent="0.25">
      <c r="A10" s="4">
        <f>IF('True_Odds_Calculator_2-way'!A11="","",'True_Odds_Calculator_2-way'!A11)</f>
        <v>2.06</v>
      </c>
      <c r="B10" s="4">
        <f>IF('True_Odds_Calculator_2-way'!B11="","",'True_Odds_Calculator_2-way'!B11)</f>
        <v>1.81</v>
      </c>
      <c r="C10" s="4">
        <f t="shared" si="0"/>
        <v>0.4854368932038835</v>
      </c>
      <c r="D10">
        <f t="shared" si="1"/>
        <v>0.5524861878453039</v>
      </c>
      <c r="E10">
        <f t="shared" si="2"/>
        <v>3.7923081049187513E-2</v>
      </c>
      <c r="F10">
        <f t="shared" si="3"/>
        <v>-0.23027409751649397</v>
      </c>
      <c r="G10">
        <v>0</v>
      </c>
      <c r="H10">
        <f t="shared" si="4"/>
        <v>0.26819717856568148</v>
      </c>
      <c r="I10">
        <f t="shared" si="5"/>
        <v>-1.079206513730294</v>
      </c>
      <c r="J10">
        <f t="shared" si="6"/>
        <v>1.079206513730294</v>
      </c>
      <c r="K10">
        <f t="shared" si="7"/>
        <v>0.46642685075531992</v>
      </c>
      <c r="L10">
        <f t="shared" si="8"/>
        <v>0.5335731492446798</v>
      </c>
      <c r="M10">
        <f t="shared" si="9"/>
        <v>2.1439589045541121</v>
      </c>
      <c r="N10">
        <f t="shared" si="10"/>
        <v>1.8741572761215382</v>
      </c>
    </row>
    <row r="11" spans="1:14" x14ac:dyDescent="0.25">
      <c r="A11" s="4">
        <f>IF('True_Odds_Calculator_2-way'!A12="","",'True_Odds_Calculator_2-way'!A12)</f>
        <v>2.27</v>
      </c>
      <c r="B11" s="4">
        <f>IF('True_Odds_Calculator_2-way'!B12="","",'True_Odds_Calculator_2-way'!B12)</f>
        <v>1.67</v>
      </c>
      <c r="C11" s="4">
        <f t="shared" si="0"/>
        <v>0.44052863436123346</v>
      </c>
      <c r="D11">
        <f t="shared" si="1"/>
        <v>0.5988023952095809</v>
      </c>
      <c r="E11">
        <f t="shared" si="2"/>
        <v>3.9331029570814469E-2</v>
      </c>
      <c r="F11">
        <f t="shared" si="3"/>
        <v>-0.22445857184309781</v>
      </c>
      <c r="G11">
        <v>0</v>
      </c>
      <c r="H11">
        <f t="shared" si="4"/>
        <v>0.26378960141391228</v>
      </c>
      <c r="I11">
        <f t="shared" si="5"/>
        <v>-1.0840785170131719</v>
      </c>
      <c r="J11">
        <f t="shared" si="6"/>
        <v>1.0840785170131719</v>
      </c>
      <c r="K11">
        <f t="shared" si="7"/>
        <v>0.42073735021084574</v>
      </c>
      <c r="L11">
        <f t="shared" si="8"/>
        <v>0.57926264978915398</v>
      </c>
      <c r="M11">
        <f t="shared" si="9"/>
        <v>2.376779716606729</v>
      </c>
      <c r="N11">
        <f t="shared" si="10"/>
        <v>1.7263326063988251</v>
      </c>
    </row>
    <row r="12" spans="1:14" x14ac:dyDescent="0.25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1.85</v>
      </c>
      <c r="C12" s="4">
        <f t="shared" si="0"/>
        <v>0.49261083743842371</v>
      </c>
      <c r="D12">
        <f t="shared" si="1"/>
        <v>0.54054054054054046</v>
      </c>
      <c r="E12">
        <f t="shared" si="2"/>
        <v>3.315137797896428E-2</v>
      </c>
      <c r="F12">
        <f t="shared" si="3"/>
        <v>-0.23312475036612956</v>
      </c>
      <c r="G12">
        <v>0</v>
      </c>
      <c r="H12">
        <f t="shared" si="4"/>
        <v>0.26627612834509384</v>
      </c>
      <c r="I12">
        <f t="shared" si="5"/>
        <v>-1.0687396570715308</v>
      </c>
      <c r="J12">
        <f t="shared" si="6"/>
        <v>1.0687396570715308</v>
      </c>
      <c r="K12">
        <f t="shared" si="7"/>
        <v>0.47600872092291718</v>
      </c>
      <c r="L12">
        <f t="shared" si="8"/>
        <v>0.52399127907708287</v>
      </c>
      <c r="M12">
        <f t="shared" si="9"/>
        <v>2.1008018467836762</v>
      </c>
      <c r="N12">
        <f t="shared" si="10"/>
        <v>1.9084287085108012</v>
      </c>
    </row>
    <row r="13" spans="1:14" x14ac:dyDescent="0.25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0.47393364928909953</v>
      </c>
      <c r="D13">
        <f t="shared" si="1"/>
        <v>0.56497175141242939</v>
      </c>
      <c r="E13">
        <f t="shared" si="2"/>
        <v>3.8905400701529036E-2</v>
      </c>
      <c r="F13">
        <f t="shared" si="3"/>
        <v>-0.22885372319061759</v>
      </c>
      <c r="G13">
        <v>0</v>
      </c>
      <c r="H13">
        <f t="shared" si="4"/>
        <v>0.26775912389214662</v>
      </c>
      <c r="I13">
        <f t="shared" si="5"/>
        <v>-1.0816659234722941</v>
      </c>
      <c r="J13">
        <f t="shared" si="6"/>
        <v>1.0816659234722941</v>
      </c>
      <c r="K13">
        <f t="shared" si="7"/>
        <v>0.45441136703461599</v>
      </c>
      <c r="L13">
        <f t="shared" si="8"/>
        <v>0.54558863296538396</v>
      </c>
      <c r="M13">
        <f t="shared" si="9"/>
        <v>2.2006491750542465</v>
      </c>
      <c r="N13">
        <f t="shared" si="10"/>
        <v>1.8328827610736662</v>
      </c>
    </row>
    <row r="14" spans="1:14" x14ac:dyDescent="0.25">
      <c r="A14" s="4">
        <f>IF('True_Odds_Calculator_2-way'!A15="","",'True_Odds_Calculator_2-way'!A15)</f>
        <v>2.4500000000000002</v>
      </c>
      <c r="B14" s="4">
        <f>IF('True_Odds_Calculator_2-way'!B15="","",'True_Odds_Calculator_2-way'!B15)</f>
        <v>1.59</v>
      </c>
      <c r="C14" s="4">
        <f t="shared" si="0"/>
        <v>0.4081632653061224</v>
      </c>
      <c r="D14">
        <f t="shared" si="1"/>
        <v>0.62893081761006286</v>
      </c>
      <c r="E14">
        <f t="shared" si="2"/>
        <v>3.7094082916185211E-2</v>
      </c>
      <c r="F14">
        <f t="shared" si="3"/>
        <v>-0.21961237325118743</v>
      </c>
      <c r="G14">
        <v>0</v>
      </c>
      <c r="H14">
        <f t="shared" si="4"/>
        <v>0.25670645616737259</v>
      </c>
      <c r="I14">
        <f t="shared" si="5"/>
        <v>-1.081160058403835</v>
      </c>
      <c r="J14">
        <f t="shared" si="6"/>
        <v>1.081160058403835</v>
      </c>
      <c r="K14">
        <f t="shared" si="7"/>
        <v>0.38945631391218749</v>
      </c>
      <c r="L14">
        <f t="shared" si="8"/>
        <v>0.61054368608781251</v>
      </c>
      <c r="M14">
        <f t="shared" si="9"/>
        <v>2.5676820846855613</v>
      </c>
      <c r="N14">
        <f t="shared" si="10"/>
        <v>1.6378844344582628</v>
      </c>
    </row>
    <row r="15" spans="1:14" x14ac:dyDescent="0.25">
      <c r="A15" s="4">
        <f>IF('True_Odds_Calculator_2-way'!A16="","",'True_Odds_Calculator_2-way'!A16)</f>
        <v>2.52</v>
      </c>
      <c r="B15" s="4">
        <f>IF('True_Odds_Calculator_2-way'!B16="","",'True_Odds_Calculator_2-way'!B16)</f>
        <v>1.56</v>
      </c>
      <c r="C15" s="4">
        <f t="shared" si="0"/>
        <v>0.3968253968253968</v>
      </c>
      <c r="D15">
        <f t="shared" si="1"/>
        <v>0.64102564102564097</v>
      </c>
      <c r="E15">
        <f t="shared" si="2"/>
        <v>3.7851037851037717E-2</v>
      </c>
      <c r="F15">
        <f t="shared" si="3"/>
        <v>-0.21652421652421661</v>
      </c>
      <c r="G15">
        <v>0</v>
      </c>
      <c r="H15">
        <f t="shared" si="4"/>
        <v>0.25437525437525432</v>
      </c>
      <c r="I15">
        <f t="shared" si="5"/>
        <v>-1.0838874619051497</v>
      </c>
      <c r="J15">
        <f t="shared" si="6"/>
        <v>1.0838874619051497</v>
      </c>
      <c r="K15">
        <f t="shared" si="7"/>
        <v>0.3777135495558997</v>
      </c>
      <c r="L15">
        <f t="shared" si="8"/>
        <v>0.62228645044410036</v>
      </c>
      <c r="M15">
        <f t="shared" si="9"/>
        <v>2.6475089420958278</v>
      </c>
      <c r="N15">
        <f t="shared" si="10"/>
        <v>1.6069769786668839</v>
      </c>
    </row>
    <row r="16" spans="1:14" x14ac:dyDescent="0.25">
      <c r="A16" s="4">
        <f>IF('True_Odds_Calculator_2-way'!A17="","",'True_Odds_Calculator_2-way'!A17)</f>
        <v>1.98</v>
      </c>
      <c r="B16" s="4">
        <f>IF('True_Odds_Calculator_2-way'!B17="","",'True_Odds_Calculator_2-way'!B17)</f>
        <v>1.89</v>
      </c>
      <c r="C16" s="4">
        <f t="shared" si="0"/>
        <v>0.50505050505050508</v>
      </c>
      <c r="D16">
        <f t="shared" si="1"/>
        <v>0.52910052910052918</v>
      </c>
      <c r="E16">
        <f t="shared" si="2"/>
        <v>3.4151034151034265E-2</v>
      </c>
      <c r="F16">
        <f t="shared" si="3"/>
        <v>-0.23307145529367745</v>
      </c>
      <c r="G16">
        <v>0</v>
      </c>
      <c r="H16">
        <f t="shared" si="4"/>
        <v>0.26722248944471172</v>
      </c>
      <c r="I16">
        <f t="shared" si="5"/>
        <v>-1.0707595557083738</v>
      </c>
      <c r="J16">
        <f t="shared" si="6"/>
        <v>1.0707595557083738</v>
      </c>
      <c r="K16">
        <f t="shared" si="7"/>
        <v>0.48796093876492608</v>
      </c>
      <c r="L16">
        <f t="shared" si="8"/>
        <v>0.5120390612350737</v>
      </c>
      <c r="M16">
        <f t="shared" si="9"/>
        <v>2.0493443645942064</v>
      </c>
      <c r="N16">
        <f t="shared" si="10"/>
        <v>1.9529760045804527</v>
      </c>
    </row>
    <row r="17" spans="1:14" x14ac:dyDescent="0.25">
      <c r="A17" s="4">
        <f>IF('True_Odds_Calculator_2-way'!A18="","",'True_Odds_Calculator_2-way'!A18)</f>
        <v>2.36</v>
      </c>
      <c r="B17" s="4">
        <f>IF('True_Odds_Calculator_2-way'!B18="","",'True_Odds_Calculator_2-way'!B18)</f>
        <v>1.63</v>
      </c>
      <c r="C17" s="4">
        <f t="shared" si="0"/>
        <v>0.42372881355932207</v>
      </c>
      <c r="D17">
        <f t="shared" si="1"/>
        <v>0.61349693251533743</v>
      </c>
      <c r="E17">
        <f t="shared" si="2"/>
        <v>3.7225746074659449E-2</v>
      </c>
      <c r="F17">
        <f t="shared" si="3"/>
        <v>-0.2227305812623479</v>
      </c>
      <c r="G17">
        <v>0</v>
      </c>
      <c r="H17">
        <f t="shared" si="4"/>
        <v>0.25995632733700741</v>
      </c>
      <c r="I17">
        <f t="shared" si="5"/>
        <v>-1.0803395392536073</v>
      </c>
      <c r="J17">
        <f t="shared" si="6"/>
        <v>1.0803395392536073</v>
      </c>
      <c r="K17">
        <f t="shared" si="7"/>
        <v>0.40497933867464492</v>
      </c>
      <c r="L17">
        <f t="shared" si="8"/>
        <v>0.59502066132535514</v>
      </c>
      <c r="M17">
        <f t="shared" si="9"/>
        <v>2.4692617733849058</v>
      </c>
      <c r="N17">
        <f t="shared" si="10"/>
        <v>1.6806139097297725</v>
      </c>
    </row>
    <row r="18" spans="1:14" x14ac:dyDescent="0.25">
      <c r="A18" s="4">
        <f>IF('True_Odds_Calculator_2-way'!A19="","",'True_Odds_Calculator_2-way'!A19)</f>
        <v>2.33</v>
      </c>
      <c r="B18" s="4">
        <f>IF('True_Odds_Calculator_2-way'!B19="","",'True_Odds_Calculator_2-way'!B19)</f>
        <v>1.62</v>
      </c>
      <c r="C18" s="4">
        <f t="shared" si="0"/>
        <v>0.42918454935622319</v>
      </c>
      <c r="D18">
        <f t="shared" si="1"/>
        <v>0.61728395061728392</v>
      </c>
      <c r="E18">
        <f t="shared" si="2"/>
        <v>4.6468499973506994E-2</v>
      </c>
      <c r="F18">
        <f t="shared" si="3"/>
        <v>-0.21846023419700111</v>
      </c>
      <c r="G18">
        <v>0</v>
      </c>
      <c r="H18">
        <f t="shared" si="4"/>
        <v>0.26492873417050811</v>
      </c>
      <c r="I18">
        <f t="shared" si="5"/>
        <v>-1.1012307625269453</v>
      </c>
      <c r="J18">
        <f t="shared" si="6"/>
        <v>1.1012307625269453</v>
      </c>
      <c r="K18">
        <f t="shared" si="7"/>
        <v>0.40573927715453428</v>
      </c>
      <c r="L18">
        <f t="shared" si="8"/>
        <v>0.59426072284546572</v>
      </c>
      <c r="M18">
        <f t="shared" si="9"/>
        <v>2.4646369141608373</v>
      </c>
      <c r="N18">
        <f t="shared" si="10"/>
        <v>1.6827630727667064</v>
      </c>
    </row>
    <row r="19" spans="1:14" x14ac:dyDescent="0.25">
      <c r="A19" s="4">
        <f>IF('True_Odds_Calculator_2-way'!A20="","",'True_Odds_Calculator_2-way'!A20)</f>
        <v>2.16</v>
      </c>
      <c r="B19" s="4">
        <f>IF('True_Odds_Calculator_2-way'!B20="","",'True_Odds_Calculator_2-way'!B20)</f>
        <v>1.74</v>
      </c>
      <c r="C19" s="4">
        <f t="shared" si="0"/>
        <v>0.46296296296296291</v>
      </c>
      <c r="D19">
        <f t="shared" si="1"/>
        <v>0.57471264367816088</v>
      </c>
      <c r="E19">
        <f t="shared" si="2"/>
        <v>3.7675606641123682E-2</v>
      </c>
      <c r="F19">
        <f t="shared" si="3"/>
        <v>-0.22839506172839519</v>
      </c>
      <c r="G19">
        <v>0</v>
      </c>
      <c r="H19">
        <f t="shared" si="4"/>
        <v>0.26607066836951887</v>
      </c>
      <c r="I19">
        <f t="shared" si="5"/>
        <v>-1.0793322294408634</v>
      </c>
      <c r="J19">
        <f t="shared" si="6"/>
        <v>1.0793322294408634</v>
      </c>
      <c r="K19">
        <f t="shared" si="7"/>
        <v>0.44404472798104189</v>
      </c>
      <c r="L19">
        <f t="shared" si="8"/>
        <v>0.55595527201895822</v>
      </c>
      <c r="M19">
        <f t="shared" si="9"/>
        <v>2.2520253861514017</v>
      </c>
      <c r="N19">
        <f t="shared" si="10"/>
        <v>1.7987058497862392</v>
      </c>
    </row>
    <row r="20" spans="1:14" x14ac:dyDescent="0.25">
      <c r="A20" s="4">
        <f>IF('True_Odds_Calculator_2-way'!A21="","",'True_Odds_Calculator_2-way'!A21)</f>
        <v>1.96</v>
      </c>
      <c r="B20" s="4">
        <f>IF('True_Odds_Calculator_2-way'!B21="","",'True_Odds_Calculator_2-way'!B21)</f>
        <v>1.88</v>
      </c>
      <c r="C20" s="4">
        <f t="shared" si="0"/>
        <v>0.51020408163265307</v>
      </c>
      <c r="D20">
        <f t="shared" si="1"/>
        <v>0.53191489361702127</v>
      </c>
      <c r="E20">
        <f t="shared" si="2"/>
        <v>4.2118975249674229E-2</v>
      </c>
      <c r="F20">
        <f t="shared" si="3"/>
        <v>-0.22926617455492848</v>
      </c>
      <c r="G20">
        <v>0</v>
      </c>
      <c r="H20">
        <f t="shared" si="4"/>
        <v>0.27138514980460271</v>
      </c>
      <c r="I20">
        <f t="shared" si="5"/>
        <v>-1.0879853497231111</v>
      </c>
      <c r="J20">
        <f t="shared" si="6"/>
        <v>1.0879853497231111</v>
      </c>
      <c r="K20">
        <f t="shared" si="7"/>
        <v>0.48912529307605751</v>
      </c>
      <c r="L20">
        <f t="shared" si="8"/>
        <v>0.51087470692394266</v>
      </c>
      <c r="M20">
        <f t="shared" si="9"/>
        <v>2.0444659357341863</v>
      </c>
      <c r="N20">
        <f t="shared" si="10"/>
        <v>1.9574271077563381</v>
      </c>
    </row>
    <row r="21" spans="1:14" x14ac:dyDescent="0.25">
      <c r="A21" s="4">
        <f>IF('True_Odds_Calculator_2-way'!A22="","",'True_Odds_Calculator_2-way'!A22)</f>
        <v>1.84</v>
      </c>
      <c r="B21" s="4">
        <f>IF('True_Odds_Calculator_2-way'!B22="","",'True_Odds_Calculator_2-way'!B22)</f>
        <v>2</v>
      </c>
      <c r="C21" s="4">
        <f t="shared" si="0"/>
        <v>0.54347826086956519</v>
      </c>
      <c r="D21">
        <f t="shared" si="1"/>
        <v>0.5</v>
      </c>
      <c r="E21">
        <f t="shared" si="2"/>
        <v>4.3478260869565188E-2</v>
      </c>
      <c r="F21">
        <f t="shared" si="3"/>
        <v>-0.22826086956521741</v>
      </c>
      <c r="G21">
        <v>0</v>
      </c>
      <c r="H21">
        <f t="shared" si="4"/>
        <v>0.27173913043478259</v>
      </c>
      <c r="I21">
        <f t="shared" si="5"/>
        <v>-1.0910894511799618</v>
      </c>
      <c r="J21">
        <f t="shared" si="6"/>
        <v>1.0910894511799618</v>
      </c>
      <c r="K21">
        <f t="shared" si="7"/>
        <v>0.52178038130519999</v>
      </c>
      <c r="L21">
        <f t="shared" si="8"/>
        <v>0.47821961869479995</v>
      </c>
      <c r="M21">
        <f t="shared" si="9"/>
        <v>1.9165151389911681</v>
      </c>
      <c r="N21">
        <f t="shared" si="10"/>
        <v>2.091089451179962</v>
      </c>
    </row>
    <row r="22" spans="1:14" x14ac:dyDescent="0.25">
      <c r="A22" s="4">
        <f>IF('True_Odds_Calculator_2-way'!A23="","",'True_Odds_Calculator_2-way'!A23)</f>
        <v>2.16</v>
      </c>
      <c r="B22" s="4">
        <f>IF('True_Odds_Calculator_2-way'!B23="","",'True_Odds_Calculator_2-way'!B23)</f>
        <v>1.71</v>
      </c>
      <c r="C22" s="4">
        <f t="shared" si="0"/>
        <v>0.46296296296296291</v>
      </c>
      <c r="D22">
        <f t="shared" si="1"/>
        <v>0.58479532163742687</v>
      </c>
      <c r="E22">
        <f t="shared" si="2"/>
        <v>4.7758284600389889E-2</v>
      </c>
      <c r="F22">
        <f t="shared" si="3"/>
        <v>-0.22298029023175214</v>
      </c>
      <c r="G22">
        <v>0</v>
      </c>
      <c r="H22">
        <f t="shared" si="4"/>
        <v>0.27073857483214203</v>
      </c>
      <c r="I22">
        <f t="shared" si="5"/>
        <v>-1.1018991068031498</v>
      </c>
      <c r="J22">
        <f t="shared" si="6"/>
        <v>1.1018991068031498</v>
      </c>
      <c r="K22">
        <f t="shared" si="7"/>
        <v>0.43894245414016486</v>
      </c>
      <c r="L22">
        <f t="shared" si="8"/>
        <v>0.56105754585983503</v>
      </c>
      <c r="M22">
        <f t="shared" si="9"/>
        <v>2.2782029638916539</v>
      </c>
      <c r="N22">
        <f t="shared" si="10"/>
        <v>1.7823483658302366</v>
      </c>
    </row>
    <row r="23" spans="1:14" x14ac:dyDescent="0.25">
      <c r="A23" s="4">
        <f>IF('True_Odds_Calculator_2-way'!A24="","",'True_Odds_Calculator_2-way'!A24)</f>
        <v>1.88</v>
      </c>
      <c r="B23" s="4">
        <f>IF('True_Odds_Calculator_2-way'!B24="","",'True_Odds_Calculator_2-way'!B24)</f>
        <v>1.95</v>
      </c>
      <c r="C23" s="4">
        <f t="shared" si="0"/>
        <v>0.53191489361702127</v>
      </c>
      <c r="D23">
        <f t="shared" si="1"/>
        <v>0.51282051282051289</v>
      </c>
      <c r="E23">
        <f t="shared" si="2"/>
        <v>4.4735406437534042E-2</v>
      </c>
      <c r="F23">
        <f t="shared" si="3"/>
        <v>-0.22804146208401543</v>
      </c>
      <c r="G23">
        <v>0</v>
      </c>
      <c r="H23">
        <f t="shared" si="4"/>
        <v>0.27277686852154942</v>
      </c>
      <c r="I23">
        <f t="shared" si="5"/>
        <v>-1.0936965981495175</v>
      </c>
      <c r="J23">
        <f t="shared" si="6"/>
        <v>1.0936965981495175</v>
      </c>
      <c r="K23">
        <f t="shared" si="7"/>
        <v>0.50956634210004492</v>
      </c>
      <c r="L23">
        <f t="shared" si="8"/>
        <v>0.49043365789995519</v>
      </c>
      <c r="M23">
        <f t="shared" si="9"/>
        <v>1.9624530063715757</v>
      </c>
      <c r="N23">
        <f t="shared" si="10"/>
        <v>2.0390117682420414</v>
      </c>
    </row>
    <row r="24" spans="1:14" x14ac:dyDescent="0.25">
      <c r="A24" s="4">
        <f>IF('True_Odds_Calculator_2-way'!A25="","",'True_Odds_Calculator_2-way'!A25)</f>
        <v>1.98</v>
      </c>
      <c r="B24" s="4">
        <f>IF('True_Odds_Calculator_2-way'!B25="","",'True_Odds_Calculator_2-way'!B25)</f>
        <v>1.86</v>
      </c>
      <c r="C24" s="4">
        <f t="shared" si="0"/>
        <v>0.50505050505050508</v>
      </c>
      <c r="D24">
        <f t="shared" si="1"/>
        <v>0.5376344086021505</v>
      </c>
      <c r="E24">
        <f t="shared" si="2"/>
        <v>4.2684913652655698E-2</v>
      </c>
      <c r="F24">
        <f t="shared" si="3"/>
        <v>-0.22884761594438996</v>
      </c>
      <c r="G24">
        <v>0</v>
      </c>
      <c r="H24">
        <f t="shared" si="4"/>
        <v>0.27153252959704571</v>
      </c>
      <c r="I24">
        <f t="shared" si="5"/>
        <v>-1.0892755023757481</v>
      </c>
      <c r="J24">
        <f t="shared" si="6"/>
        <v>1.0892755023757481</v>
      </c>
      <c r="K24">
        <f t="shared" si="7"/>
        <v>0.48367827835233401</v>
      </c>
      <c r="L24">
        <f t="shared" si="8"/>
        <v>0.51632172164766577</v>
      </c>
      <c r="M24">
        <f t="shared" si="9"/>
        <v>2.0674899923282331</v>
      </c>
      <c r="N24">
        <f t="shared" si="10"/>
        <v>1.9367769320431434</v>
      </c>
    </row>
    <row r="25" spans="1:14" x14ac:dyDescent="0.25">
      <c r="A25" s="4">
        <f>IF('True_Odds_Calculator_2-way'!A26="","",'True_Odds_Calculator_2-way'!A26)</f>
        <v>2.12</v>
      </c>
      <c r="B25" s="4">
        <f>IF('True_Odds_Calculator_2-way'!B26="","",'True_Odds_Calculator_2-way'!B26)</f>
        <v>1.74</v>
      </c>
      <c r="C25" s="4">
        <f t="shared" si="0"/>
        <v>0.47169811320754712</v>
      </c>
      <c r="D25">
        <f t="shared" si="1"/>
        <v>0.57471264367816088</v>
      </c>
      <c r="E25">
        <f t="shared" si="2"/>
        <v>4.6410756885707949E-2</v>
      </c>
      <c r="F25">
        <f t="shared" si="3"/>
        <v>-0.22468011277380184</v>
      </c>
      <c r="G25">
        <v>0</v>
      </c>
      <c r="H25">
        <f t="shared" si="4"/>
        <v>0.27109086965950985</v>
      </c>
      <c r="I25">
        <f t="shared" si="5"/>
        <v>-1.0984369379093668</v>
      </c>
      <c r="J25">
        <f t="shared" si="6"/>
        <v>1.0984369379093668</v>
      </c>
      <c r="K25">
        <f t="shared" si="7"/>
        <v>0.44838035299811413</v>
      </c>
      <c r="L25">
        <f t="shared" si="8"/>
        <v>0.55161964700188582</v>
      </c>
      <c r="M25">
        <f t="shared" si="9"/>
        <v>2.2302493704584911</v>
      </c>
      <c r="N25">
        <f t="shared" si="10"/>
        <v>1.8128433340529317</v>
      </c>
    </row>
    <row r="26" spans="1:14" x14ac:dyDescent="0.25">
      <c r="A26" s="4">
        <f>IF('True_Odds_Calculator_2-way'!A27="","",'True_Odds_Calculator_2-way'!A27)</f>
        <v>1.74</v>
      </c>
      <c r="B26" s="4">
        <f>IF('True_Odds_Calculator_2-way'!B27="","",'True_Odds_Calculator_2-way'!B27)</f>
        <v>2.12</v>
      </c>
      <c r="C26" s="4">
        <f t="shared" si="0"/>
        <v>0.57471264367816088</v>
      </c>
      <c r="D26">
        <f t="shared" si="1"/>
        <v>0.47169811320754712</v>
      </c>
      <c r="E26">
        <f t="shared" si="2"/>
        <v>4.6410756885707949E-2</v>
      </c>
      <c r="F26">
        <f t="shared" si="3"/>
        <v>-0.22468011277380184</v>
      </c>
      <c r="G26">
        <v>0</v>
      </c>
      <c r="H26">
        <f t="shared" si="4"/>
        <v>0.27109086965950985</v>
      </c>
      <c r="I26">
        <f t="shared" si="5"/>
        <v>-1.0984369379093668</v>
      </c>
      <c r="J26">
        <f t="shared" si="6"/>
        <v>1.0984369379093668</v>
      </c>
      <c r="K26">
        <f t="shared" si="7"/>
        <v>0.55161964700188582</v>
      </c>
      <c r="L26">
        <f t="shared" si="8"/>
        <v>0.44838035299811413</v>
      </c>
      <c r="M26">
        <f t="shared" si="9"/>
        <v>1.8128433340529317</v>
      </c>
      <c r="N26">
        <f t="shared" si="10"/>
        <v>2.2302493704584911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1.91</v>
      </c>
      <c r="C27" s="4">
        <f t="shared" si="0"/>
        <v>0.5181347150259068</v>
      </c>
      <c r="D27">
        <f t="shared" si="1"/>
        <v>0.52356020942408377</v>
      </c>
      <c r="E27">
        <f t="shared" si="2"/>
        <v>4.1694924449990456E-2</v>
      </c>
      <c r="F27">
        <f t="shared" si="3"/>
        <v>-0.2295797954588612</v>
      </c>
      <c r="G27">
        <v>0</v>
      </c>
      <c r="H27">
        <f t="shared" si="4"/>
        <v>0.27127471990885171</v>
      </c>
      <c r="I27">
        <f t="shared" si="5"/>
        <v>-1.0870207379990005</v>
      </c>
      <c r="J27">
        <f t="shared" si="6"/>
        <v>1.0870207379990005</v>
      </c>
      <c r="K27">
        <f t="shared" si="7"/>
        <v>0.49728252842769838</v>
      </c>
      <c r="L27">
        <f t="shared" si="8"/>
        <v>0.50271747157230162</v>
      </c>
      <c r="M27">
        <f t="shared" si="9"/>
        <v>2.0109292863390706</v>
      </c>
      <c r="N27">
        <f t="shared" si="10"/>
        <v>1.9891888715790902</v>
      </c>
    </row>
    <row r="28" spans="1:14" x14ac:dyDescent="0.25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0.52910052910052918</v>
      </c>
      <c r="D28">
        <f t="shared" si="1"/>
        <v>0.51546391752577325</v>
      </c>
      <c r="E28">
        <f t="shared" si="2"/>
        <v>4.4564446626302434E-2</v>
      </c>
      <c r="F28">
        <f t="shared" si="3"/>
        <v>-0.22816778486881573</v>
      </c>
      <c r="G28">
        <v>0</v>
      </c>
      <c r="H28">
        <f t="shared" si="4"/>
        <v>0.27273223149511816</v>
      </c>
      <c r="I28">
        <f t="shared" si="5"/>
        <v>-1.093304334427839</v>
      </c>
      <c r="J28">
        <f t="shared" si="6"/>
        <v>1.093304334427839</v>
      </c>
      <c r="K28">
        <f t="shared" si="7"/>
        <v>0.50683187635340188</v>
      </c>
      <c r="L28">
        <f t="shared" si="8"/>
        <v>0.49316812364659818</v>
      </c>
      <c r="M28">
        <f t="shared" si="9"/>
        <v>1.9730408576407765</v>
      </c>
      <c r="N28">
        <f t="shared" si="10"/>
        <v>2.0277060743621682</v>
      </c>
    </row>
    <row r="29" spans="1:14" x14ac:dyDescent="0.25">
      <c r="A29" s="4">
        <f>IF('True_Odds_Calculator_2-way'!A30="","",'True_Odds_Calculator_2-way'!A30)</f>
        <v>1.51</v>
      </c>
      <c r="B29" s="4">
        <f>IF('True_Odds_Calculator_2-way'!B30="","",'True_Odds_Calculator_2-way'!B30)</f>
        <v>2.54</v>
      </c>
      <c r="C29" s="4">
        <f t="shared" si="0"/>
        <v>0.66225165562913912</v>
      </c>
      <c r="D29">
        <f t="shared" si="1"/>
        <v>0.39370078740157477</v>
      </c>
      <c r="E29">
        <f t="shared" si="2"/>
        <v>5.5952443030713894E-2</v>
      </c>
      <c r="F29">
        <f t="shared" si="3"/>
        <v>-0.20477655524847471</v>
      </c>
      <c r="G29">
        <v>0</v>
      </c>
      <c r="H29">
        <f t="shared" si="4"/>
        <v>0.26072899827918861</v>
      </c>
      <c r="I29">
        <f t="shared" si="5"/>
        <v>-1.1283778477771595</v>
      </c>
      <c r="J29">
        <f t="shared" si="6"/>
        <v>1.1283778477771595</v>
      </c>
      <c r="K29">
        <f t="shared" si="7"/>
        <v>0.63473013432603786</v>
      </c>
      <c r="L29">
        <f t="shared" si="8"/>
        <v>0.36526986567396214</v>
      </c>
      <c r="M29">
        <f t="shared" si="9"/>
        <v>1.5754727023663513</v>
      </c>
      <c r="N29">
        <f t="shared" si="10"/>
        <v>2.7377018855768256</v>
      </c>
    </row>
    <row r="30" spans="1:14" x14ac:dyDescent="0.25">
      <c r="A30" s="4">
        <f>IF('True_Odds_Calculator_2-way'!A31="","",'True_Odds_Calculator_2-way'!A31)</f>
        <v>2.27</v>
      </c>
      <c r="B30" s="4">
        <f>IF('True_Odds_Calculator_2-way'!B31="","",'True_Odds_Calculator_2-way'!B31)</f>
        <v>1.65</v>
      </c>
      <c r="C30" s="4">
        <f t="shared" si="0"/>
        <v>0.44052863436123346</v>
      </c>
      <c r="D30">
        <f t="shared" si="1"/>
        <v>0.60606060606060608</v>
      </c>
      <c r="E30">
        <f t="shared" si="2"/>
        <v>4.658924042183954E-2</v>
      </c>
      <c r="F30">
        <f t="shared" si="3"/>
        <v>-0.22039781070618081</v>
      </c>
      <c r="G30">
        <v>0</v>
      </c>
      <c r="H30">
        <f t="shared" si="4"/>
        <v>0.26698705112802029</v>
      </c>
      <c r="I30">
        <f t="shared" si="5"/>
        <v>-1.1006302913143411</v>
      </c>
      <c r="J30">
        <f t="shared" si="6"/>
        <v>1.1006302913143411</v>
      </c>
      <c r="K30">
        <f t="shared" si="7"/>
        <v>0.41704887980643335</v>
      </c>
      <c r="L30">
        <f t="shared" si="8"/>
        <v>0.58295112019356654</v>
      </c>
      <c r="M30">
        <f t="shared" si="9"/>
        <v>2.3978004699692139</v>
      </c>
      <c r="N30">
        <f t="shared" si="10"/>
        <v>1.715409689354322</v>
      </c>
    </row>
    <row r="31" spans="1:14" x14ac:dyDescent="0.25">
      <c r="A31" s="4">
        <f>IF('True_Odds_Calculator_2-way'!A32="","",'True_Odds_Calculator_2-way'!A32)</f>
        <v>2.3199999999999998</v>
      </c>
      <c r="B31" s="4">
        <f>IF('True_Odds_Calculator_2-way'!B32="","",'True_Odds_Calculator_2-way'!B32)</f>
        <v>1.6</v>
      </c>
      <c r="C31" s="4">
        <f t="shared" si="0"/>
        <v>0.43103448275862072</v>
      </c>
      <c r="D31">
        <f t="shared" si="1"/>
        <v>0.625</v>
      </c>
      <c r="E31">
        <f t="shared" si="2"/>
        <v>5.6034482758620774E-2</v>
      </c>
      <c r="F31">
        <f t="shared" si="3"/>
        <v>-0.21336206896551713</v>
      </c>
      <c r="G31">
        <v>0</v>
      </c>
      <c r="H31">
        <f t="shared" si="4"/>
        <v>0.26939655172413796</v>
      </c>
      <c r="I31">
        <f t="shared" si="5"/>
        <v>-1.1236664374387371</v>
      </c>
      <c r="J31">
        <f t="shared" si="6"/>
        <v>1.1236664374387371</v>
      </c>
      <c r="K31">
        <f t="shared" si="7"/>
        <v>0.40269974784927709</v>
      </c>
      <c r="L31">
        <f t="shared" si="8"/>
        <v>0.5973002521507228</v>
      </c>
      <c r="M31">
        <f t="shared" si="9"/>
        <v>2.4832396974191329</v>
      </c>
      <c r="N31">
        <f t="shared" si="10"/>
        <v>1.6741998624632421</v>
      </c>
    </row>
    <row r="32" spans="1:14" x14ac:dyDescent="0.25">
      <c r="A32" s="4">
        <f>IF('True_Odds_Calculator_2-way'!A33="","",'True_Odds_Calculator_2-way'!A33)</f>
        <v>1.96</v>
      </c>
      <c r="B32" s="4">
        <f>IF('True_Odds_Calculator_2-way'!B33="","",'True_Odds_Calculator_2-way'!B33)</f>
        <v>1.87</v>
      </c>
      <c r="C32" s="4">
        <f t="shared" si="0"/>
        <v>0.51020408163265307</v>
      </c>
      <c r="D32">
        <f t="shared" si="1"/>
        <v>0.53475935828876997</v>
      </c>
      <c r="E32">
        <f t="shared" si="2"/>
        <v>4.4963439921422932E-2</v>
      </c>
      <c r="F32">
        <f t="shared" si="3"/>
        <v>-0.22787296736876583</v>
      </c>
      <c r="G32">
        <v>0</v>
      </c>
      <c r="H32">
        <f t="shared" si="4"/>
        <v>0.27283640729018876</v>
      </c>
      <c r="I32">
        <f t="shared" si="5"/>
        <v>-1.0942202738310209</v>
      </c>
      <c r="J32">
        <f t="shared" si="6"/>
        <v>1.0942202738310209</v>
      </c>
      <c r="K32">
        <f t="shared" si="7"/>
        <v>0.48769747448521117</v>
      </c>
      <c r="L32">
        <f t="shared" si="8"/>
        <v>0.51230252551478894</v>
      </c>
      <c r="M32">
        <f t="shared" si="9"/>
        <v>2.0504514628777799</v>
      </c>
      <c r="N32">
        <f t="shared" si="10"/>
        <v>1.9519716382329886</v>
      </c>
    </row>
    <row r="33" spans="1:14" x14ac:dyDescent="0.25">
      <c r="A33" s="4">
        <f>IF('True_Odds_Calculator_2-way'!A34="","",'True_Odds_Calculator_2-way'!A34)</f>
        <v>2.12</v>
      </c>
      <c r="B33" s="4">
        <f>IF('True_Odds_Calculator_2-way'!B34="","",'True_Odds_Calculator_2-way'!B34)</f>
        <v>1.71</v>
      </c>
      <c r="C33" s="4">
        <f t="shared" si="0"/>
        <v>0.47169811320754712</v>
      </c>
      <c r="D33">
        <f t="shared" si="1"/>
        <v>0.58479532163742687</v>
      </c>
      <c r="E33">
        <f t="shared" si="2"/>
        <v>5.6493434844973933E-2</v>
      </c>
      <c r="F33">
        <f t="shared" si="3"/>
        <v>-0.21935341498400096</v>
      </c>
      <c r="G33">
        <v>0</v>
      </c>
      <c r="H33">
        <f t="shared" si="4"/>
        <v>0.27584684982897489</v>
      </c>
      <c r="I33">
        <f t="shared" si="5"/>
        <v>-1.1214032600406412</v>
      </c>
      <c r="J33">
        <f t="shared" si="6"/>
        <v>1.1214032600406412</v>
      </c>
      <c r="K33">
        <f t="shared" si="7"/>
        <v>0.44326798142516627</v>
      </c>
      <c r="L33">
        <f t="shared" si="8"/>
        <v>0.5567320185748339</v>
      </c>
      <c r="M33">
        <f t="shared" si="9"/>
        <v>2.2559716512455181</v>
      </c>
      <c r="N33">
        <f t="shared" si="10"/>
        <v>1.7961963146288551</v>
      </c>
    </row>
    <row r="34" spans="1:14" x14ac:dyDescent="0.25">
      <c r="A34" s="4">
        <f>IF('True_Odds_Calculator_2-way'!A35="","",'True_Odds_Calculator_2-way'!A35)</f>
        <v>2.15</v>
      </c>
      <c r="B34" s="4">
        <f>IF('True_Odds_Calculator_2-way'!B35="","",'True_Odds_Calculator_2-way'!B35)</f>
        <v>1.72</v>
      </c>
      <c r="C34" s="4">
        <f t="shared" si="0"/>
        <v>0.46511627906976744</v>
      </c>
      <c r="D34">
        <f t="shared" si="1"/>
        <v>0.58139534883720934</v>
      </c>
      <c r="E34">
        <f t="shared" si="2"/>
        <v>4.6511627906976827E-2</v>
      </c>
      <c r="F34">
        <f t="shared" si="3"/>
        <v>-0.22390481341265545</v>
      </c>
      <c r="G34">
        <v>0</v>
      </c>
      <c r="H34">
        <f t="shared" si="4"/>
        <v>0.27041644131963227</v>
      </c>
      <c r="I34">
        <f t="shared" si="5"/>
        <v>-1.0989674556596452</v>
      </c>
      <c r="J34">
        <f t="shared" si="6"/>
        <v>1.0989674556596452</v>
      </c>
      <c r="K34">
        <f t="shared" si="7"/>
        <v>0.44173268206089783</v>
      </c>
      <c r="L34">
        <f t="shared" si="8"/>
        <v>0.55826731793910211</v>
      </c>
      <c r="M34">
        <f t="shared" si="9"/>
        <v>2.2638125740085919</v>
      </c>
      <c r="N34">
        <f t="shared" si="10"/>
        <v>1.7912565680749446</v>
      </c>
    </row>
    <row r="35" spans="1:14" x14ac:dyDescent="0.25">
      <c r="A35" s="4">
        <f>IF('True_Odds_Calculator_2-way'!A36="","",'True_Odds_Calculator_2-way'!A36)</f>
        <v>2.37</v>
      </c>
      <c r="B35" s="4">
        <f>IF('True_Odds_Calculator_2-way'!B36="","",'True_Odds_Calculator_2-way'!B36)</f>
        <v>1.6</v>
      </c>
      <c r="C35" s="4">
        <f t="shared" si="0"/>
        <v>0.42194092827004215</v>
      </c>
      <c r="D35">
        <f t="shared" si="1"/>
        <v>0.625</v>
      </c>
      <c r="E35">
        <f t="shared" si="2"/>
        <v>4.6940928270042148E-2</v>
      </c>
      <c r="F35">
        <f t="shared" si="3"/>
        <v>-0.21677215189873422</v>
      </c>
      <c r="G35">
        <v>0</v>
      </c>
      <c r="H35">
        <f t="shared" si="4"/>
        <v>0.26371308016877637</v>
      </c>
      <c r="I35">
        <f t="shared" si="5"/>
        <v>-1.1029709933472638</v>
      </c>
      <c r="J35">
        <f t="shared" si="6"/>
        <v>1.1029709933472638</v>
      </c>
      <c r="K35">
        <f t="shared" si="7"/>
        <v>0.39823656692396225</v>
      </c>
      <c r="L35">
        <f t="shared" si="8"/>
        <v>0.60176343307603775</v>
      </c>
      <c r="M35">
        <f t="shared" si="9"/>
        <v>2.5110702608857518</v>
      </c>
      <c r="N35">
        <f t="shared" si="10"/>
        <v>1.6617825960083583</v>
      </c>
    </row>
    <row r="36" spans="1:14" x14ac:dyDescent="0.25">
      <c r="A36" s="4">
        <f>IF('True_Odds_Calculator_2-way'!A37="","",'True_Odds_Calculator_2-way'!A37)</f>
        <v>1.88</v>
      </c>
      <c r="B36" s="4">
        <f>IF('True_Odds_Calculator_2-way'!B37="","",'True_Odds_Calculator_2-way'!B37)</f>
        <v>1.93</v>
      </c>
      <c r="C36" s="4">
        <f t="shared" si="0"/>
        <v>0.53191489361702127</v>
      </c>
      <c r="D36">
        <f t="shared" si="1"/>
        <v>0.5181347150259068</v>
      </c>
      <c r="E36">
        <f t="shared" si="2"/>
        <v>5.0049608642928067E-2</v>
      </c>
      <c r="F36">
        <f t="shared" si="3"/>
        <v>-0.22555396317936283</v>
      </c>
      <c r="G36">
        <v>0</v>
      </c>
      <c r="H36">
        <f t="shared" si="4"/>
        <v>0.27560357182229084</v>
      </c>
      <c r="I36">
        <f t="shared" si="5"/>
        <v>-1.1053942207134546</v>
      </c>
      <c r="J36">
        <f t="shared" si="6"/>
        <v>1.1053942207134546</v>
      </c>
      <c r="K36">
        <f t="shared" si="7"/>
        <v>0.50690739536217377</v>
      </c>
      <c r="L36">
        <f t="shared" si="8"/>
        <v>0.49309260463782639</v>
      </c>
      <c r="M36">
        <f t="shared" si="9"/>
        <v>1.97274691422784</v>
      </c>
      <c r="N36">
        <f t="shared" si="10"/>
        <v>2.0280166252635121</v>
      </c>
    </row>
    <row r="37" spans="1:14" x14ac:dyDescent="0.25">
      <c r="A37" s="4">
        <f>IF('True_Odds_Calculator_2-way'!A38="","",'True_Odds_Calculator_2-way'!A38)</f>
        <v>1.83</v>
      </c>
      <c r="B37" s="4">
        <f>IF('True_Odds_Calculator_2-way'!B38="","",'True_Odds_Calculator_2-way'!B38)</f>
        <v>1.99</v>
      </c>
      <c r="C37" s="4">
        <f t="shared" si="0"/>
        <v>0.54644808743169393</v>
      </c>
      <c r="D37">
        <f t="shared" si="1"/>
        <v>0.50251256281407031</v>
      </c>
      <c r="E37">
        <f t="shared" si="2"/>
        <v>4.8960650245764237E-2</v>
      </c>
      <c r="F37">
        <f t="shared" si="3"/>
        <v>-0.22563637861438346</v>
      </c>
      <c r="G37">
        <v>0</v>
      </c>
      <c r="H37">
        <f t="shared" si="4"/>
        <v>0.2745970288601477</v>
      </c>
      <c r="I37">
        <f t="shared" si="5"/>
        <v>-1.103172320535825</v>
      </c>
      <c r="J37">
        <f t="shared" si="6"/>
        <v>1.103172320535825</v>
      </c>
      <c r="K37">
        <f t="shared" si="7"/>
        <v>0.52202065134820208</v>
      </c>
      <c r="L37">
        <f t="shared" si="8"/>
        <v>0.47797934865179792</v>
      </c>
      <c r="M37">
        <f t="shared" si="9"/>
        <v>1.9156330260447352</v>
      </c>
      <c r="N37">
        <f t="shared" si="10"/>
        <v>2.092140597330467</v>
      </c>
    </row>
    <row r="38" spans="1:14" x14ac:dyDescent="0.25">
      <c r="A38" s="4">
        <f>IF('True_Odds_Calculator_2-way'!A39="","",'True_Odds_Calculator_2-way'!A39)</f>
        <v>1.83</v>
      </c>
      <c r="B38" s="4">
        <f>IF('True_Odds_Calculator_2-way'!B39="","",'True_Odds_Calculator_2-way'!B39)</f>
        <v>2</v>
      </c>
      <c r="C38" s="4">
        <f t="shared" si="0"/>
        <v>0.54644808743169393</v>
      </c>
      <c r="D38">
        <f t="shared" si="1"/>
        <v>0.5</v>
      </c>
      <c r="E38">
        <f t="shared" si="2"/>
        <v>4.644808743169393E-2</v>
      </c>
      <c r="F38">
        <f t="shared" si="3"/>
        <v>-0.22677595628415304</v>
      </c>
      <c r="G38">
        <v>0</v>
      </c>
      <c r="H38">
        <f t="shared" si="4"/>
        <v>0.27322404371584696</v>
      </c>
      <c r="I38">
        <f t="shared" si="5"/>
        <v>-1.0976425998969033</v>
      </c>
      <c r="J38">
        <f t="shared" si="6"/>
        <v>1.0976425998969033</v>
      </c>
      <c r="K38">
        <f t="shared" si="7"/>
        <v>0.52327436520923598</v>
      </c>
      <c r="L38">
        <f t="shared" si="8"/>
        <v>0.47672563479076407</v>
      </c>
      <c r="M38">
        <f t="shared" si="9"/>
        <v>1.9110433579144297</v>
      </c>
      <c r="N38">
        <f t="shared" si="10"/>
        <v>2.0976425998969033</v>
      </c>
    </row>
    <row r="39" spans="1:14" x14ac:dyDescent="0.25">
      <c r="A39" s="4">
        <f>IF('True_Odds_Calculator_2-way'!A40="","",'True_Odds_Calculator_2-way'!A40)</f>
        <v>1.85</v>
      </c>
      <c r="B39" s="4">
        <f>IF('True_Odds_Calculator_2-way'!B40="","",'True_Odds_Calculator_2-way'!B40)</f>
        <v>1.97</v>
      </c>
      <c r="C39" s="4">
        <f t="shared" si="0"/>
        <v>0.54054054054054046</v>
      </c>
      <c r="D39">
        <f t="shared" si="1"/>
        <v>0.50761421319796951</v>
      </c>
      <c r="E39">
        <f t="shared" si="2"/>
        <v>4.8154753738510081E-2</v>
      </c>
      <c r="F39">
        <f t="shared" si="3"/>
        <v>-0.22623130744958153</v>
      </c>
      <c r="G39">
        <v>0</v>
      </c>
      <c r="H39">
        <f t="shared" si="4"/>
        <v>0.27438606118809161</v>
      </c>
      <c r="I39">
        <f t="shared" si="5"/>
        <v>-1.1012975422342641</v>
      </c>
      <c r="J39">
        <f t="shared" si="6"/>
        <v>1.1012975422342641</v>
      </c>
      <c r="K39">
        <f t="shared" si="7"/>
        <v>0.51650147023207593</v>
      </c>
      <c r="L39">
        <f t="shared" si="8"/>
        <v>0.48349852976792396</v>
      </c>
      <c r="M39">
        <f t="shared" si="9"/>
        <v>1.936102910899125</v>
      </c>
      <c r="N39">
        <f t="shared" si="10"/>
        <v>2.0682586159672365</v>
      </c>
    </row>
    <row r="40" spans="1:14" x14ac:dyDescent="0.25">
      <c r="A40" s="4">
        <f>IF('True_Odds_Calculator_2-way'!A41="","",'True_Odds_Calculator_2-way'!A41)</f>
        <v>1.86</v>
      </c>
      <c r="B40" s="4">
        <f>IF('True_Odds_Calculator_2-way'!B41="","",'True_Odds_Calculator_2-way'!B41)</f>
        <v>1.95</v>
      </c>
      <c r="C40" s="4">
        <f t="shared" si="0"/>
        <v>0.5376344086021505</v>
      </c>
      <c r="D40">
        <f t="shared" si="1"/>
        <v>0.51282051282051289</v>
      </c>
      <c r="E40">
        <f t="shared" si="2"/>
        <v>5.0454921422663279E-2</v>
      </c>
      <c r="F40">
        <f t="shared" si="3"/>
        <v>-0.22525503170664463</v>
      </c>
      <c r="G40">
        <v>0</v>
      </c>
      <c r="H40">
        <f t="shared" si="4"/>
        <v>0.27570995312930796</v>
      </c>
      <c r="I40">
        <f t="shared" si="5"/>
        <v>-1.1063409095203591</v>
      </c>
      <c r="J40">
        <f t="shared" si="6"/>
        <v>1.1063409095203591</v>
      </c>
      <c r="K40">
        <f t="shared" si="7"/>
        <v>0.51243863246518462</v>
      </c>
      <c r="L40">
        <f t="shared" si="8"/>
        <v>0.48756136753481522</v>
      </c>
      <c r="M40">
        <f t="shared" si="9"/>
        <v>1.9514531821875092</v>
      </c>
      <c r="N40">
        <f t="shared" si="10"/>
        <v>2.0510238640443412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1.98</v>
      </c>
      <c r="C41" s="4">
        <f t="shared" si="0"/>
        <v>0.54054054054054046</v>
      </c>
      <c r="D41">
        <f t="shared" si="1"/>
        <v>0.50505050505050508</v>
      </c>
      <c r="E41">
        <f t="shared" si="2"/>
        <v>4.5591045591045543E-2</v>
      </c>
      <c r="F41">
        <f t="shared" si="3"/>
        <v>-0.22740922740922742</v>
      </c>
      <c r="G41">
        <v>0</v>
      </c>
      <c r="H41">
        <f t="shared" si="4"/>
        <v>0.27300027300027296</v>
      </c>
      <c r="I41">
        <f t="shared" si="5"/>
        <v>-1.0956642697819576</v>
      </c>
      <c r="J41">
        <f t="shared" si="6"/>
        <v>1.0956642697819576</v>
      </c>
      <c r="K41">
        <f t="shared" si="7"/>
        <v>0.51778202516637828</v>
      </c>
      <c r="L41">
        <f t="shared" si="8"/>
        <v>0.48221797483362183</v>
      </c>
      <c r="M41">
        <f t="shared" si="9"/>
        <v>1.9313146293146641</v>
      </c>
      <c r="N41">
        <f t="shared" si="10"/>
        <v>2.0737509843863182</v>
      </c>
    </row>
    <row r="42" spans="1:14" x14ac:dyDescent="0.25">
      <c r="A42" s="4">
        <f>IF('True_Odds_Calculator_2-way'!A43="","",'True_Odds_Calculator_2-way'!A43)</f>
        <v>1.88</v>
      </c>
      <c r="B42" s="4">
        <f>IF('True_Odds_Calculator_2-way'!B43="","",'True_Odds_Calculator_2-way'!B43)</f>
        <v>1.94</v>
      </c>
      <c r="C42" s="4">
        <f t="shared" si="0"/>
        <v>0.53191489361702127</v>
      </c>
      <c r="D42">
        <f t="shared" si="1"/>
        <v>0.51546391752577325</v>
      </c>
      <c r="E42">
        <f t="shared" si="2"/>
        <v>4.7378811142794408E-2</v>
      </c>
      <c r="F42">
        <f t="shared" si="3"/>
        <v>-0.22680412371134029</v>
      </c>
      <c r="G42">
        <v>0</v>
      </c>
      <c r="H42">
        <f t="shared" si="4"/>
        <v>0.2741829348541347</v>
      </c>
      <c r="I42">
        <f t="shared" si="5"/>
        <v>-1.0994987428338558</v>
      </c>
      <c r="J42">
        <f t="shared" si="6"/>
        <v>1.0994987428338558</v>
      </c>
      <c r="K42">
        <f t="shared" si="7"/>
        <v>0.50824399879723636</v>
      </c>
      <c r="L42">
        <f t="shared" si="8"/>
        <v>0.49175600120276386</v>
      </c>
      <c r="M42">
        <f t="shared" si="9"/>
        <v>1.9675588936937933</v>
      </c>
      <c r="N42">
        <f t="shared" si="10"/>
        <v>2.0335288182638238</v>
      </c>
    </row>
    <row r="43" spans="1:14" x14ac:dyDescent="0.25">
      <c r="A43" s="4">
        <f>IF('True_Odds_Calculator_2-way'!A44="","",'True_Odds_Calculator_2-way'!A44)</f>
        <v>1.94</v>
      </c>
      <c r="B43" s="4">
        <f>IF('True_Odds_Calculator_2-way'!B44="","",'True_Odds_Calculator_2-way'!B44)</f>
        <v>1.87</v>
      </c>
      <c r="C43" s="4">
        <f t="shared" si="0"/>
        <v>0.51546391752577325</v>
      </c>
      <c r="D43">
        <f t="shared" si="1"/>
        <v>0.53475935828876997</v>
      </c>
      <c r="E43">
        <f t="shared" si="2"/>
        <v>5.0223275814543111E-2</v>
      </c>
      <c r="F43">
        <f t="shared" si="3"/>
        <v>-0.22542587794255486</v>
      </c>
      <c r="G43">
        <v>0</v>
      </c>
      <c r="H43">
        <f t="shared" si="4"/>
        <v>0.27564915375709798</v>
      </c>
      <c r="I43">
        <f t="shared" si="5"/>
        <v>-1.1057996468120721</v>
      </c>
      <c r="J43">
        <f t="shared" si="6"/>
        <v>1.1057996468120721</v>
      </c>
      <c r="K43">
        <f t="shared" si="7"/>
        <v>0.49032787375589754</v>
      </c>
      <c r="L43">
        <f t="shared" si="8"/>
        <v>0.50967212624410252</v>
      </c>
      <c r="M43">
        <f t="shared" si="9"/>
        <v>2.0394516680033474</v>
      </c>
      <c r="N43">
        <f t="shared" si="10"/>
        <v>1.9620456927265033</v>
      </c>
    </row>
    <row r="44" spans="1:14" x14ac:dyDescent="0.25">
      <c r="A44" s="4">
        <f>IF('True_Odds_Calculator_2-way'!A45="","",'True_Odds_Calculator_2-way'!A45)</f>
        <v>1.75</v>
      </c>
      <c r="B44" s="4">
        <f>IF('True_Odds_Calculator_2-way'!B45="","",'True_Odds_Calculator_2-way'!B45)</f>
        <v>2.0699999999999998</v>
      </c>
      <c r="C44" s="4">
        <f t="shared" si="0"/>
        <v>0.5714285714285714</v>
      </c>
      <c r="D44">
        <f t="shared" si="1"/>
        <v>0.48309178743961356</v>
      </c>
      <c r="E44">
        <f t="shared" si="2"/>
        <v>5.452035886818507E-2</v>
      </c>
      <c r="F44">
        <f t="shared" si="3"/>
        <v>-0.22153209109730843</v>
      </c>
      <c r="G44">
        <v>0</v>
      </c>
      <c r="H44">
        <f t="shared" si="4"/>
        <v>0.27605244996549344</v>
      </c>
      <c r="I44">
        <f t="shared" si="5"/>
        <v>-1.1162911443718952</v>
      </c>
      <c r="J44">
        <f t="shared" si="6"/>
        <v>1.1162911443718952</v>
      </c>
      <c r="K44">
        <f t="shared" si="7"/>
        <v>0.54430111450485674</v>
      </c>
      <c r="L44">
        <f t="shared" si="8"/>
        <v>0.45569888549514331</v>
      </c>
      <c r="M44">
        <f t="shared" si="9"/>
        <v>1.8372183582789212</v>
      </c>
      <c r="N44">
        <f t="shared" si="10"/>
        <v>2.194431524477928</v>
      </c>
    </row>
    <row r="45" spans="1:14" x14ac:dyDescent="0.25">
      <c r="A45" s="4">
        <f>IF('True_Odds_Calculator_2-way'!A46="","",'True_Odds_Calculator_2-way'!A46)</f>
        <v>1.89</v>
      </c>
      <c r="B45" s="4">
        <f>IF('True_Odds_Calculator_2-way'!B46="","",'True_Odds_Calculator_2-way'!B46)</f>
        <v>1.93</v>
      </c>
      <c r="C45" s="4">
        <f t="shared" si="0"/>
        <v>0.52910052910052918</v>
      </c>
      <c r="D45">
        <f t="shared" si="1"/>
        <v>0.5181347150259068</v>
      </c>
      <c r="E45">
        <f t="shared" si="2"/>
        <v>4.7235244126436093E-2</v>
      </c>
      <c r="F45">
        <f t="shared" si="3"/>
        <v>-0.22691010773912312</v>
      </c>
      <c r="G45">
        <v>0</v>
      </c>
      <c r="H45">
        <f t="shared" si="4"/>
        <v>0.27414535186555922</v>
      </c>
      <c r="I45">
        <f t="shared" si="5"/>
        <v>-1.0991665980832535</v>
      </c>
      <c r="J45">
        <f t="shared" si="6"/>
        <v>1.0991665980832535</v>
      </c>
      <c r="K45">
        <f t="shared" si="7"/>
        <v>0.50549516916228832</v>
      </c>
      <c r="L45">
        <f t="shared" si="8"/>
        <v>0.49450483083771163</v>
      </c>
      <c r="M45">
        <f t="shared" si="9"/>
        <v>1.9782582722940953</v>
      </c>
      <c r="N45">
        <f t="shared" si="10"/>
        <v>2.0222249362174249</v>
      </c>
    </row>
    <row r="46" spans="1:14" x14ac:dyDescent="0.25">
      <c r="A46" s="4">
        <f>IF('True_Odds_Calculator_2-way'!A47="","",'True_Odds_Calculator_2-way'!A47)</f>
        <v>2.13</v>
      </c>
      <c r="B46" s="4">
        <f>IF('True_Odds_Calculator_2-way'!B47="","",'True_Odds_Calculator_2-way'!B47)</f>
        <v>1.77</v>
      </c>
      <c r="C46" s="4">
        <f t="shared" si="0"/>
        <v>0.46948356807511737</v>
      </c>
      <c r="D46">
        <f t="shared" si="1"/>
        <v>0.56497175141242939</v>
      </c>
      <c r="E46">
        <f t="shared" si="2"/>
        <v>3.4455319487546765E-2</v>
      </c>
      <c r="F46">
        <f t="shared" si="3"/>
        <v>-0.23078963422720888</v>
      </c>
      <c r="G46">
        <v>0</v>
      </c>
      <c r="H46">
        <f t="shared" si="4"/>
        <v>0.26524495371475559</v>
      </c>
      <c r="I46">
        <f t="shared" si="5"/>
        <v>-1.0720509244860594</v>
      </c>
      <c r="J46">
        <f t="shared" si="6"/>
        <v>1.0720509244860594</v>
      </c>
      <c r="K46">
        <f t="shared" si="7"/>
        <v>0.45219863720922326</v>
      </c>
      <c r="L46">
        <f t="shared" si="8"/>
        <v>0.54780136279077696</v>
      </c>
      <c r="M46">
        <f t="shared" si="9"/>
        <v>2.2114175446692466</v>
      </c>
      <c r="N46">
        <f t="shared" si="10"/>
        <v>1.8254792118542653</v>
      </c>
    </row>
    <row r="47" spans="1:14" x14ac:dyDescent="0.25">
      <c r="A47" s="4">
        <f>IF('True_Odds_Calculator_2-way'!A48="","",'True_Odds_Calculator_2-way'!A48)</f>
        <v>2.38</v>
      </c>
      <c r="B47" s="4">
        <f>IF('True_Odds_Calculator_2-way'!B48="","",'True_Odds_Calculator_2-way'!B48)</f>
        <v>1.63</v>
      </c>
      <c r="C47" s="4">
        <f t="shared" si="0"/>
        <v>0.42016806722689076</v>
      </c>
      <c r="D47">
        <f t="shared" si="1"/>
        <v>0.61349693251533743</v>
      </c>
      <c r="E47">
        <f t="shared" si="2"/>
        <v>3.3664999742228252E-2</v>
      </c>
      <c r="F47">
        <f t="shared" si="3"/>
        <v>-0.22410682064236731</v>
      </c>
      <c r="G47">
        <v>0</v>
      </c>
      <c r="H47">
        <f t="shared" si="4"/>
        <v>0.25777182038459556</v>
      </c>
      <c r="I47">
        <f t="shared" si="5"/>
        <v>-1.0724824201463117</v>
      </c>
      <c r="J47">
        <f t="shared" si="6"/>
        <v>1.0724824201463117</v>
      </c>
      <c r="K47">
        <f t="shared" si="7"/>
        <v>0.40322162143360418</v>
      </c>
      <c r="L47">
        <f t="shared" si="8"/>
        <v>0.59677837856639582</v>
      </c>
      <c r="M47">
        <f t="shared" si="9"/>
        <v>2.4800257398019103</v>
      </c>
      <c r="N47">
        <f t="shared" si="10"/>
        <v>1.6756639246921761</v>
      </c>
    </row>
    <row r="48" spans="1:14" x14ac:dyDescent="0.25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1.81</v>
      </c>
      <c r="C48" s="4">
        <f t="shared" si="0"/>
        <v>0.48780487804878053</v>
      </c>
      <c r="D48">
        <f t="shared" si="1"/>
        <v>0.5524861878453039</v>
      </c>
      <c r="E48">
        <f t="shared" si="2"/>
        <v>4.0291065894084488E-2</v>
      </c>
      <c r="F48">
        <f t="shared" si="3"/>
        <v>-0.22921439159142964</v>
      </c>
      <c r="G48">
        <v>0</v>
      </c>
      <c r="H48">
        <f t="shared" si="4"/>
        <v>0.26950545748551413</v>
      </c>
      <c r="I48">
        <f t="shared" si="5"/>
        <v>-1.0843334143872594</v>
      </c>
      <c r="J48">
        <f t="shared" si="6"/>
        <v>1.0843334143872594</v>
      </c>
      <c r="K48">
        <f t="shared" si="7"/>
        <v>0.46760653723484941</v>
      </c>
      <c r="L48">
        <f t="shared" si="8"/>
        <v>0.53239346276515054</v>
      </c>
      <c r="M48">
        <f t="shared" si="9"/>
        <v>2.1385500851066221</v>
      </c>
      <c r="N48">
        <f t="shared" si="10"/>
        <v>1.8783100656536802</v>
      </c>
    </row>
    <row r="49" spans="1:14" x14ac:dyDescent="0.25">
      <c r="A49" s="4">
        <f>IF('True_Odds_Calculator_2-way'!A50="","",'True_Odds_Calculator_2-way'!A50)</f>
        <v>2.72</v>
      </c>
      <c r="B49" s="4">
        <f>IF('True_Odds_Calculator_2-way'!B50="","",'True_Odds_Calculator_2-way'!B50)</f>
        <v>1.48</v>
      </c>
      <c r="C49" s="4">
        <f t="shared" si="0"/>
        <v>0.36764705882352938</v>
      </c>
      <c r="D49">
        <f t="shared" si="1"/>
        <v>0.67567567567567566</v>
      </c>
      <c r="E49">
        <f t="shared" si="2"/>
        <v>4.3322734499205096E-2</v>
      </c>
      <c r="F49">
        <f t="shared" si="3"/>
        <v>-0.20508744038155802</v>
      </c>
      <c r="G49">
        <v>0</v>
      </c>
      <c r="H49">
        <f t="shared" si="4"/>
        <v>0.24841017488076308</v>
      </c>
      <c r="I49">
        <f t="shared" si="5"/>
        <v>-1.1005636329070299</v>
      </c>
      <c r="J49">
        <f t="shared" si="6"/>
        <v>1.1005636329070299</v>
      </c>
      <c r="K49">
        <f t="shared" si="7"/>
        <v>0.34566559300648686</v>
      </c>
      <c r="L49">
        <f t="shared" si="8"/>
        <v>0.65433440699351308</v>
      </c>
      <c r="M49">
        <f t="shared" si="9"/>
        <v>2.8929694486000916</v>
      </c>
      <c r="N49">
        <f t="shared" si="10"/>
        <v>1.5282705437953743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2.76</v>
      </c>
      <c r="B51" s="4">
        <f>IF('True_Odds_Calculator_2-way'!B52="","",'True_Odds_Calculator_2-way'!B52)</f>
        <v>1.47</v>
      </c>
      <c r="C51" s="4">
        <f t="shared" si="0"/>
        <v>0.3623188405797102</v>
      </c>
      <c r="D51">
        <f t="shared" si="1"/>
        <v>0.68027210884353739</v>
      </c>
      <c r="E51">
        <f t="shared" si="2"/>
        <v>4.2590949423247704E-2</v>
      </c>
      <c r="F51">
        <f t="shared" si="3"/>
        <v>-0.2038844523316572</v>
      </c>
      <c r="G51">
        <v>0</v>
      </c>
      <c r="H51">
        <f t="shared" si="4"/>
        <v>0.2464754017549049</v>
      </c>
      <c r="I51">
        <f t="shared" si="5"/>
        <v>-1.0994987428338565</v>
      </c>
      <c r="J51">
        <f t="shared" si="6"/>
        <v>1.0994987428338565</v>
      </c>
      <c r="K51">
        <f t="shared" si="7"/>
        <v>0.3407018295133068</v>
      </c>
      <c r="L51">
        <f t="shared" si="8"/>
        <v>0.65929817048669315</v>
      </c>
      <c r="M51">
        <f t="shared" si="9"/>
        <v>2.9351177873875871</v>
      </c>
      <c r="N51">
        <f t="shared" si="10"/>
        <v>1.5167644091319124</v>
      </c>
    </row>
    <row r="52" spans="1:14" x14ac:dyDescent="0.25">
      <c r="A52" s="4">
        <f>IF('True_Odds_Calculator_2-way'!A53="","",'True_Odds_Calculator_2-way'!A53)</f>
        <v>2</v>
      </c>
      <c r="B52" s="4">
        <f>IF('True_Odds_Calculator_2-way'!B53="","",'True_Odds_Calculator_2-way'!B53)</f>
        <v>1.85</v>
      </c>
      <c r="C52" s="4">
        <f t="shared" si="0"/>
        <v>0.5</v>
      </c>
      <c r="D52">
        <f t="shared" si="1"/>
        <v>0.54054054054054046</v>
      </c>
      <c r="E52">
        <f t="shared" si="2"/>
        <v>4.0540540540540349E-2</v>
      </c>
      <c r="F52">
        <f t="shared" si="3"/>
        <v>-0.22972972972972983</v>
      </c>
      <c r="G52">
        <v>0</v>
      </c>
      <c r="H52">
        <f t="shared" si="4"/>
        <v>0.27027027027027023</v>
      </c>
      <c r="I52">
        <f t="shared" si="5"/>
        <v>-1.0846522890932806</v>
      </c>
      <c r="J52">
        <f t="shared" si="6"/>
        <v>1.0846522890932806</v>
      </c>
      <c r="K52">
        <f t="shared" si="7"/>
        <v>0.47969630486192494</v>
      </c>
      <c r="L52">
        <f t="shared" si="8"/>
        <v>0.52030369513807517</v>
      </c>
      <c r="M52">
        <f t="shared" si="9"/>
        <v>2.0846522890932806</v>
      </c>
      <c r="N52">
        <f t="shared" si="10"/>
        <v>1.9219544457292885</v>
      </c>
    </row>
    <row r="53" spans="1:14" x14ac:dyDescent="0.25">
      <c r="A53" s="4">
        <f>IF('True_Odds_Calculator_2-way'!A54="","",'True_Odds_Calculator_2-way'!A54)</f>
        <v>2.59</v>
      </c>
      <c r="B53" s="4">
        <f>IF('True_Odds_Calculator_2-way'!B54="","",'True_Odds_Calculator_2-way'!B54)</f>
        <v>1.52</v>
      </c>
      <c r="C53" s="4">
        <f t="shared" si="0"/>
        <v>0.38610038610038611</v>
      </c>
      <c r="D53">
        <f t="shared" si="1"/>
        <v>0.65789473684210531</v>
      </c>
      <c r="E53">
        <f t="shared" si="2"/>
        <v>4.3995122942491527E-2</v>
      </c>
      <c r="F53">
        <f t="shared" si="3"/>
        <v>-0.21001828896565722</v>
      </c>
      <c r="G53">
        <v>0</v>
      </c>
      <c r="H53">
        <f t="shared" si="4"/>
        <v>0.25401341190814875</v>
      </c>
      <c r="I53">
        <f t="shared" si="5"/>
        <v>-1.0997646755364594</v>
      </c>
      <c r="J53">
        <f t="shared" si="6"/>
        <v>1.0997646755364594</v>
      </c>
      <c r="K53">
        <f t="shared" si="7"/>
        <v>0.36381816236779846</v>
      </c>
      <c r="L53">
        <f t="shared" si="8"/>
        <v>0.63618183763220149</v>
      </c>
      <c r="M53">
        <f t="shared" si="9"/>
        <v>2.7486258341029703</v>
      </c>
      <c r="N53">
        <f t="shared" si="10"/>
        <v>1.5718776312789586</v>
      </c>
    </row>
    <row r="54" spans="1:14" x14ac:dyDescent="0.25">
      <c r="A54" s="4">
        <f>IF('True_Odds_Calculator_2-way'!A55="","",'True_Odds_Calculator_2-way'!A55)</f>
        <v>2.02</v>
      </c>
      <c r="B54" s="4">
        <f>IF('True_Odds_Calculator_2-way'!B55="","",'True_Odds_Calculator_2-way'!B55)</f>
        <v>1.84</v>
      </c>
      <c r="C54" s="4">
        <f t="shared" si="0"/>
        <v>0.49504950495049505</v>
      </c>
      <c r="D54">
        <f t="shared" si="1"/>
        <v>0.54347826086956519</v>
      </c>
      <c r="E54">
        <f t="shared" si="2"/>
        <v>3.8527765820060234E-2</v>
      </c>
      <c r="F54">
        <f t="shared" si="3"/>
        <v>-0.23052087817477407</v>
      </c>
      <c r="G54">
        <v>0</v>
      </c>
      <c r="H54">
        <f t="shared" si="4"/>
        <v>0.26904864399483425</v>
      </c>
      <c r="I54">
        <f t="shared" si="5"/>
        <v>-1.080339539253607</v>
      </c>
      <c r="J54">
        <f t="shared" si="6"/>
        <v>1.080339539253607</v>
      </c>
      <c r="K54">
        <f t="shared" si="7"/>
        <v>0.4757495401805043</v>
      </c>
      <c r="L54">
        <f t="shared" si="8"/>
        <v>0.52425045981949592</v>
      </c>
      <c r="M54">
        <f t="shared" si="9"/>
        <v>2.1019463300386789</v>
      </c>
      <c r="N54">
        <f t="shared" si="10"/>
        <v>1.9074852129730298</v>
      </c>
    </row>
    <row r="55" spans="1:14" x14ac:dyDescent="0.25">
      <c r="A55" s="4">
        <f>IF('True_Odds_Calculator_2-way'!A56="","",'True_Odds_Calculator_2-way'!A56)</f>
        <v>2.37</v>
      </c>
      <c r="B55" s="4">
        <f>IF('True_Odds_Calculator_2-way'!B56="","",'True_Odds_Calculator_2-way'!B56)</f>
        <v>1.61</v>
      </c>
      <c r="C55" s="4">
        <f t="shared" si="0"/>
        <v>0.42194092827004215</v>
      </c>
      <c r="D55">
        <f t="shared" si="1"/>
        <v>0.6211180124223602</v>
      </c>
      <c r="E55">
        <f t="shared" si="2"/>
        <v>4.3058940692402459E-2</v>
      </c>
      <c r="F55">
        <f t="shared" si="3"/>
        <v>-0.21901617003433183</v>
      </c>
      <c r="G55">
        <v>0</v>
      </c>
      <c r="H55">
        <f t="shared" si="4"/>
        <v>0.26207511072673423</v>
      </c>
      <c r="I55">
        <f t="shared" si="5"/>
        <v>-1.0938928884083114</v>
      </c>
      <c r="J55">
        <f t="shared" si="6"/>
        <v>1.0938928884083114</v>
      </c>
      <c r="K55">
        <f t="shared" si="7"/>
        <v>0.40021879847740255</v>
      </c>
      <c r="L55">
        <f t="shared" si="8"/>
        <v>0.59978120152259728</v>
      </c>
      <c r="M55">
        <f t="shared" si="9"/>
        <v>2.4986332571193874</v>
      </c>
      <c r="N55">
        <f t="shared" si="10"/>
        <v>1.6672746619290704</v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3" activePane="bottomLeft" state="frozen"/>
      <selection pane="bottomLeft" activeCell="Z47" sqref="Z4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46</v>
      </c>
      <c r="M1" s="6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2.54</v>
      </c>
      <c r="B3">
        <v>1.56</v>
      </c>
      <c r="C3" s="29">
        <f t="shared" ref="C3:C66" si="0">IF(OR($A3="",$B3=""),"",(1/A3)+(1/B3)-1)</f>
        <v>3.4726428427215739E-2</v>
      </c>
      <c r="D3" s="30">
        <f>IF(OR($A3="",$B3=""),"",A3*'MPTO_working_2-way'!$G2)</f>
        <v>2.6282051282051282</v>
      </c>
      <c r="E3" s="32">
        <f>IF(OR($A3="",$B3=""),"",B3*'MPTO_working_2-way'!$G2)</f>
        <v>1.6141732283464567</v>
      </c>
      <c r="F3" s="30">
        <f>IF(OR($A3="",$B3=""),"",'MPTO_working_2-way'!D2)</f>
        <v>2.6571888412017164</v>
      </c>
      <c r="G3" s="32">
        <f>IF(OR($A3="",$B3=""),"",'MPTO_working_2-way'!E2)</f>
        <v>1.6034315312398835</v>
      </c>
      <c r="H3" s="30">
        <f>IF(OR($A3="",$B3=""),"",'OddsRatio_working_2-way'!M2)</f>
        <v>2.6583123951776999</v>
      </c>
      <c r="I3" s="30">
        <f>IF(OR($A3="",$B3=""),"",'OddsRatio_working_2-way'!N2)</f>
        <v>1.6030226891555273</v>
      </c>
      <c r="J3" s="30">
        <f>IF('Log_working_2-way'!$D2="","",A3^('Log_working_2-way'!$D2))</f>
        <v>2.6718812542297234</v>
      </c>
      <c r="K3" s="32">
        <f>IF('Log_working_2-way'!$D2="","",B3^('Log_working_2-way'!$D2))</f>
        <v>1.5981286036134053</v>
      </c>
      <c r="L3" s="37">
        <f>(1/D3)</f>
        <v>0.38048780487804879</v>
      </c>
      <c r="M3" s="37">
        <f>(1/E3)</f>
        <v>0.61951219512195121</v>
      </c>
      <c r="N3" s="38">
        <v>100</v>
      </c>
      <c r="O3" s="38">
        <f>(1/A3)*((N3*A3)-N3)</f>
        <v>60.629921259842511</v>
      </c>
      <c r="P3" s="38">
        <f>(1/B3)*((N3*B3)-N3)</f>
        <v>35.897435897435898</v>
      </c>
      <c r="Q3" s="38">
        <f>(1/B3)*N3</f>
        <v>64.102564102564102</v>
      </c>
      <c r="R3" s="38">
        <f>(1/A3)*N3</f>
        <v>39.370078740157474</v>
      </c>
      <c r="S3" s="39">
        <f>O3-Q3</f>
        <v>-3.4726428427215907</v>
      </c>
      <c r="T3" s="39">
        <f>P3-R3</f>
        <v>-3.4726428427215765</v>
      </c>
      <c r="U3" t="s">
        <v>162</v>
      </c>
      <c r="V3" t="s">
        <v>171</v>
      </c>
      <c r="W3" t="s">
        <v>180</v>
      </c>
      <c r="X3" t="s">
        <v>183</v>
      </c>
      <c r="Y3" s="41"/>
    </row>
    <row r="4" spans="1:25" s="12" customFormat="1" ht="15" x14ac:dyDescent="0.25">
      <c r="A4">
        <v>2.09</v>
      </c>
      <c r="B4">
        <v>1.79</v>
      </c>
      <c r="C4" s="29">
        <f t="shared" si="0"/>
        <v>3.7128117398625982E-2</v>
      </c>
      <c r="D4" s="30">
        <f>IF(OR($A4="",$B4=""),"",A4*'MPTO_working_2-way'!$G3)</f>
        <v>2.1675977653631282</v>
      </c>
      <c r="E4" s="32">
        <f>IF(OR($A4="",$B4=""),"",B4*'MPTO_working_2-way'!$G3)</f>
        <v>1.8564593301435406</v>
      </c>
      <c r="F4" s="30">
        <f>IF(OR($A4="",$B4=""),"",'MPTO_working_2-way'!D3)</f>
        <v>2.1743628490889537</v>
      </c>
      <c r="G4" s="32">
        <f>IF(OR($A4="",$B4=""),"",'MPTO_working_2-way'!E3)</f>
        <v>1.8515255747197545</v>
      </c>
      <c r="H4" s="30">
        <f>IF(OR($A4="",$B4=""),"",'OddsRatio_working_2-way'!M3)</f>
        <v>2.1746262535134471</v>
      </c>
      <c r="I4" s="30">
        <f>IF(OR($A4="",$B4=""),"",'OddsRatio_working_2-way'!N3)</f>
        <v>1.8513346241060764</v>
      </c>
      <c r="J4" s="30">
        <f>IF('Log_working_2-way'!$D3="","",A4^('Log_working_2-way'!$D3))</f>
        <v>2.177733465070919</v>
      </c>
      <c r="K4" s="32">
        <f>IF('Log_working_2-way'!$D3="","",B4^('Log_working_2-way'!$D3))</f>
        <v>1.8490885498780329</v>
      </c>
      <c r="L4" s="37">
        <f t="shared" ref="L4" si="1">(1/D4)</f>
        <v>0.46134020618556709</v>
      </c>
      <c r="M4" s="37">
        <f t="shared" ref="M4" si="2">(1/E4)</f>
        <v>0.53865979381443296</v>
      </c>
      <c r="N4" s="38">
        <v>100</v>
      </c>
      <c r="O4" s="38">
        <f t="shared" ref="O4" si="3">(1/A4)*((N4*A4)-N4)</f>
        <v>52.153110047846894</v>
      </c>
      <c r="P4" s="38">
        <f t="shared" ref="P4" si="4">(1/B4)*((N4*B4)-N4)</f>
        <v>44.134078212290497</v>
      </c>
      <c r="Q4" s="38">
        <f t="shared" ref="Q4" si="5">(1/B4)*N4</f>
        <v>55.865921787709496</v>
      </c>
      <c r="R4" s="38">
        <f t="shared" ref="R4" si="6">(1/A4)*N4</f>
        <v>47.846889952153113</v>
      </c>
      <c r="S4" s="39">
        <f t="shared" ref="S4" si="7">O4-Q4</f>
        <v>-3.7128117398626017</v>
      </c>
      <c r="T4" s="39">
        <f t="shared" ref="T4" si="8">P4-R4</f>
        <v>-3.7128117398626159</v>
      </c>
      <c r="U4" t="s">
        <v>89</v>
      </c>
      <c r="V4" t="s">
        <v>75</v>
      </c>
      <c r="W4" t="s">
        <v>70</v>
      </c>
      <c r="X4" t="s">
        <v>184</v>
      </c>
      <c r="Y4" s="41"/>
    </row>
    <row r="5" spans="1:25" s="12" customFormat="1" ht="15" x14ac:dyDescent="0.25">
      <c r="A5">
        <v>2.14</v>
      </c>
      <c r="B5">
        <v>1.75</v>
      </c>
      <c r="C5" s="29">
        <f t="shared" si="0"/>
        <v>3.8718291054739673E-2</v>
      </c>
      <c r="D5" s="30">
        <f>IF(OR($A5="",$B5=""),"",A5*'MPTO_working_2-way'!$G4)</f>
        <v>2.2228571428571429</v>
      </c>
      <c r="E5" s="32">
        <f>IF(OR($A5="",$B5=""),"",B5*'MPTO_working_2-way'!$G4)</f>
        <v>1.8177570093457944</v>
      </c>
      <c r="F5" s="30">
        <f>IF(OR($A5="",$B5=""),"",'MPTO_working_2-way'!D4)</f>
        <v>2.2324888226527575</v>
      </c>
      <c r="G5" s="32">
        <f>IF(OR($A5="",$B5=""),"",'MPTO_working_2-way'!E4)</f>
        <v>1.81136638452237</v>
      </c>
      <c r="H5" s="30">
        <f>IF(OR($A5="",$B5=""),"",'OddsRatio_working_2-way'!M4)</f>
        <v>2.2328828005937953</v>
      </c>
      <c r="I5" s="30">
        <f>IF(OR($A5="",$B5=""),"",'OddsRatio_working_2-way'!N4)</f>
        <v>1.8111071056538131</v>
      </c>
      <c r="J5" s="30">
        <f>IF('Log_working_2-way'!$D4="","",A5^('Log_working_2-way'!$D4))</f>
        <v>2.2373241322265098</v>
      </c>
      <c r="K5" s="32">
        <f>IF('Log_working_2-way'!$D4="","",B5^('Log_working_2-way'!$D4))</f>
        <v>1.8081956651086979</v>
      </c>
      <c r="L5" s="37">
        <f t="shared" ref="L5:L56" si="9">(1/D5)</f>
        <v>0.44987146529562982</v>
      </c>
      <c r="M5" s="37">
        <f t="shared" ref="M5:M56" si="10">(1/E5)</f>
        <v>0.55012853470437018</v>
      </c>
      <c r="N5" s="38">
        <v>101</v>
      </c>
      <c r="O5" s="38">
        <f t="shared" ref="O5:O56" si="11">(1/A5)*((N5*A5)-N5)</f>
        <v>53.803738317757016</v>
      </c>
      <c r="P5" s="38">
        <f t="shared" ref="P5:P56" si="12">(1/B5)*((N5*B5)-N5)</f>
        <v>43.285714285714285</v>
      </c>
      <c r="Q5" s="38">
        <f t="shared" ref="Q5:Q56" si="13">(1/B5)*N5</f>
        <v>57.714285714285708</v>
      </c>
      <c r="R5" s="38">
        <f t="shared" ref="R5:R56" si="14">(1/A5)*N5</f>
        <v>47.196261682242991</v>
      </c>
      <c r="S5" s="39">
        <f t="shared" ref="S5:S56" si="15">O5-Q5</f>
        <v>-3.9105473965286919</v>
      </c>
      <c r="T5" s="39">
        <f t="shared" ref="T5:T56" si="16">P5-R5</f>
        <v>-3.9105473965287061</v>
      </c>
      <c r="U5" t="s">
        <v>120</v>
      </c>
      <c r="V5" t="s">
        <v>118</v>
      </c>
      <c r="W5" t="s">
        <v>70</v>
      </c>
      <c r="X5" t="s">
        <v>184</v>
      </c>
      <c r="Y5" s="41"/>
    </row>
    <row r="6" spans="1:25" s="12" customFormat="1" ht="15" x14ac:dyDescent="0.25">
      <c r="A6">
        <v>2.1</v>
      </c>
      <c r="B6">
        <v>1.78</v>
      </c>
      <c r="C6" s="29">
        <f t="shared" si="0"/>
        <v>3.7988228999465079E-2</v>
      </c>
      <c r="D6" s="30">
        <f>IF(OR($A6="",$B6=""),"",A6*'MPTO_working_2-way'!$G5)</f>
        <v>2.1797752808988768</v>
      </c>
      <c r="E6" s="32">
        <f>IF(OR($A6="",$B6=""),"",B6*'MPTO_working_2-way'!$G5)</f>
        <v>1.8476190476190479</v>
      </c>
      <c r="F6" s="30">
        <f>IF(OR($A6="",$B6=""),"",'MPTO_working_2-way'!D5)</f>
        <v>2.1872440023405506</v>
      </c>
      <c r="G6" s="32">
        <f>IF(OR($A6="",$B6=""),"",'MPTO_working_2-way'!E5)</f>
        <v>1.8422868408082802</v>
      </c>
      <c r="H6" s="30">
        <f>IF(OR($A6="",$B6=""),"",'OddsRatio_working_2-way'!M5)</f>
        <v>2.1875421719907089</v>
      </c>
      <c r="I6" s="30">
        <f>IF(OR($A6="",$B6=""),"",'OddsRatio_working_2-way'!N5)</f>
        <v>1.8420753583206844</v>
      </c>
      <c r="J6" s="30">
        <f>IF('Log_working_2-way'!$D5="","",A6^('Log_working_2-way'!$D5))</f>
        <v>2.1909772182449698</v>
      </c>
      <c r="K6" s="32">
        <f>IF('Log_working_2-way'!$D5="","",B6^('Log_working_2-way'!$D5))</f>
        <v>1.8396466235294411</v>
      </c>
      <c r="L6" s="37">
        <f t="shared" si="9"/>
        <v>0.45876288659793807</v>
      </c>
      <c r="M6" s="37">
        <f t="shared" si="10"/>
        <v>0.54123711340206171</v>
      </c>
      <c r="N6" s="38">
        <v>102</v>
      </c>
      <c r="O6" s="38">
        <f t="shared" si="11"/>
        <v>53.428571428571431</v>
      </c>
      <c r="P6" s="38">
        <f t="shared" si="12"/>
        <v>44.696629213483149</v>
      </c>
      <c r="Q6" s="38">
        <f t="shared" si="13"/>
        <v>57.303370786516858</v>
      </c>
      <c r="R6" s="38">
        <f t="shared" si="14"/>
        <v>48.571428571428569</v>
      </c>
      <c r="S6" s="39">
        <f t="shared" si="15"/>
        <v>-3.8747993579454274</v>
      </c>
      <c r="T6" s="39">
        <f t="shared" si="16"/>
        <v>-3.8747993579454203</v>
      </c>
      <c r="U6" t="s">
        <v>121</v>
      </c>
      <c r="V6" t="s">
        <v>87</v>
      </c>
      <c r="W6" t="s">
        <v>70</v>
      </c>
      <c r="X6" t="s">
        <v>184</v>
      </c>
      <c r="Y6" s="41"/>
    </row>
    <row r="7" spans="1:25" s="12" customFormat="1" ht="15" x14ac:dyDescent="0.25">
      <c r="A7">
        <v>2.0699999999999998</v>
      </c>
      <c r="B7">
        <v>1.8</v>
      </c>
      <c r="C7" s="29">
        <f t="shared" si="0"/>
        <v>3.8647342995169254E-2</v>
      </c>
      <c r="D7" s="30">
        <f>IF(OR($A7="",$B7=""),"",A7*'MPTO_working_2-way'!$G6)</f>
        <v>2.1500000000000004</v>
      </c>
      <c r="E7" s="32">
        <f>IF(OR($A7="",$B7=""),"",B7*'MPTO_working_2-way'!$G6)</f>
        <v>1.8695652173913047</v>
      </c>
      <c r="F7" s="30">
        <f>IF(OR($A7="",$B7=""),"",'MPTO_working_2-way'!D6)</f>
        <v>2.15625</v>
      </c>
      <c r="G7" s="32">
        <f>IF(OR($A7="",$B7=""),"",'MPTO_working_2-way'!E6)</f>
        <v>1.8648648648648651</v>
      </c>
      <c r="H7" s="30">
        <f>IF(OR($A7="",$B7=""),"",'OddsRatio_working_2-way'!M6)</f>
        <v>2.1565033506220384</v>
      </c>
      <c r="I7" s="30">
        <f>IF(OR($A7="",$B7=""),"",'OddsRatio_working_2-way'!N6)</f>
        <v>1.8646754023342345</v>
      </c>
      <c r="J7" s="30">
        <f>IF('Log_working_2-way'!$D6="","",A7^('Log_working_2-way'!$D6))</f>
        <v>2.1593762623614712</v>
      </c>
      <c r="K7" s="32">
        <f>IF('Log_working_2-way'!$D6="","",B7^('Log_working_2-way'!$D6))</f>
        <v>1.8625327535713179</v>
      </c>
      <c r="L7" s="37">
        <f t="shared" si="9"/>
        <v>0.46511627906976738</v>
      </c>
      <c r="M7" s="37">
        <f t="shared" si="10"/>
        <v>0.53488372093023251</v>
      </c>
      <c r="N7" s="38">
        <v>103</v>
      </c>
      <c r="O7" s="38">
        <f t="shared" si="11"/>
        <v>53.241545893719803</v>
      </c>
      <c r="P7" s="38">
        <f t="shared" si="12"/>
        <v>45.777777777777786</v>
      </c>
      <c r="Q7" s="38">
        <f t="shared" si="13"/>
        <v>57.222222222222221</v>
      </c>
      <c r="R7" s="38">
        <f t="shared" si="14"/>
        <v>49.758454106280197</v>
      </c>
      <c r="S7" s="39">
        <f t="shared" si="15"/>
        <v>-3.9806763285024189</v>
      </c>
      <c r="T7" s="39">
        <f t="shared" si="16"/>
        <v>-3.9806763285024118</v>
      </c>
      <c r="U7" t="s">
        <v>122</v>
      </c>
      <c r="V7" t="s">
        <v>98</v>
      </c>
      <c r="W7" t="s">
        <v>70</v>
      </c>
      <c r="X7" t="s">
        <v>184</v>
      </c>
      <c r="Y7" s="41"/>
    </row>
    <row r="8" spans="1:25" ht="15" x14ac:dyDescent="0.25">
      <c r="A8">
        <v>1.93</v>
      </c>
      <c r="B8">
        <v>1.93</v>
      </c>
      <c r="C8" s="29">
        <f t="shared" si="0"/>
        <v>3.62694300518136E-2</v>
      </c>
      <c r="D8" s="30">
        <f>IF(OR($A8="",$B8=""),"",A8*'MPTO_working_2-way'!$G7)</f>
        <v>2</v>
      </c>
      <c r="E8" s="32">
        <f>IF(OR($A8="",$B8=""),"",B8*'MPTO_working_2-way'!$G7)</f>
        <v>2</v>
      </c>
      <c r="F8" s="30">
        <f>IF(OR($A8="",$B8=""),"",'MPTO_working_2-way'!D7)</f>
        <v>2.0000000000000004</v>
      </c>
      <c r="G8" s="32">
        <f>IF(OR($A8="",$B8=""),"",'MPTO_working_2-way'!E7)</f>
        <v>2.0000000000000004</v>
      </c>
      <c r="H8" s="30">
        <f>IF(OR($A8="",$B8=""),"",'OddsRatio_working_2-way'!M7)</f>
        <v>2</v>
      </c>
      <c r="I8" s="30">
        <f>IF(OR($A8="",$B8=""),"",'OddsRatio_working_2-way'!N7)</f>
        <v>2</v>
      </c>
      <c r="J8" s="30">
        <f>IF('Log_working_2-way'!$D7="","",A8^('Log_working_2-way'!$D7))</f>
        <v>1.9999999999999618</v>
      </c>
      <c r="K8" s="32">
        <f>IF('Log_working_2-way'!$D7="","",B8^('Log_working_2-way'!$D7))</f>
        <v>1.9999999999999618</v>
      </c>
      <c r="L8" s="37">
        <f t="shared" si="9"/>
        <v>0.5</v>
      </c>
      <c r="M8" s="37">
        <f t="shared" si="10"/>
        <v>0.5</v>
      </c>
      <c r="N8" s="38">
        <v>104</v>
      </c>
      <c r="O8" s="38">
        <f t="shared" si="11"/>
        <v>50.113989637305707</v>
      </c>
      <c r="P8" s="38">
        <f t="shared" si="12"/>
        <v>50.113989637305707</v>
      </c>
      <c r="Q8" s="38">
        <f t="shared" si="13"/>
        <v>53.886010362694307</v>
      </c>
      <c r="R8" s="38">
        <f t="shared" si="14"/>
        <v>53.886010362694307</v>
      </c>
      <c r="S8" s="39">
        <f t="shared" si="15"/>
        <v>-3.7720207253886002</v>
      </c>
      <c r="T8" s="39">
        <f t="shared" si="16"/>
        <v>-3.7720207253886002</v>
      </c>
      <c r="U8" t="s">
        <v>82</v>
      </c>
      <c r="V8" t="s">
        <v>119</v>
      </c>
      <c r="W8" t="s">
        <v>70</v>
      </c>
      <c r="X8" t="s">
        <v>184</v>
      </c>
      <c r="Y8" s="41"/>
    </row>
    <row r="9" spans="1:25" ht="15" x14ac:dyDescent="0.25">
      <c r="A9">
        <v>2.29</v>
      </c>
      <c r="B9">
        <v>1.64</v>
      </c>
      <c r="C9" s="29">
        <f t="shared" si="0"/>
        <v>4.6437320268399196E-2</v>
      </c>
      <c r="D9" s="30">
        <f>IF(OR($A9="",$B9=""),"",A9*'MPTO_working_2-way'!$G8)</f>
        <v>2.3963414634146343</v>
      </c>
      <c r="E9" s="32">
        <f>IF(OR($A9="",$B9=""),"",B9*'MPTO_working_2-way'!$G8)</f>
        <v>1.7161572052401746</v>
      </c>
      <c r="F9" s="30">
        <f>IF(OR($A9="",$B9=""),"",'MPTO_working_2-way'!D8)</f>
        <v>2.4185986604842866</v>
      </c>
      <c r="G9" s="32">
        <f>IF(OR($A9="",$B9=""),"",'MPTO_working_2-way'!E8)</f>
        <v>1.7049210096241147</v>
      </c>
      <c r="H9" s="30">
        <f>IF(OR($A9="",$B9=""),"",'OddsRatio_working_2-way'!M8)</f>
        <v>2.4197270864500684</v>
      </c>
      <c r="I9" s="30">
        <f>IF(OR($A9="",$B9=""),"",'OddsRatio_working_2-way'!N8)</f>
        <v>1.7043607250604993</v>
      </c>
      <c r="J9" s="30">
        <f>IF('Log_working_2-way'!$D8="","",A9^('Log_working_2-way'!$D8))</f>
        <v>2.4301711268758348</v>
      </c>
      <c r="K9" s="32">
        <f>IF('Log_working_2-way'!$D8="","",B9^('Log_working_2-way'!$D8))</f>
        <v>1.6992170245973379</v>
      </c>
      <c r="L9" s="37">
        <f t="shared" si="9"/>
        <v>0.41730279898218825</v>
      </c>
      <c r="M9" s="37">
        <f t="shared" si="10"/>
        <v>0.58269720101781175</v>
      </c>
      <c r="N9" s="38">
        <v>105</v>
      </c>
      <c r="O9" s="38">
        <f t="shared" si="11"/>
        <v>59.148471615720531</v>
      </c>
      <c r="P9" s="38">
        <f t="shared" si="12"/>
        <v>40.975609756097555</v>
      </c>
      <c r="Q9" s="38">
        <f t="shared" si="13"/>
        <v>64.024390243902431</v>
      </c>
      <c r="R9" s="38">
        <f t="shared" si="14"/>
        <v>45.851528384279476</v>
      </c>
      <c r="S9" s="39">
        <f t="shared" si="15"/>
        <v>-4.8759186281818998</v>
      </c>
      <c r="T9" s="39">
        <f t="shared" si="16"/>
        <v>-4.8759186281819211</v>
      </c>
      <c r="U9" t="s">
        <v>90</v>
      </c>
      <c r="V9" t="s">
        <v>88</v>
      </c>
      <c r="W9" t="s">
        <v>70</v>
      </c>
      <c r="X9" t="s">
        <v>184</v>
      </c>
      <c r="Y9" s="41"/>
    </row>
    <row r="10" spans="1:25" ht="14.25" customHeight="1" x14ac:dyDescent="0.25">
      <c r="A10">
        <v>2.14</v>
      </c>
      <c r="B10">
        <v>1.72</v>
      </c>
      <c r="C10" s="29">
        <f t="shared" si="0"/>
        <v>4.8685068463377501E-2</v>
      </c>
      <c r="D10" s="30">
        <f>IF(OR($A10="",$B10=""),"",A10*'MPTO_working_2-way'!$G9)</f>
        <v>2.2441860465116279</v>
      </c>
      <c r="E10" s="32">
        <f>IF(OR($A10="",$B10=""),"",B10*'MPTO_working_2-way'!$G9)</f>
        <v>1.8037383177570092</v>
      </c>
      <c r="F10" s="30">
        <f>IF(OR($A10="",$B10=""),"",'MPTO_working_2-way'!D9)</f>
        <v>2.2576054955839058</v>
      </c>
      <c r="G10" s="32">
        <f>IF(OR($A10="",$B10=""),"",'MPTO_working_2-way'!E9)</f>
        <v>1.7951619196254389</v>
      </c>
      <c r="H10" s="30">
        <f>IF(OR($A10="",$B10=""),"",'OddsRatio_working_2-way'!M9)</f>
        <v>2.2583057392117913</v>
      </c>
      <c r="I10" s="30">
        <f>IF(OR($A10="",$B10=""),"",'OddsRatio_working_2-way'!N9)</f>
        <v>1.7947194142390264</v>
      </c>
      <c r="J10" s="30">
        <f>IF('Log_working_2-way'!$D9="","",A10^('Log_working_2-way'!$D9))</f>
        <v>2.2645658948599179</v>
      </c>
      <c r="K10" s="32">
        <f>IF('Log_working_2-way'!$D9="","",B10^('Log_working_2-way'!$D9))</f>
        <v>1.7907852046807202</v>
      </c>
      <c r="L10" s="37">
        <f t="shared" si="9"/>
        <v>0.44559585492227982</v>
      </c>
      <c r="M10" s="37">
        <f t="shared" si="10"/>
        <v>0.55440414507772029</v>
      </c>
      <c r="N10" s="38">
        <v>106</v>
      </c>
      <c r="O10" s="38">
        <f t="shared" si="11"/>
        <v>56.467289719626166</v>
      </c>
      <c r="P10" s="38">
        <f t="shared" si="12"/>
        <v>44.372093023255815</v>
      </c>
      <c r="Q10" s="38">
        <f t="shared" si="13"/>
        <v>61.627906976744192</v>
      </c>
      <c r="R10" s="38">
        <f t="shared" si="14"/>
        <v>49.532710280373834</v>
      </c>
      <c r="S10" s="39">
        <f t="shared" si="15"/>
        <v>-5.1606172571180267</v>
      </c>
      <c r="T10" s="39">
        <f t="shared" si="16"/>
        <v>-5.1606172571180196</v>
      </c>
      <c r="U10" t="s">
        <v>76</v>
      </c>
      <c r="V10" t="s">
        <v>91</v>
      </c>
      <c r="W10" t="s">
        <v>71</v>
      </c>
      <c r="X10" t="s">
        <v>184</v>
      </c>
      <c r="Y10" s="41"/>
    </row>
    <row r="11" spans="1:25" ht="15" x14ac:dyDescent="0.25">
      <c r="A11">
        <v>2.06</v>
      </c>
      <c r="B11">
        <v>1.81</v>
      </c>
      <c r="C11" s="29">
        <f t="shared" si="0"/>
        <v>3.7923081049187513E-2</v>
      </c>
      <c r="D11" s="30">
        <f>IF(OR($A11="",$B11=""),"",A11*'MPTO_working_2-way'!$G10)</f>
        <v>2.1381215469613264</v>
      </c>
      <c r="E11" s="32">
        <f>IF(OR($A11="",$B11=""),"",B11*'MPTO_working_2-way'!$G10)</f>
        <v>1.8786407766990294</v>
      </c>
      <c r="F11" s="30">
        <f>IF(OR($A11="",$B11=""),"",'MPTO_working_2-way'!D10)</f>
        <v>2.1437359857413907</v>
      </c>
      <c r="G11" s="32">
        <f>IF(OR($A11="",$B11=""),"",'MPTO_working_2-way'!E10)</f>
        <v>1.8743276529432467</v>
      </c>
      <c r="H11" s="30">
        <f>IF(OR($A11="",$B11=""),"",'OddsRatio_working_2-way'!M10)</f>
        <v>2.1439589045541121</v>
      </c>
      <c r="I11" s="30">
        <f>IF(OR($A11="",$B11=""),"",'OddsRatio_working_2-way'!N10)</f>
        <v>1.8741572761215382</v>
      </c>
      <c r="J11" s="30">
        <f>IF('Log_working_2-way'!$D10="","",A11^('Log_working_2-way'!$D10))</f>
        <v>2.1465366309290381</v>
      </c>
      <c r="K11" s="32">
        <f>IF('Log_working_2-way'!$D10="","",B11^('Log_working_2-way'!$D10))</f>
        <v>1.8721919326638379</v>
      </c>
      <c r="L11" s="37">
        <f t="shared" si="9"/>
        <v>0.46770025839793272</v>
      </c>
      <c r="M11" s="37">
        <f t="shared" si="10"/>
        <v>0.53229974160206706</v>
      </c>
      <c r="N11" s="38">
        <v>107</v>
      </c>
      <c r="O11" s="38">
        <f t="shared" si="11"/>
        <v>55.058252427184478</v>
      </c>
      <c r="P11" s="38">
        <f t="shared" si="12"/>
        <v>47.883977900552495</v>
      </c>
      <c r="Q11" s="38">
        <f t="shared" si="13"/>
        <v>59.11602209944752</v>
      </c>
      <c r="R11" s="38">
        <f t="shared" si="14"/>
        <v>51.941747572815537</v>
      </c>
      <c r="S11" s="39">
        <f t="shared" si="15"/>
        <v>-4.0577696722630421</v>
      </c>
      <c r="T11" s="39">
        <f t="shared" si="16"/>
        <v>-4.0577696722630421</v>
      </c>
      <c r="U11" t="s">
        <v>78</v>
      </c>
      <c r="V11" t="s">
        <v>95</v>
      </c>
      <c r="W11" t="s">
        <v>71</v>
      </c>
      <c r="X11" t="s">
        <v>184</v>
      </c>
      <c r="Y11" s="41"/>
    </row>
    <row r="12" spans="1:25" ht="15" x14ac:dyDescent="0.25">
      <c r="A12">
        <v>2.27</v>
      </c>
      <c r="B12">
        <v>1.67</v>
      </c>
      <c r="C12" s="29">
        <f t="shared" si="0"/>
        <v>3.9331029570814469E-2</v>
      </c>
      <c r="D12" s="30">
        <f>IF(OR($A12="",$B12=""),"",A12*'MPTO_working_2-way'!$G11)</f>
        <v>2.3592814371257487</v>
      </c>
      <c r="E12" s="32">
        <f>IF(OR($A12="",$B12=""),"",B12*'MPTO_working_2-way'!$G11)</f>
        <v>1.7356828193832601</v>
      </c>
      <c r="F12" s="30">
        <f>IF(OR($A12="",$B12=""),"",'MPTO_working_2-way'!D11)</f>
        <v>2.3760694474913038</v>
      </c>
      <c r="G12" s="32">
        <f>IF(OR($A12="",$B12=""),"",'MPTO_working_2-way'!E11)</f>
        <v>1.7267075087111983</v>
      </c>
      <c r="H12" s="30">
        <f>IF(OR($A12="",$B12=""),"",'OddsRatio_working_2-way'!M11)</f>
        <v>2.376779716606729</v>
      </c>
      <c r="I12" s="30">
        <f>IF(OR($A12="",$B12=""),"",'OddsRatio_working_2-way'!N11)</f>
        <v>1.7263326063988251</v>
      </c>
      <c r="J12" s="30">
        <f>IF('Log_working_2-way'!$D11="","",A12^('Log_working_2-way'!$D11))</f>
        <v>2.3845761893383783</v>
      </c>
      <c r="K12" s="32">
        <f>IF('Log_working_2-way'!$D11="","",B12^('Log_working_2-way'!$D11))</f>
        <v>1.7222426672508611</v>
      </c>
      <c r="L12" s="37">
        <f t="shared" si="9"/>
        <v>0.42385786802030456</v>
      </c>
      <c r="M12" s="37">
        <f t="shared" si="10"/>
        <v>0.57614213197969533</v>
      </c>
      <c r="N12" s="38">
        <v>108</v>
      </c>
      <c r="O12" s="38">
        <f t="shared" si="11"/>
        <v>60.42290748898678</v>
      </c>
      <c r="P12" s="38">
        <f t="shared" si="12"/>
        <v>43.329341317365262</v>
      </c>
      <c r="Q12" s="38">
        <f t="shared" si="13"/>
        <v>64.670658682634738</v>
      </c>
      <c r="R12" s="38">
        <f t="shared" si="14"/>
        <v>47.577092511013213</v>
      </c>
      <c r="S12" s="39">
        <f t="shared" si="15"/>
        <v>-4.2477511936479573</v>
      </c>
      <c r="T12" s="39">
        <f t="shared" si="16"/>
        <v>-4.2477511936479502</v>
      </c>
      <c r="U12" t="s">
        <v>73</v>
      </c>
      <c r="V12" t="s">
        <v>69</v>
      </c>
      <c r="W12" t="s">
        <v>71</v>
      </c>
      <c r="X12" t="s">
        <v>184</v>
      </c>
      <c r="Y12" s="41"/>
    </row>
    <row r="13" spans="1:25" ht="15" x14ac:dyDescent="0.25">
      <c r="A13">
        <v>2.0299999999999998</v>
      </c>
      <c r="B13">
        <v>1.85</v>
      </c>
      <c r="C13" s="29">
        <f t="shared" si="0"/>
        <v>3.315137797896428E-2</v>
      </c>
      <c r="D13" s="30">
        <f>IF(OR($A13="",$B13=""),"",A13*'MPTO_working_2-way'!$G12)</f>
        <v>2.0972972972972972</v>
      </c>
      <c r="E13" s="32">
        <f>IF(OR($A13="",$B13=""),"",B13*'MPTO_working_2-way'!$G12)</f>
        <v>1.9113300492610841</v>
      </c>
      <c r="F13" s="30">
        <f>IF(OR($A13="",$B13=""),"",'MPTO_working_2-way'!D12)</f>
        <v>2.1006852188505105</v>
      </c>
      <c r="G13" s="32">
        <f>IF(OR($A13="",$B13=""),"",'MPTO_working_2-way'!E12)</f>
        <v>1.9085249650616189</v>
      </c>
      <c r="H13" s="30">
        <f>IF(OR($A13="",$B13=""),"",'OddsRatio_working_2-way'!M12)</f>
        <v>2.1008018467836762</v>
      </c>
      <c r="I13" s="30">
        <f>IF(OR($A13="",$B13=""),"",'OddsRatio_working_2-way'!N12)</f>
        <v>1.9084287085108012</v>
      </c>
      <c r="J13" s="30">
        <f>IF('Log_working_2-way'!$D12="","",A13^('Log_working_2-way'!$D12))</f>
        <v>2.1023480190539692</v>
      </c>
      <c r="K13" s="32">
        <f>IF('Log_working_2-way'!$D12="","",B13^('Log_working_2-way'!$D12))</f>
        <v>1.9071545307970494</v>
      </c>
      <c r="L13" s="37">
        <f t="shared" si="9"/>
        <v>0.47680412371134023</v>
      </c>
      <c r="M13" s="37">
        <f t="shared" si="10"/>
        <v>0.52319587628865971</v>
      </c>
      <c r="N13" s="38">
        <v>109</v>
      </c>
      <c r="O13" s="38">
        <f t="shared" si="11"/>
        <v>55.305418719211822</v>
      </c>
      <c r="P13" s="38">
        <f t="shared" si="12"/>
        <v>50.081081081081074</v>
      </c>
      <c r="Q13" s="38">
        <f t="shared" si="13"/>
        <v>58.918918918918912</v>
      </c>
      <c r="R13" s="38">
        <f t="shared" si="14"/>
        <v>53.694581280788185</v>
      </c>
      <c r="S13" s="39">
        <f t="shared" si="15"/>
        <v>-3.6135001997070901</v>
      </c>
      <c r="T13" s="39">
        <f t="shared" si="16"/>
        <v>-3.6135001997071114</v>
      </c>
      <c r="U13" t="s">
        <v>77</v>
      </c>
      <c r="V13" t="s">
        <v>68</v>
      </c>
      <c r="W13" t="s">
        <v>71</v>
      </c>
      <c r="X13" t="s">
        <v>184</v>
      </c>
      <c r="Y13" s="41"/>
    </row>
    <row r="14" spans="1:25" s="35" customFormat="1" ht="15" x14ac:dyDescent="0.25">
      <c r="A14">
        <v>2.11</v>
      </c>
      <c r="B14">
        <v>1.77</v>
      </c>
      <c r="C14" s="29">
        <f t="shared" si="0"/>
        <v>3.8905400701529036E-2</v>
      </c>
      <c r="D14" s="30">
        <f>IF(OR($A14="",$B14=""),"",A14*'MPTO_working_2-way'!$G13)</f>
        <v>2.1920903954802262</v>
      </c>
      <c r="E14" s="32">
        <f>IF(OR($A14="",$B14=""),"",B14*'MPTO_working_2-way'!$G13)</f>
        <v>1.8388625592417065</v>
      </c>
      <c r="F14" s="30">
        <f>IF(OR($A14="",$B14=""),"",'MPTO_working_2-way'!D13)</f>
        <v>2.2003122514507911</v>
      </c>
      <c r="G14" s="32">
        <f>IF(OR($A14="",$B14=""),"",'MPTO_working_2-way'!E13)</f>
        <v>1.8331165484575556</v>
      </c>
      <c r="H14" s="30">
        <f>IF(OR($A14="",$B14=""),"",'OddsRatio_working_2-way'!M13)</f>
        <v>2.2006491750542465</v>
      </c>
      <c r="I14" s="30">
        <f>IF(OR($A14="",$B14=""),"",'OddsRatio_working_2-way'!N13)</f>
        <v>1.8328827610736662</v>
      </c>
      <c r="J14" s="30">
        <f>IF('Log_working_2-way'!$D13="","",A14^('Log_working_2-way'!$D13))</f>
        <v>2.2044360761738599</v>
      </c>
      <c r="K14" s="32">
        <f>IF('Log_working_2-way'!$D13="","",B14^('Log_working_2-way'!$D13))</f>
        <v>1.8302640711133078</v>
      </c>
      <c r="L14" s="37">
        <f t="shared" si="9"/>
        <v>0.45618556701030921</v>
      </c>
      <c r="M14" s="37">
        <f t="shared" si="10"/>
        <v>0.54381443298969068</v>
      </c>
      <c r="N14" s="38">
        <v>110</v>
      </c>
      <c r="O14" s="38">
        <f t="shared" si="11"/>
        <v>57.867298578199048</v>
      </c>
      <c r="P14" s="38">
        <f t="shared" si="12"/>
        <v>47.853107344632761</v>
      </c>
      <c r="Q14" s="38">
        <f t="shared" si="13"/>
        <v>62.146892655367232</v>
      </c>
      <c r="R14" s="38">
        <f t="shared" si="14"/>
        <v>52.132701421800945</v>
      </c>
      <c r="S14" s="39">
        <f t="shared" si="15"/>
        <v>-4.2795940771681842</v>
      </c>
      <c r="T14" s="39">
        <f t="shared" si="16"/>
        <v>-4.2795940771681842</v>
      </c>
      <c r="U14" t="s">
        <v>96</v>
      </c>
      <c r="V14" t="s">
        <v>74</v>
      </c>
      <c r="W14" t="s">
        <v>71</v>
      </c>
      <c r="X14" t="s">
        <v>184</v>
      </c>
      <c r="Y14" s="41"/>
    </row>
    <row r="15" spans="1:25" ht="15" x14ac:dyDescent="0.25">
      <c r="A15">
        <v>2.4500000000000002</v>
      </c>
      <c r="B15">
        <v>1.59</v>
      </c>
      <c r="C15" s="29">
        <f t="shared" si="0"/>
        <v>3.7094082916185211E-2</v>
      </c>
      <c r="D15" s="30">
        <f>IF(OR($A15="",$B15=""),"",A15*'MPTO_working_2-way'!$G14)</f>
        <v>2.540880503144654</v>
      </c>
      <c r="E15" s="32">
        <f>IF(OR($A15="",$B15=""),"",B15*'MPTO_working_2-way'!$G14)</f>
        <v>1.6489795918367345</v>
      </c>
      <c r="F15" s="30">
        <f>IF(OR($A15="",$B15=""),"",'MPTO_working_2-way'!D14)</f>
        <v>2.5666282325811234</v>
      </c>
      <c r="G15" s="32">
        <f>IF(OR($A15="",$B15=""),"",'MPTO_working_2-way'!E14)</f>
        <v>1.6383135317001365</v>
      </c>
      <c r="H15" s="30">
        <f>IF(OR($A15="",$B15=""),"",'OddsRatio_working_2-way'!M14)</f>
        <v>2.5676820846855613</v>
      </c>
      <c r="I15" s="30">
        <f>IF(OR($A15="",$B15=""),"",'OddsRatio_working_2-way'!N14)</f>
        <v>1.6378844344582628</v>
      </c>
      <c r="J15" s="30">
        <f>IF('Log_working_2-way'!$D14="","",A15^('Log_working_2-way'!$D14))</f>
        <v>2.5797187686790384</v>
      </c>
      <c r="K15" s="32">
        <f>IF('Log_working_2-way'!$D14="","",B15^('Log_working_2-way'!$D14))</f>
        <v>1.6330240672116592</v>
      </c>
      <c r="L15" s="37">
        <f t="shared" si="9"/>
        <v>0.39356435643564358</v>
      </c>
      <c r="M15" s="37">
        <f t="shared" si="10"/>
        <v>0.60643564356435653</v>
      </c>
      <c r="N15" s="38">
        <v>111</v>
      </c>
      <c r="O15" s="38">
        <f t="shared" si="11"/>
        <v>65.693877551020421</v>
      </c>
      <c r="P15" s="38">
        <f t="shared" si="12"/>
        <v>41.188679245283019</v>
      </c>
      <c r="Q15" s="38">
        <f t="shared" si="13"/>
        <v>69.811320754716974</v>
      </c>
      <c r="R15" s="38">
        <f t="shared" si="14"/>
        <v>45.306122448979586</v>
      </c>
      <c r="S15" s="39">
        <f t="shared" si="15"/>
        <v>-4.1174432036965527</v>
      </c>
      <c r="T15" s="39">
        <f t="shared" si="16"/>
        <v>-4.1174432036965669</v>
      </c>
      <c r="U15" t="s">
        <v>86</v>
      </c>
      <c r="V15" t="s">
        <v>84</v>
      </c>
      <c r="W15" t="s">
        <v>71</v>
      </c>
      <c r="X15" t="s">
        <v>184</v>
      </c>
      <c r="Y15" s="41"/>
    </row>
    <row r="16" spans="1:25" ht="15" x14ac:dyDescent="0.25">
      <c r="A16">
        <v>2.52</v>
      </c>
      <c r="B16">
        <v>1.56</v>
      </c>
      <c r="C16" s="29">
        <f t="shared" si="0"/>
        <v>3.7851037851037717E-2</v>
      </c>
      <c r="D16" s="30">
        <f>IF(OR($A16="",$B16=""),"",A16*'MPTO_working_2-way'!$G15)</f>
        <v>2.615384615384615</v>
      </c>
      <c r="E16" s="32">
        <f>IF(OR($A16="",$B16=""),"",B16*'MPTO_working_2-way'!$G15)</f>
        <v>1.6190476190476188</v>
      </c>
      <c r="F16" s="30">
        <f>IF(OR($A16="",$B16=""),"",'MPTO_working_2-way'!D15)</f>
        <v>2.646203554119547</v>
      </c>
      <c r="G16" s="32">
        <f>IF(OR($A16="",$B16=""),"",'MPTO_working_2-way'!E15)</f>
        <v>1.6074582924435721</v>
      </c>
      <c r="H16" s="30">
        <f>IF(OR($A16="",$B16=""),"",'OddsRatio_working_2-way'!M15)</f>
        <v>2.6475089420958278</v>
      </c>
      <c r="I16" s="30">
        <f>IF(OR($A16="",$B16=""),"",'OddsRatio_working_2-way'!N15)</f>
        <v>1.6069769786668839</v>
      </c>
      <c r="J16" s="30">
        <f>IF('Log_working_2-way'!$D15="","",A16^('Log_working_2-way'!$D15))</f>
        <v>2.6619886766517245</v>
      </c>
      <c r="K16" s="32">
        <f>IF('Log_working_2-way'!$D15="","",B16^('Log_working_2-way'!$D15))</f>
        <v>1.6016888165654291</v>
      </c>
      <c r="L16" s="37">
        <f t="shared" si="9"/>
        <v>0.38235294117647067</v>
      </c>
      <c r="M16" s="37">
        <f t="shared" si="10"/>
        <v>0.61764705882352944</v>
      </c>
      <c r="N16" s="38">
        <v>112</v>
      </c>
      <c r="O16" s="38">
        <f t="shared" si="11"/>
        <v>67.555555555555557</v>
      </c>
      <c r="P16" s="38">
        <f t="shared" si="12"/>
        <v>40.205128205128197</v>
      </c>
      <c r="Q16" s="38">
        <f t="shared" si="13"/>
        <v>71.794871794871796</v>
      </c>
      <c r="R16" s="38">
        <f t="shared" si="14"/>
        <v>44.444444444444443</v>
      </c>
      <c r="S16" s="39">
        <f t="shared" si="15"/>
        <v>-4.2393162393162385</v>
      </c>
      <c r="T16" s="39">
        <f t="shared" si="16"/>
        <v>-4.2393162393162456</v>
      </c>
      <c r="U16" t="s">
        <v>79</v>
      </c>
      <c r="V16" t="s">
        <v>99</v>
      </c>
      <c r="W16" t="s">
        <v>71</v>
      </c>
      <c r="X16" t="s">
        <v>184</v>
      </c>
      <c r="Y16" s="41"/>
    </row>
    <row r="17" spans="1:25" ht="15" x14ac:dyDescent="0.25">
      <c r="A17">
        <v>1.98</v>
      </c>
      <c r="B17">
        <v>1.89</v>
      </c>
      <c r="C17" s="29">
        <f t="shared" si="0"/>
        <v>3.4151034151034265E-2</v>
      </c>
      <c r="D17" s="30">
        <f>IF(OR($A17="",$B17=""),"",A17*'MPTO_working_2-way'!$G16)</f>
        <v>2.0476190476190479</v>
      </c>
      <c r="E17" s="32">
        <f>IF(OR($A17="",$B17=""),"",B17*'MPTO_working_2-way'!$G16)</f>
        <v>1.9545454545454546</v>
      </c>
      <c r="F17" s="30">
        <f>IF(OR($A17="",$B17=""),"",'MPTO_working_2-way'!D16)</f>
        <v>2.0492853622474128</v>
      </c>
      <c r="G17" s="32">
        <f>IF(OR($A17="",$B17=""),"",'MPTO_working_2-way'!E16)</f>
        <v>1.9530295913574449</v>
      </c>
      <c r="H17" s="30">
        <f>IF(OR($A17="",$B17=""),"",'OddsRatio_working_2-way'!M16)</f>
        <v>2.0493443645942064</v>
      </c>
      <c r="I17" s="30">
        <f>IF(OR($A17="",$B17=""),"",'OddsRatio_working_2-way'!N16)</f>
        <v>1.9529760045804527</v>
      </c>
      <c r="J17" s="30">
        <f>IF('Log_working_2-way'!$D16="","",A17^('Log_working_2-way'!$D16))</f>
        <v>2.0501043431252364</v>
      </c>
      <c r="K17" s="32">
        <f>IF('Log_working_2-way'!$D16="","",B17^('Log_working_2-way'!$D16))</f>
        <v>1.9522863194945297</v>
      </c>
      <c r="L17" s="37">
        <f t="shared" si="9"/>
        <v>0.48837209302325574</v>
      </c>
      <c r="M17" s="37">
        <f t="shared" si="10"/>
        <v>0.51162790697674421</v>
      </c>
      <c r="N17" s="38">
        <v>113</v>
      </c>
      <c r="O17" s="38">
        <f t="shared" si="11"/>
        <v>55.929292929292934</v>
      </c>
      <c r="P17" s="38">
        <f t="shared" si="12"/>
        <v>53.211640211640216</v>
      </c>
      <c r="Q17" s="38">
        <f t="shared" si="13"/>
        <v>59.788359788359799</v>
      </c>
      <c r="R17" s="38">
        <f t="shared" si="14"/>
        <v>57.070707070707073</v>
      </c>
      <c r="S17" s="39">
        <f t="shared" si="15"/>
        <v>-3.8590668590668642</v>
      </c>
      <c r="T17" s="39">
        <f t="shared" si="16"/>
        <v>-3.8590668590668571</v>
      </c>
      <c r="U17" t="s">
        <v>93</v>
      </c>
      <c r="V17" t="s">
        <v>81</v>
      </c>
      <c r="W17" t="s">
        <v>71</v>
      </c>
      <c r="X17" t="s">
        <v>184</v>
      </c>
      <c r="Y17" s="41"/>
    </row>
    <row r="18" spans="1:25" ht="15" x14ac:dyDescent="0.25">
      <c r="A18">
        <v>2.36</v>
      </c>
      <c r="B18">
        <v>1.63</v>
      </c>
      <c r="C18" s="29">
        <f t="shared" si="0"/>
        <v>3.7225746074659449E-2</v>
      </c>
      <c r="D18" s="30">
        <f>IF(OR($A18="",$B18=""),"",A18*'MPTO_working_2-way'!$G17)</f>
        <v>2.447852760736196</v>
      </c>
      <c r="E18" s="32">
        <f>IF(OR($A18="",$B18=""),"",B18*'MPTO_working_2-way'!$G17)</f>
        <v>1.6906779661016949</v>
      </c>
      <c r="F18" s="30">
        <f>IF(OR($A18="",$B18=""),"",'MPTO_working_2-way'!D17)</f>
        <v>2.4684291581108826</v>
      </c>
      <c r="G18" s="32">
        <f>IF(OR($A18="",$B18=""),"",'MPTO_working_2-way'!E17)</f>
        <v>1.6809998252053835</v>
      </c>
      <c r="H18" s="30">
        <f>IF(OR($A18="",$B18=""),"",'OddsRatio_working_2-way'!M17)</f>
        <v>2.4692617733849058</v>
      </c>
      <c r="I18" s="30">
        <f>IF(OR($A18="",$B18=""),"",'OddsRatio_working_2-way'!N17)</f>
        <v>1.6806139097297725</v>
      </c>
      <c r="J18" s="30">
        <f>IF('Log_working_2-way'!$D17="","",A18^('Log_working_2-way'!$D17))</f>
        <v>2.4788363298437481</v>
      </c>
      <c r="K18" s="32">
        <f>IF('Log_working_2-way'!$D17="","",B18^('Log_working_2-way'!$D17))</f>
        <v>1.6762073529161199</v>
      </c>
      <c r="L18" s="37">
        <f t="shared" si="9"/>
        <v>0.40852130325814545</v>
      </c>
      <c r="M18" s="37">
        <f t="shared" si="10"/>
        <v>0.5914786967418546</v>
      </c>
      <c r="N18" s="38">
        <v>114</v>
      </c>
      <c r="O18" s="38">
        <f t="shared" si="11"/>
        <v>65.694915254237273</v>
      </c>
      <c r="P18" s="38">
        <f t="shared" si="12"/>
        <v>44.061349693251529</v>
      </c>
      <c r="Q18" s="38">
        <f t="shared" si="13"/>
        <v>69.938650306748471</v>
      </c>
      <c r="R18" s="38">
        <f t="shared" si="14"/>
        <v>48.305084745762713</v>
      </c>
      <c r="S18" s="39">
        <f t="shared" si="15"/>
        <v>-4.2437350525111981</v>
      </c>
      <c r="T18" s="39">
        <f t="shared" si="16"/>
        <v>-4.2437350525111839</v>
      </c>
      <c r="U18" t="s">
        <v>85</v>
      </c>
      <c r="V18" t="s">
        <v>94</v>
      </c>
      <c r="W18" t="s">
        <v>71</v>
      </c>
      <c r="X18" t="s">
        <v>184</v>
      </c>
      <c r="Y18" s="41"/>
    </row>
    <row r="19" spans="1:25" ht="15" x14ac:dyDescent="0.25">
      <c r="A19">
        <v>2.33</v>
      </c>
      <c r="B19">
        <v>1.62</v>
      </c>
      <c r="C19" s="29">
        <f t="shared" si="0"/>
        <v>4.6468499973506994E-2</v>
      </c>
      <c r="D19" s="30">
        <f>IF(OR($A19="",$B19=""),"",A19*'MPTO_working_2-way'!$G18)</f>
        <v>2.4382716049382713</v>
      </c>
      <c r="E19" s="32">
        <f>IF(OR($A19="",$B19=""),"",B19*'MPTO_working_2-way'!$G18)</f>
        <v>1.6952789699570814</v>
      </c>
      <c r="F19" s="30">
        <f>IF(OR($A19="",$B19=""),"",'MPTO_working_2-way'!D18)</f>
        <v>2.4633557397376489</v>
      </c>
      <c r="G19" s="32">
        <f>IF(OR($A19="",$B19=""),"",'MPTO_working_2-way'!E18)</f>
        <v>1.6833608348570663</v>
      </c>
      <c r="H19" s="30">
        <f>IF(OR($A19="",$B19=""),"",'OddsRatio_working_2-way'!M18)</f>
        <v>2.4646369141608373</v>
      </c>
      <c r="I19" s="30">
        <f>IF(OR($A19="",$B19=""),"",'OddsRatio_working_2-way'!N18)</f>
        <v>1.6827630727667064</v>
      </c>
      <c r="J19" s="30">
        <f>IF('Log_working_2-way'!$D18="","",A19^('Log_working_2-way'!$D18))</f>
        <v>2.476436410914471</v>
      </c>
      <c r="K19" s="32">
        <f>IF('Log_working_2-way'!$D18="","",B19^('Log_working_2-way'!$D18))</f>
        <v>1.6773065149346209</v>
      </c>
      <c r="L19" s="37">
        <f t="shared" si="9"/>
        <v>0.41012658227848103</v>
      </c>
      <c r="M19" s="37">
        <f t="shared" si="10"/>
        <v>0.58987341772151902</v>
      </c>
      <c r="N19" s="38">
        <v>115</v>
      </c>
      <c r="O19" s="38">
        <f t="shared" si="11"/>
        <v>65.643776824034333</v>
      </c>
      <c r="P19" s="38">
        <f t="shared" si="12"/>
        <v>44.012345679012348</v>
      </c>
      <c r="Q19" s="38">
        <f t="shared" si="13"/>
        <v>70.987654320987644</v>
      </c>
      <c r="R19" s="38">
        <f t="shared" si="14"/>
        <v>49.356223175965667</v>
      </c>
      <c r="S19" s="39">
        <f t="shared" si="15"/>
        <v>-5.3438774969533114</v>
      </c>
      <c r="T19" s="39">
        <f t="shared" si="16"/>
        <v>-5.3438774969533185</v>
      </c>
      <c r="U19" t="s">
        <v>80</v>
      </c>
      <c r="V19" t="s">
        <v>97</v>
      </c>
      <c r="W19" t="s">
        <v>71</v>
      </c>
      <c r="X19" t="s">
        <v>184</v>
      </c>
      <c r="Y19" s="41"/>
    </row>
    <row r="20" spans="1:25" ht="15" x14ac:dyDescent="0.25">
      <c r="A20">
        <v>2.16</v>
      </c>
      <c r="B20">
        <v>1.74</v>
      </c>
      <c r="C20" s="29">
        <f t="shared" si="0"/>
        <v>3.7675606641123682E-2</v>
      </c>
      <c r="D20" s="30">
        <f>IF(OR($A20="",$B20=""),"",A20*'MPTO_working_2-way'!$G19)</f>
        <v>2.2413793103448274</v>
      </c>
      <c r="E20" s="32">
        <f>IF(OR($A20="",$B20=""),"",B20*'MPTO_working_2-way'!$G19)</f>
        <v>1.8055555555555551</v>
      </c>
      <c r="F20" s="30">
        <f>IF(OR($A20="",$B20=""),"",'MPTO_working_2-way'!D19)</f>
        <v>2.2516175413371671</v>
      </c>
      <c r="G20" s="32">
        <f>IF(OR($A20="",$B20=""),"",'MPTO_working_2-way'!E19)</f>
        <v>1.7989661114302122</v>
      </c>
      <c r="H20" s="30">
        <f>IF(OR($A20="",$B20=""),"",'OddsRatio_working_2-way'!M19)</f>
        <v>2.2520253861514017</v>
      </c>
      <c r="I20" s="30">
        <f>IF(OR($A20="",$B20=""),"",'OddsRatio_working_2-way'!N19)</f>
        <v>1.7987058497862392</v>
      </c>
      <c r="J20" s="30">
        <f>IF('Log_working_2-way'!$D19="","",A20^('Log_working_2-way'!$D19))</f>
        <v>2.2567451068476951</v>
      </c>
      <c r="K20" s="32">
        <f>IF('Log_working_2-way'!$D19="","",B20^('Log_working_2-way'!$D19))</f>
        <v>1.7957063007853538</v>
      </c>
      <c r="L20" s="37">
        <f t="shared" si="9"/>
        <v>0.44615384615384618</v>
      </c>
      <c r="M20" s="37">
        <f t="shared" si="10"/>
        <v>0.55384615384615399</v>
      </c>
      <c r="N20" s="38">
        <v>116</v>
      </c>
      <c r="O20" s="38">
        <f t="shared" si="11"/>
        <v>62.296296296296291</v>
      </c>
      <c r="P20" s="38">
        <f t="shared" si="12"/>
        <v>49.333333333333336</v>
      </c>
      <c r="Q20" s="38">
        <f t="shared" si="13"/>
        <v>66.666666666666657</v>
      </c>
      <c r="R20" s="38">
        <f t="shared" si="14"/>
        <v>53.703703703703695</v>
      </c>
      <c r="S20" s="39">
        <f t="shared" si="15"/>
        <v>-4.3703703703703667</v>
      </c>
      <c r="T20" s="39">
        <f t="shared" si="16"/>
        <v>-4.3703703703703596</v>
      </c>
      <c r="U20" t="s">
        <v>92</v>
      </c>
      <c r="V20" t="s">
        <v>83</v>
      </c>
      <c r="W20" t="s">
        <v>71</v>
      </c>
      <c r="X20" t="s">
        <v>184</v>
      </c>
      <c r="Y20" s="41"/>
    </row>
    <row r="21" spans="1:25" ht="15" x14ac:dyDescent="0.25">
      <c r="A21">
        <v>1.96</v>
      </c>
      <c r="B21">
        <v>1.88</v>
      </c>
      <c r="C21" s="29">
        <f t="shared" si="0"/>
        <v>4.2118975249674229E-2</v>
      </c>
      <c r="D21" s="30">
        <f>IF(OR($A21="",$B21=""),"",A21*'MPTO_working_2-way'!$G20)</f>
        <v>2.0425531914893615</v>
      </c>
      <c r="E21" s="32">
        <f>IF(OR($A21="",$B21=""),"",B21*'MPTO_working_2-way'!$G20)</f>
        <v>1.9591836734693875</v>
      </c>
      <c r="F21" s="30">
        <f>IF(OR($A21="",$B21=""),"",'MPTO_working_2-way'!D20)</f>
        <v>2.044385264092321</v>
      </c>
      <c r="G21" s="32">
        <f>IF(OR($A21="",$B21=""),"",'MPTO_working_2-way'!E20)</f>
        <v>1.9575010624734379</v>
      </c>
      <c r="H21" s="30">
        <f>IF(OR($A21="",$B21=""),"",'OddsRatio_working_2-way'!M20)</f>
        <v>2.0444659357341863</v>
      </c>
      <c r="I21" s="30">
        <f>IF(OR($A21="",$B21=""),"",'OddsRatio_working_2-way'!N20)</f>
        <v>1.9574271077563381</v>
      </c>
      <c r="J21" s="30">
        <f>IF('Log_working_2-way'!$D20="","",A21^('Log_working_2-way'!$D20))</f>
        <v>2.0453073562984208</v>
      </c>
      <c r="K21" s="32">
        <f>IF('Log_working_2-way'!$D20="","",B21^('Log_working_2-way'!$D20))</f>
        <v>1.9566564264322122</v>
      </c>
      <c r="L21" s="37">
        <f t="shared" si="9"/>
        <v>0.48958333333333337</v>
      </c>
      <c r="M21" s="37">
        <f t="shared" si="10"/>
        <v>0.51041666666666674</v>
      </c>
      <c r="N21" s="38">
        <v>117</v>
      </c>
      <c r="O21" s="38">
        <f t="shared" si="11"/>
        <v>57.306122448979586</v>
      </c>
      <c r="P21" s="38">
        <f t="shared" si="12"/>
        <v>54.7659574468085</v>
      </c>
      <c r="Q21" s="38">
        <f t="shared" si="13"/>
        <v>62.234042553191486</v>
      </c>
      <c r="R21" s="38">
        <f t="shared" si="14"/>
        <v>59.693877551020407</v>
      </c>
      <c r="S21" s="39">
        <f t="shared" si="15"/>
        <v>-4.9279201042118999</v>
      </c>
      <c r="T21" s="39">
        <f t="shared" si="16"/>
        <v>-4.927920104211907</v>
      </c>
      <c r="U21" t="s">
        <v>135</v>
      </c>
      <c r="V21" t="s">
        <v>123</v>
      </c>
      <c r="W21" t="s">
        <v>72</v>
      </c>
      <c r="X21" t="s">
        <v>184</v>
      </c>
      <c r="Y21" s="41"/>
    </row>
    <row r="22" spans="1:25" ht="15" x14ac:dyDescent="0.25">
      <c r="A22">
        <v>1.84</v>
      </c>
      <c r="B22">
        <v>2</v>
      </c>
      <c r="C22" s="29">
        <f t="shared" si="0"/>
        <v>4.3478260869565188E-2</v>
      </c>
      <c r="D22" s="30">
        <f>IF(OR($A22="",$B22=""),"",A22*'MPTO_working_2-way'!$G21)</f>
        <v>1.92</v>
      </c>
      <c r="E22" s="32">
        <f>IF(OR($A22="",$B22=""),"",B22*'MPTO_working_2-way'!$G21)</f>
        <v>2.0869565217391304</v>
      </c>
      <c r="F22" s="30">
        <f>IF(OR($A22="",$B22=""),"",'MPTO_working_2-way'!D21)</f>
        <v>1.9166666666666665</v>
      </c>
      <c r="G22" s="32">
        <f>IF(OR($A22="",$B22=""),"",'MPTO_working_2-way'!E21)</f>
        <v>2.0909090909090908</v>
      </c>
      <c r="H22" s="30">
        <f>IF(OR($A22="",$B22=""),"",'OddsRatio_working_2-way'!M21)</f>
        <v>1.9165151389911681</v>
      </c>
      <c r="I22" s="30">
        <f>IF(OR($A22="",$B22=""),"",'OddsRatio_working_2-way'!N21)</f>
        <v>2.091089451179962</v>
      </c>
      <c r="J22" s="30">
        <f>IF('Log_working_2-way'!$D21="","",A22^('Log_working_2-way'!$D21))</f>
        <v>1.9149883303671131</v>
      </c>
      <c r="K22" s="32">
        <f>IF('Log_working_2-way'!$D21="","",B22^('Log_working_2-way'!$D21))</f>
        <v>2.0929101135076231</v>
      </c>
      <c r="L22" s="37">
        <f t="shared" si="9"/>
        <v>0.52083333333333337</v>
      </c>
      <c r="M22" s="37">
        <f t="shared" si="10"/>
        <v>0.47916666666666669</v>
      </c>
      <c r="N22" s="38">
        <v>118</v>
      </c>
      <c r="O22" s="38">
        <f t="shared" si="11"/>
        <v>53.869565217391305</v>
      </c>
      <c r="P22" s="38">
        <f t="shared" si="12"/>
        <v>59</v>
      </c>
      <c r="Q22" s="38">
        <f t="shared" si="13"/>
        <v>59</v>
      </c>
      <c r="R22" s="38">
        <f t="shared" si="14"/>
        <v>64.130434782608688</v>
      </c>
      <c r="S22" s="39">
        <f t="shared" si="15"/>
        <v>-5.1304347826086953</v>
      </c>
      <c r="T22" s="39">
        <f t="shared" si="16"/>
        <v>-5.1304347826086882</v>
      </c>
      <c r="U22" t="s">
        <v>134</v>
      </c>
      <c r="V22" t="s">
        <v>110</v>
      </c>
      <c r="W22" t="s">
        <v>72</v>
      </c>
      <c r="X22" t="s">
        <v>184</v>
      </c>
      <c r="Y22" s="41"/>
    </row>
    <row r="23" spans="1:25" ht="15" x14ac:dyDescent="0.25">
      <c r="A23">
        <v>2.16</v>
      </c>
      <c r="B23">
        <v>1.71</v>
      </c>
      <c r="C23" s="29">
        <f t="shared" si="0"/>
        <v>4.7758284600389889E-2</v>
      </c>
      <c r="D23" s="30">
        <f>IF(OR($A23="",$B23=""),"",A23*'MPTO_working_2-way'!$G22)</f>
        <v>2.2631578947368425</v>
      </c>
      <c r="E23" s="32">
        <f>IF(OR($A23="",$B23=""),"",B23*'MPTO_working_2-way'!$G22)</f>
        <v>1.7916666666666667</v>
      </c>
      <c r="F23" s="30">
        <f>IF(OR($A23="",$B23=""),"",'MPTO_working_2-way'!D22)</f>
        <v>2.2774694783573808</v>
      </c>
      <c r="G23" s="32">
        <f>IF(OR($A23="",$B23=""),"",'MPTO_working_2-way'!E22)</f>
        <v>1.7827975673327543</v>
      </c>
      <c r="H23" s="30">
        <f>IF(OR($A23="",$B23=""),"",'OddsRatio_working_2-way'!M22)</f>
        <v>2.2782029638916539</v>
      </c>
      <c r="I23" s="30">
        <f>IF(OR($A23="",$B23=""),"",'OddsRatio_working_2-way'!N22)</f>
        <v>1.7823483658302366</v>
      </c>
      <c r="J23" s="30">
        <f>IF('Log_working_2-way'!$D22="","",A23^('Log_working_2-way'!$D22))</f>
        <v>2.2848793488092363</v>
      </c>
      <c r="K23" s="32">
        <f>IF('Log_working_2-way'!$D22="","",B23^('Log_working_2-way'!$D22))</f>
        <v>1.7782831912785555</v>
      </c>
      <c r="L23" s="37">
        <f t="shared" si="9"/>
        <v>0.44186046511627902</v>
      </c>
      <c r="M23" s="37">
        <f t="shared" si="10"/>
        <v>0.55813953488372092</v>
      </c>
      <c r="N23" s="38">
        <v>119</v>
      </c>
      <c r="O23" s="38">
        <f t="shared" si="11"/>
        <v>63.907407407407412</v>
      </c>
      <c r="P23" s="38">
        <f t="shared" si="12"/>
        <v>49.409356725146203</v>
      </c>
      <c r="Q23" s="38">
        <f t="shared" si="13"/>
        <v>69.590643274853804</v>
      </c>
      <c r="R23" s="38">
        <f t="shared" si="14"/>
        <v>55.092592592592588</v>
      </c>
      <c r="S23" s="39">
        <f t="shared" si="15"/>
        <v>-5.6832358674463919</v>
      </c>
      <c r="T23" s="39">
        <f t="shared" si="16"/>
        <v>-5.6832358674463848</v>
      </c>
      <c r="U23" t="s">
        <v>126</v>
      </c>
      <c r="V23" t="s">
        <v>109</v>
      </c>
      <c r="W23" t="s">
        <v>72</v>
      </c>
      <c r="X23" t="s">
        <v>184</v>
      </c>
      <c r="Y23" s="41"/>
    </row>
    <row r="24" spans="1:25" ht="15" x14ac:dyDescent="0.25">
      <c r="A24">
        <v>1.88</v>
      </c>
      <c r="B24">
        <v>1.95</v>
      </c>
      <c r="C24" s="29">
        <f t="shared" si="0"/>
        <v>4.4735406437534042E-2</v>
      </c>
      <c r="D24" s="30">
        <f>IF(OR($A24="",$B24=""),"",A24*'MPTO_working_2-way'!$G23)</f>
        <v>1.9641025641025638</v>
      </c>
      <c r="E24" s="32">
        <f>IF(OR($A24="",$B24=""),"",B24*'MPTO_working_2-way'!$G23)</f>
        <v>2.0372340425531914</v>
      </c>
      <c r="F24" s="30">
        <f>IF(OR($A24="",$B24=""),"",'MPTO_working_2-way'!D23)</f>
        <v>1.9625267665952888</v>
      </c>
      <c r="G24" s="32">
        <f>IF(OR($A24="",$B24=""),"",'MPTO_working_2-way'!E23)</f>
        <v>2.0389321468298109</v>
      </c>
      <c r="H24" s="30">
        <f>IF(OR($A24="",$B24=""),"",'OddsRatio_working_2-way'!M23)</f>
        <v>1.9624530063715757</v>
      </c>
      <c r="I24" s="30">
        <f>IF(OR($A24="",$B24=""),"",'OddsRatio_working_2-way'!N23)</f>
        <v>2.0390117682420414</v>
      </c>
      <c r="J24" s="30">
        <f>IF('Log_working_2-way'!$D23="","",A24^('Log_working_2-way'!$D23))</f>
        <v>1.9617295659739398</v>
      </c>
      <c r="K24" s="32">
        <f>IF('Log_working_2-way'!$D23="","",B24^('Log_working_2-way'!$D23))</f>
        <v>2.0397933425150612</v>
      </c>
      <c r="L24" s="37">
        <f t="shared" si="9"/>
        <v>0.50913838120104449</v>
      </c>
      <c r="M24" s="37">
        <f t="shared" si="10"/>
        <v>0.49086161879895562</v>
      </c>
      <c r="N24" s="38">
        <v>120</v>
      </c>
      <c r="O24" s="38">
        <f t="shared" si="11"/>
        <v>56.170212765957444</v>
      </c>
      <c r="P24" s="38">
        <f t="shared" si="12"/>
        <v>58.461538461538467</v>
      </c>
      <c r="Q24" s="38">
        <f t="shared" si="13"/>
        <v>61.538461538461547</v>
      </c>
      <c r="R24" s="38">
        <f t="shared" si="14"/>
        <v>63.829787234042556</v>
      </c>
      <c r="S24" s="39">
        <f t="shared" si="15"/>
        <v>-5.3682487725041028</v>
      </c>
      <c r="T24" s="39">
        <f t="shared" si="16"/>
        <v>-5.3682487725040886</v>
      </c>
      <c r="U24" t="s">
        <v>124</v>
      </c>
      <c r="V24" t="s">
        <v>105</v>
      </c>
      <c r="W24" t="s">
        <v>72</v>
      </c>
      <c r="X24" t="s">
        <v>184</v>
      </c>
      <c r="Y24" s="41"/>
    </row>
    <row r="25" spans="1:25" ht="15" x14ac:dyDescent="0.25">
      <c r="A25">
        <v>1.98</v>
      </c>
      <c r="B25">
        <v>1.86</v>
      </c>
      <c r="C25" s="29">
        <f t="shared" si="0"/>
        <v>4.2684913652655698E-2</v>
      </c>
      <c r="D25" s="30">
        <f>IF(OR($A25="",$B25=""),"",A25*'MPTO_working_2-way'!$G24)</f>
        <v>2.0645161290322585</v>
      </c>
      <c r="E25" s="32">
        <f>IF(OR($A25="",$B25=""),"",B25*'MPTO_working_2-way'!$G24)</f>
        <v>1.9393939393939397</v>
      </c>
      <c r="F25" s="30">
        <f>IF(OR($A25="",$B25=""),"",'MPTO_working_2-way'!D24)</f>
        <v>2.0673627484001349</v>
      </c>
      <c r="G25" s="32">
        <f>IF(OR($A25="",$B25=""),"",'MPTO_working_2-way'!E24)</f>
        <v>1.9368886083938153</v>
      </c>
      <c r="H25" s="30">
        <f>IF(OR($A25="",$B25=""),"",'OddsRatio_working_2-way'!M24)</f>
        <v>2.0674899923282331</v>
      </c>
      <c r="I25" s="30">
        <f>IF(OR($A25="",$B25=""),"",'OddsRatio_working_2-way'!N24)</f>
        <v>1.9367769320431434</v>
      </c>
      <c r="J25" s="30">
        <f>IF('Log_working_2-way'!$D24="","",A25^('Log_working_2-way'!$D24))</f>
        <v>2.0687991049302137</v>
      </c>
      <c r="K25" s="32">
        <f>IF('Log_working_2-way'!$D24="","",B25^('Log_working_2-way'!$D24))</f>
        <v>1.9356295260604794</v>
      </c>
      <c r="L25" s="37">
        <f t="shared" si="9"/>
        <v>0.48437499999999989</v>
      </c>
      <c r="M25" s="37">
        <f t="shared" si="10"/>
        <v>0.51562499999999989</v>
      </c>
      <c r="N25" s="38">
        <v>121</v>
      </c>
      <c r="O25" s="38">
        <f t="shared" si="11"/>
        <v>59.888888888888886</v>
      </c>
      <c r="P25" s="38">
        <f t="shared" si="12"/>
        <v>55.946236559139784</v>
      </c>
      <c r="Q25" s="38">
        <f t="shared" si="13"/>
        <v>65.053763440860209</v>
      </c>
      <c r="R25" s="38">
        <f t="shared" si="14"/>
        <v>61.111111111111114</v>
      </c>
      <c r="S25" s="39">
        <f t="shared" si="15"/>
        <v>-5.1648745519713231</v>
      </c>
      <c r="T25" s="39">
        <f t="shared" si="16"/>
        <v>-5.1648745519713302</v>
      </c>
      <c r="U25" t="s">
        <v>129</v>
      </c>
      <c r="V25" t="s">
        <v>106</v>
      </c>
      <c r="W25" t="s">
        <v>72</v>
      </c>
      <c r="X25" t="s">
        <v>184</v>
      </c>
      <c r="Y25" s="41"/>
    </row>
    <row r="26" spans="1:25" ht="15" x14ac:dyDescent="0.25">
      <c r="A26">
        <v>2.12</v>
      </c>
      <c r="B26">
        <v>1.74</v>
      </c>
      <c r="C26" s="29">
        <f t="shared" si="0"/>
        <v>4.6410756885707949E-2</v>
      </c>
      <c r="D26" s="30">
        <f>IF(OR($A26="",$B26=""),"",A26*'MPTO_working_2-way'!$G25)</f>
        <v>2.2183908045977008</v>
      </c>
      <c r="E26" s="32">
        <f>IF(OR($A26="",$B26=""),"",B26*'MPTO_working_2-way'!$G25)</f>
        <v>1.8207547169811318</v>
      </c>
      <c r="F26" s="30">
        <f>IF(OR($A26="",$B26=""),"",'MPTO_working_2-way'!D25)</f>
        <v>2.2296905222437133</v>
      </c>
      <c r="G26" s="32">
        <f>IF(OR($A26="",$B26=""),"",'MPTO_working_2-way'!E25)</f>
        <v>1.8132127408572549</v>
      </c>
      <c r="H26" s="30">
        <f>IF(OR($A26="",$B26=""),"",'OddsRatio_working_2-way'!M25)</f>
        <v>2.2302493704584911</v>
      </c>
      <c r="I26" s="30">
        <f>IF(OR($A26="",$B26=""),"",'OddsRatio_working_2-way'!N25)</f>
        <v>1.8128433340529317</v>
      </c>
      <c r="J26" s="30">
        <f>IF('Log_working_2-way'!$D25="","",A26^('Log_working_2-way'!$D25))</f>
        <v>2.235500887736106</v>
      </c>
      <c r="K26" s="32">
        <f>IF('Log_working_2-way'!$D25="","",B26^('Log_working_2-way'!$D25))</f>
        <v>1.8093883298066613</v>
      </c>
      <c r="L26" s="37">
        <f t="shared" si="9"/>
        <v>0.45077720207253896</v>
      </c>
      <c r="M26" s="37">
        <f t="shared" si="10"/>
        <v>0.5492227979274612</v>
      </c>
      <c r="N26" s="38">
        <v>122</v>
      </c>
      <c r="O26" s="38">
        <f t="shared" si="11"/>
        <v>64.452830188679229</v>
      </c>
      <c r="P26" s="38">
        <f t="shared" si="12"/>
        <v>51.885057471264368</v>
      </c>
      <c r="Q26" s="38">
        <f t="shared" si="13"/>
        <v>70.114942528735625</v>
      </c>
      <c r="R26" s="38">
        <f t="shared" si="14"/>
        <v>57.547169811320749</v>
      </c>
      <c r="S26" s="39">
        <f t="shared" si="15"/>
        <v>-5.662112340056396</v>
      </c>
      <c r="T26" s="39">
        <f t="shared" si="16"/>
        <v>-5.6621123400563818</v>
      </c>
      <c r="U26" t="s">
        <v>111</v>
      </c>
      <c r="V26" t="s">
        <v>128</v>
      </c>
      <c r="W26" t="s">
        <v>72</v>
      </c>
      <c r="X26" t="s">
        <v>184</v>
      </c>
      <c r="Y26" s="41"/>
    </row>
    <row r="27" spans="1:25" ht="15" x14ac:dyDescent="0.25">
      <c r="A27">
        <v>1.74</v>
      </c>
      <c r="B27">
        <v>2.12</v>
      </c>
      <c r="C27" s="29">
        <f t="shared" si="0"/>
        <v>4.6410756885707949E-2</v>
      </c>
      <c r="D27" s="30">
        <f>IF(OR($A27="",$B27=""),"",A27*'MPTO_working_2-way'!$G26)</f>
        <v>1.8207547169811318</v>
      </c>
      <c r="E27" s="32">
        <f>IF(OR($A27="",$B27=""),"",B27*'MPTO_working_2-way'!$G26)</f>
        <v>2.2183908045977008</v>
      </c>
      <c r="F27" s="30">
        <f>IF(OR($A27="",$B27=""),"",'MPTO_working_2-way'!D26)</f>
        <v>1.8132127408572549</v>
      </c>
      <c r="G27" s="32">
        <f>IF(OR($A27="",$B27=""),"",'MPTO_working_2-way'!E26)</f>
        <v>2.2296905222437133</v>
      </c>
      <c r="H27" s="30">
        <f>IF(OR($A27="",$B27=""),"",'OddsRatio_working_2-way'!M26)</f>
        <v>1.8128433340529317</v>
      </c>
      <c r="I27" s="30">
        <f>IF(OR($A27="",$B27=""),"",'OddsRatio_working_2-way'!N26)</f>
        <v>2.2302493704584911</v>
      </c>
      <c r="J27" s="30">
        <f>IF('Log_working_2-way'!$D26="","",A27^('Log_working_2-way'!$D26))</f>
        <v>1.8093883298066613</v>
      </c>
      <c r="K27" s="32">
        <f>IF('Log_working_2-way'!$D26="","",B27^('Log_working_2-way'!$D26))</f>
        <v>2.235500887736106</v>
      </c>
      <c r="L27" s="37">
        <f t="shared" si="9"/>
        <v>0.5492227979274612</v>
      </c>
      <c r="M27" s="37">
        <f t="shared" si="10"/>
        <v>0.45077720207253896</v>
      </c>
      <c r="N27" s="38">
        <v>123</v>
      </c>
      <c r="O27" s="38">
        <f t="shared" si="11"/>
        <v>52.310344827586206</v>
      </c>
      <c r="P27" s="38">
        <f t="shared" si="12"/>
        <v>64.981132075471692</v>
      </c>
      <c r="Q27" s="38">
        <f t="shared" si="13"/>
        <v>58.018867924528294</v>
      </c>
      <c r="R27" s="38">
        <f t="shared" si="14"/>
        <v>70.689655172413794</v>
      </c>
      <c r="S27" s="39">
        <f t="shared" si="15"/>
        <v>-5.7085230969420877</v>
      </c>
      <c r="T27" s="39">
        <f t="shared" si="16"/>
        <v>-5.7085230969421019</v>
      </c>
      <c r="U27" t="s">
        <v>132</v>
      </c>
      <c r="V27" t="s">
        <v>182</v>
      </c>
      <c r="W27" t="s">
        <v>72</v>
      </c>
      <c r="X27" t="s">
        <v>184</v>
      </c>
      <c r="Y27" s="41"/>
    </row>
    <row r="28" spans="1:25" ht="15" x14ac:dyDescent="0.25">
      <c r="A28">
        <v>1.93</v>
      </c>
      <c r="B28">
        <v>1.91</v>
      </c>
      <c r="C28" s="29">
        <f t="shared" si="0"/>
        <v>4.1694924449990456E-2</v>
      </c>
      <c r="D28" s="30">
        <f>IF(OR($A28="",$B28=""),"",A28*'MPTO_working_2-way'!$G27)</f>
        <v>2.0104712041884816</v>
      </c>
      <c r="E28" s="32">
        <f>IF(OR($A28="",$B28=""),"",B28*'MPTO_working_2-way'!$G27)</f>
        <v>1.9896373056994816</v>
      </c>
      <c r="F28" s="30">
        <f>IF(OR($A28="",$B28=""),"",'MPTO_working_2-way'!D27)</f>
        <v>2.0109101819272834</v>
      </c>
      <c r="G28" s="32">
        <f>IF(OR($A28="",$B28=""),"",'MPTO_working_2-way'!E27)</f>
        <v>1.9892075654965866</v>
      </c>
      <c r="H28" s="30">
        <f>IF(OR($A28="",$B28=""),"",'OddsRatio_working_2-way'!M27)</f>
        <v>2.0109292863390706</v>
      </c>
      <c r="I28" s="30">
        <f>IF(OR($A28="",$B28=""),"",'OddsRatio_working_2-way'!N27)</f>
        <v>1.9891888715790902</v>
      </c>
      <c r="J28" s="30">
        <f>IF('Log_working_2-way'!$D27="","",A28^('Log_working_2-way'!$D27))</f>
        <v>2.0111305974900358</v>
      </c>
      <c r="K28" s="32">
        <f>IF('Log_working_2-way'!$D27="","",B28^('Log_working_2-way'!$D27))</f>
        <v>1.9889919289180891</v>
      </c>
      <c r="L28" s="37">
        <f t="shared" si="9"/>
        <v>0.49739583333333337</v>
      </c>
      <c r="M28" s="37">
        <f t="shared" si="10"/>
        <v>0.50260416666666674</v>
      </c>
      <c r="N28" s="38">
        <v>124</v>
      </c>
      <c r="O28" s="38">
        <f t="shared" si="11"/>
        <v>59.751295336787571</v>
      </c>
      <c r="P28" s="38">
        <f t="shared" si="12"/>
        <v>59.078534031413611</v>
      </c>
      <c r="Q28" s="38">
        <f t="shared" si="13"/>
        <v>64.921465968586389</v>
      </c>
      <c r="R28" s="38">
        <f t="shared" si="14"/>
        <v>64.248704663212436</v>
      </c>
      <c r="S28" s="39">
        <f t="shared" si="15"/>
        <v>-5.1701706317988183</v>
      </c>
      <c r="T28" s="39">
        <f t="shared" si="16"/>
        <v>-5.1701706317988254</v>
      </c>
      <c r="U28" t="s">
        <v>136</v>
      </c>
      <c r="V28" t="s">
        <v>107</v>
      </c>
      <c r="W28" t="s">
        <v>72</v>
      </c>
      <c r="X28" t="s">
        <v>184</v>
      </c>
      <c r="Y28" s="41"/>
    </row>
    <row r="29" spans="1:25" ht="15" x14ac:dyDescent="0.25">
      <c r="A29">
        <v>1.89</v>
      </c>
      <c r="B29">
        <v>1.94</v>
      </c>
      <c r="C29" s="29">
        <f t="shared" si="0"/>
        <v>4.4564446626302434E-2</v>
      </c>
      <c r="D29" s="30">
        <f>IF(OR($A29="",$B29=""),"",A29*'MPTO_working_2-way'!$G28)</f>
        <v>1.9742268041237114</v>
      </c>
      <c r="E29" s="32">
        <f>IF(OR($A29="",$B29=""),"",B29*'MPTO_working_2-way'!$G28)</f>
        <v>2.0264550264550265</v>
      </c>
      <c r="F29" s="30">
        <f>IF(OR($A29="",$B29=""),"",'MPTO_working_2-way'!D28)</f>
        <v>1.9730936877791532</v>
      </c>
      <c r="G29" s="32">
        <f>IF(OR($A29="",$B29=""),"",'MPTO_working_2-way'!E28)</f>
        <v>2.0276502792678208</v>
      </c>
      <c r="H29" s="30">
        <f>IF(OR($A29="",$B29=""),"",'OddsRatio_working_2-way'!M28)</f>
        <v>1.9730408576407765</v>
      </c>
      <c r="I29" s="30">
        <f>IF(OR($A29="",$B29=""),"",'OddsRatio_working_2-way'!N28)</f>
        <v>2.0277060743621682</v>
      </c>
      <c r="J29" s="30">
        <f>IF('Log_working_2-way'!$D28="","",A29^('Log_working_2-way'!$D28))</f>
        <v>1.9725205567658568</v>
      </c>
      <c r="K29" s="32">
        <f>IF('Log_working_2-way'!$D28="","",B29^('Log_working_2-way'!$D28))</f>
        <v>2.0282558996234914</v>
      </c>
      <c r="L29" s="37">
        <f t="shared" si="9"/>
        <v>0.50652741514360311</v>
      </c>
      <c r="M29" s="37">
        <f t="shared" si="10"/>
        <v>0.49347258485639683</v>
      </c>
      <c r="N29" s="38">
        <v>125</v>
      </c>
      <c r="O29" s="38">
        <f t="shared" si="11"/>
        <v>58.862433862433875</v>
      </c>
      <c r="P29" s="38">
        <f t="shared" si="12"/>
        <v>60.567010309278359</v>
      </c>
      <c r="Q29" s="38">
        <f t="shared" si="13"/>
        <v>64.432989690721655</v>
      </c>
      <c r="R29" s="38">
        <f t="shared" si="14"/>
        <v>66.137566137566154</v>
      </c>
      <c r="S29" s="39">
        <f t="shared" si="15"/>
        <v>-5.5705558282877803</v>
      </c>
      <c r="T29" s="39">
        <f t="shared" si="16"/>
        <v>-5.5705558282877945</v>
      </c>
      <c r="U29" t="s">
        <v>125</v>
      </c>
      <c r="V29" t="s">
        <v>133</v>
      </c>
      <c r="W29" t="s">
        <v>72</v>
      </c>
      <c r="X29" t="s">
        <v>184</v>
      </c>
      <c r="Y29" s="41"/>
    </row>
    <row r="30" spans="1:25" s="35" customFormat="1" ht="15" x14ac:dyDescent="0.25">
      <c r="A30">
        <v>1.51</v>
      </c>
      <c r="B30">
        <v>2.54</v>
      </c>
      <c r="C30" s="29">
        <f t="shared" si="0"/>
        <v>5.5952443030713894E-2</v>
      </c>
      <c r="D30" s="30">
        <f>IF(OR($A30="",$B30=""),"",A30*'MPTO_working_2-way'!$G29)</f>
        <v>1.594488188976378</v>
      </c>
      <c r="E30" s="32">
        <f>IF(OR($A30="",$B30=""),"",B30*'MPTO_working_2-way'!$G29)</f>
        <v>2.6821192052980134</v>
      </c>
      <c r="F30" s="30">
        <f>IF(OR($A30="",$B30=""),"",'MPTO_working_2-way'!D29)</f>
        <v>1.5766021293213301</v>
      </c>
      <c r="G30" s="32">
        <f>IF(OR($A30="",$B30=""),"",'MPTO_working_2-way'!E29)</f>
        <v>2.7342981393027737</v>
      </c>
      <c r="H30" s="30">
        <f>IF(OR($A30="",$B30=""),"",'OddsRatio_working_2-way'!M29)</f>
        <v>1.5754727023663513</v>
      </c>
      <c r="I30" s="30">
        <f>IF(OR($A30="",$B30=""),"",'OddsRatio_working_2-way'!N29)</f>
        <v>2.7377018855768256</v>
      </c>
      <c r="J30" s="30">
        <f>IF('Log_working_2-way'!$D29="","",A30^('Log_working_2-way'!$D29))</f>
        <v>1.5672268875297433</v>
      </c>
      <c r="K30" s="32">
        <f>IF('Log_working_2-way'!$D29="","",B30^('Log_working_2-way'!$D29))</f>
        <v>2.7629629729784928</v>
      </c>
      <c r="L30" s="37">
        <f t="shared" si="9"/>
        <v>0.62716049382716044</v>
      </c>
      <c r="M30" s="37">
        <f t="shared" si="10"/>
        <v>0.37283950617283951</v>
      </c>
      <c r="N30" s="38">
        <v>126</v>
      </c>
      <c r="O30" s="38">
        <f t="shared" si="11"/>
        <v>42.556291390728475</v>
      </c>
      <c r="P30" s="38">
        <f t="shared" si="12"/>
        <v>76.393700787401571</v>
      </c>
      <c r="Q30" s="38">
        <f t="shared" si="13"/>
        <v>49.606299212598422</v>
      </c>
      <c r="R30" s="38">
        <f t="shared" si="14"/>
        <v>83.443708609271525</v>
      </c>
      <c r="S30" s="39">
        <f t="shared" si="15"/>
        <v>-7.0500078218699471</v>
      </c>
      <c r="T30" s="39">
        <f t="shared" si="16"/>
        <v>-7.0500078218699542</v>
      </c>
      <c r="U30" t="s">
        <v>127</v>
      </c>
      <c r="V30" t="s">
        <v>130</v>
      </c>
      <c r="W30" t="s">
        <v>72</v>
      </c>
      <c r="X30" t="s">
        <v>184</v>
      </c>
      <c r="Y30" s="41"/>
    </row>
    <row r="31" spans="1:25" ht="15" x14ac:dyDescent="0.25">
      <c r="A31">
        <v>2.27</v>
      </c>
      <c r="B31">
        <v>1.65</v>
      </c>
      <c r="C31" s="29">
        <f t="shared" si="0"/>
        <v>4.658924042183954E-2</v>
      </c>
      <c r="D31" s="30">
        <f>IF(OR($A31="",$B31=""),"",A31*'MPTO_working_2-way'!$G30)</f>
        <v>2.375757575757576</v>
      </c>
      <c r="E31" s="32">
        <f>IF(OR($A31="",$B31=""),"",B31*'MPTO_working_2-way'!$G30)</f>
        <v>1.7268722466960351</v>
      </c>
      <c r="F31" s="30">
        <f>IF(OR($A31="",$B31=""),"",'MPTO_working_2-way'!D30)</f>
        <v>2.3967365221564547</v>
      </c>
      <c r="G31" s="32">
        <f>IF(OR($A31="",$B31=""),"",'MPTO_working_2-way'!E30)</f>
        <v>1.7159546443706333</v>
      </c>
      <c r="H31" s="30">
        <f>IF(OR($A31="",$B31=""),"",'OddsRatio_working_2-way'!M30)</f>
        <v>2.3978004699692139</v>
      </c>
      <c r="I31" s="30">
        <f>IF(OR($A31="",$B31=""),"",'OddsRatio_working_2-way'!N30)</f>
        <v>1.715409689354322</v>
      </c>
      <c r="J31" s="30">
        <f>IF('Log_working_2-way'!$D30="","",A31^('Log_working_2-way'!$D30))</f>
        <v>2.4076349836585891</v>
      </c>
      <c r="K31" s="32">
        <f>IF('Log_working_2-way'!$D30="","",B31^('Log_working_2-way'!$D30))</f>
        <v>1.71041144302911</v>
      </c>
      <c r="L31" s="37">
        <f t="shared" si="9"/>
        <v>0.42091836734693872</v>
      </c>
      <c r="M31" s="37">
        <f t="shared" si="10"/>
        <v>0.57908163265306123</v>
      </c>
      <c r="N31" s="38">
        <v>127</v>
      </c>
      <c r="O31" s="38">
        <f t="shared" si="11"/>
        <v>71.05286343612336</v>
      </c>
      <c r="P31" s="38">
        <f t="shared" si="12"/>
        <v>50.030303030303024</v>
      </c>
      <c r="Q31" s="38">
        <f t="shared" si="13"/>
        <v>76.969696969696969</v>
      </c>
      <c r="R31" s="38">
        <f t="shared" si="14"/>
        <v>55.947136563876647</v>
      </c>
      <c r="S31" s="39">
        <f t="shared" si="15"/>
        <v>-5.9168335335736089</v>
      </c>
      <c r="T31" s="39">
        <f t="shared" si="16"/>
        <v>-5.9168335335736231</v>
      </c>
      <c r="U31" t="s">
        <v>131</v>
      </c>
      <c r="V31" t="s">
        <v>108</v>
      </c>
      <c r="W31" t="s">
        <v>72</v>
      </c>
      <c r="X31" t="s">
        <v>184</v>
      </c>
      <c r="Y31" s="41"/>
    </row>
    <row r="32" spans="1:25" ht="15" x14ac:dyDescent="0.25">
      <c r="A32">
        <v>2.3199999999999998</v>
      </c>
      <c r="B32">
        <v>1.6</v>
      </c>
      <c r="C32" s="29">
        <f t="shared" si="0"/>
        <v>5.6034482758620774E-2</v>
      </c>
      <c r="D32" s="30">
        <f>IF(OR($A32="",$B32=""),"",A32*'MPTO_working_2-way'!$G31)</f>
        <v>2.4500000000000002</v>
      </c>
      <c r="E32" s="32">
        <f>IF(OR($A32="",$B32=""),"",B32*'MPTO_working_2-way'!$G31)</f>
        <v>1.6896551724137934</v>
      </c>
      <c r="F32" s="30">
        <f>IF(OR($A32="",$B32=""),"",'MPTO_working_2-way'!D31)</f>
        <v>2.4812834224598932</v>
      </c>
      <c r="G32" s="32">
        <f>IF(OR($A32="",$B32=""),"",'MPTO_working_2-way'!E31)</f>
        <v>1.6750902527075815</v>
      </c>
      <c r="H32" s="30">
        <f>IF(OR($A32="",$B32=""),"",'OddsRatio_working_2-way'!M31)</f>
        <v>2.4832396974191329</v>
      </c>
      <c r="I32" s="30">
        <f>IF(OR($A32="",$B32=""),"",'OddsRatio_working_2-way'!N31)</f>
        <v>1.6741998624632421</v>
      </c>
      <c r="J32" s="30">
        <f>IF('Log_working_2-way'!$D31="","",A32^('Log_working_2-way'!$D31))</f>
        <v>2.4981442561441485</v>
      </c>
      <c r="K32" s="32">
        <f>IF('Log_working_2-way'!$D31="","",B32^('Log_working_2-way'!$D31))</f>
        <v>1.6674924633556885</v>
      </c>
      <c r="L32" s="37">
        <f t="shared" si="9"/>
        <v>0.4081632653061224</v>
      </c>
      <c r="M32" s="37">
        <f t="shared" si="10"/>
        <v>0.59183673469387743</v>
      </c>
      <c r="N32" s="38">
        <v>128</v>
      </c>
      <c r="O32" s="38">
        <f t="shared" si="11"/>
        <v>72.827586206896541</v>
      </c>
      <c r="P32" s="38">
        <f t="shared" si="12"/>
        <v>48.000000000000007</v>
      </c>
      <c r="Q32" s="38">
        <f t="shared" si="13"/>
        <v>80</v>
      </c>
      <c r="R32" s="38">
        <f t="shared" si="14"/>
        <v>55.172413793103452</v>
      </c>
      <c r="S32" s="39">
        <f t="shared" si="15"/>
        <v>-7.1724137931034591</v>
      </c>
      <c r="T32" s="39">
        <f t="shared" si="16"/>
        <v>-7.1724137931034448</v>
      </c>
      <c r="U32" t="s">
        <v>137</v>
      </c>
      <c r="V32" t="s">
        <v>143</v>
      </c>
      <c r="W32" t="s">
        <v>179</v>
      </c>
      <c r="X32" t="s">
        <v>184</v>
      </c>
      <c r="Y32" s="41"/>
    </row>
    <row r="33" spans="1:25" ht="15" x14ac:dyDescent="0.25">
      <c r="A33">
        <v>1.96</v>
      </c>
      <c r="B33">
        <v>1.87</v>
      </c>
      <c r="C33" s="29">
        <f t="shared" si="0"/>
        <v>4.4963439921422932E-2</v>
      </c>
      <c r="D33" s="30">
        <f>IF(OR($A33="",$B33=""),"",A33*'MPTO_working_2-way'!$G32)</f>
        <v>2.0481283422459891</v>
      </c>
      <c r="E33" s="32">
        <f>IF(OR($A33="",$B33=""),"",B33*'MPTO_working_2-way'!$G32)</f>
        <v>1.954081632653061</v>
      </c>
      <c r="F33" s="30">
        <f>IF(OR($A33="",$B33=""),"",'MPTO_working_2-way'!D32)</f>
        <v>2.0503468337435664</v>
      </c>
      <c r="G33" s="32">
        <f>IF(OR($A33="",$B33=""),"",'MPTO_working_2-way'!E32)</f>
        <v>1.9520664678312738</v>
      </c>
      <c r="H33" s="30">
        <f>IF(OR($A33="",$B33=""),"",'OddsRatio_working_2-way'!M32)</f>
        <v>2.0504514628777799</v>
      </c>
      <c r="I33" s="30">
        <f>IF(OR($A33="",$B33=""),"",'OddsRatio_working_2-way'!N32)</f>
        <v>1.9519716382329886</v>
      </c>
      <c r="J33" s="30">
        <f>IF('Log_working_2-way'!$D32="","",A33^('Log_working_2-way'!$D32))</f>
        <v>2.0514731886963946</v>
      </c>
      <c r="K33" s="32">
        <f>IF('Log_working_2-way'!$D32="","",B33^('Log_working_2-way'!$D32))</f>
        <v>1.9510465989526307</v>
      </c>
      <c r="L33" s="37">
        <f t="shared" si="9"/>
        <v>0.48825065274151441</v>
      </c>
      <c r="M33" s="37">
        <f t="shared" si="10"/>
        <v>0.51174934725848564</v>
      </c>
      <c r="N33" s="38">
        <v>129</v>
      </c>
      <c r="O33" s="38">
        <f t="shared" si="11"/>
        <v>63.183673469387756</v>
      </c>
      <c r="P33" s="38">
        <f t="shared" si="12"/>
        <v>60.016042780748663</v>
      </c>
      <c r="Q33" s="38">
        <f t="shared" si="13"/>
        <v>68.983957219251323</v>
      </c>
      <c r="R33" s="38">
        <f t="shared" si="14"/>
        <v>65.816326530612244</v>
      </c>
      <c r="S33" s="39">
        <f t="shared" si="15"/>
        <v>-5.8002837498635671</v>
      </c>
      <c r="T33" s="39">
        <f t="shared" si="16"/>
        <v>-5.8002837498635813</v>
      </c>
      <c r="U33" t="s">
        <v>142</v>
      </c>
      <c r="V33" t="s">
        <v>140</v>
      </c>
      <c r="W33" t="s">
        <v>179</v>
      </c>
      <c r="X33" t="s">
        <v>184</v>
      </c>
      <c r="Y33" s="41"/>
    </row>
    <row r="34" spans="1:25" ht="15" x14ac:dyDescent="0.25">
      <c r="A34">
        <v>2.12</v>
      </c>
      <c r="B34">
        <v>1.71</v>
      </c>
      <c r="C34" s="29">
        <f t="shared" si="0"/>
        <v>5.6493434844973933E-2</v>
      </c>
      <c r="D34" s="30">
        <f>IF(OR($A34="",$B34=""),"",A34*'MPTO_working_2-way'!$G33)</f>
        <v>2.2397660818713447</v>
      </c>
      <c r="E34" s="32">
        <f>IF(OR($A34="",$B34=""),"",B34*'MPTO_working_2-way'!$G33)</f>
        <v>1.8066037735849054</v>
      </c>
      <c r="F34" s="30">
        <f>IF(OR($A34="",$B34=""),"",'MPTO_working_2-way'!D33)</f>
        <v>2.2550385668076633</v>
      </c>
      <c r="G34" s="32">
        <f>IF(OR($A34="",$B34=""),"",'MPTO_working_2-way'!E33)</f>
        <v>1.7967882632831085</v>
      </c>
      <c r="H34" s="30">
        <f>IF(OR($A34="",$B34=""),"",'OddsRatio_working_2-way'!M33)</f>
        <v>2.2559716512455181</v>
      </c>
      <c r="I34" s="30">
        <f>IF(OR($A34="",$B34=""),"",'OddsRatio_working_2-way'!N33)</f>
        <v>1.7961963146288551</v>
      </c>
      <c r="J34" s="30">
        <f>IF('Log_working_2-way'!$D33="","",A34^('Log_working_2-way'!$D33))</f>
        <v>2.2631550258429947</v>
      </c>
      <c r="K34" s="32">
        <f>IF('Log_working_2-way'!$D33="","",B34^('Log_working_2-way'!$D33))</f>
        <v>1.7916684647077736</v>
      </c>
      <c r="L34" s="37">
        <f t="shared" si="9"/>
        <v>0.44647519582245437</v>
      </c>
      <c r="M34" s="37">
        <f t="shared" si="10"/>
        <v>0.55352480417754579</v>
      </c>
      <c r="N34" s="38">
        <v>130</v>
      </c>
      <c r="O34" s="38">
        <f t="shared" si="11"/>
        <v>68.679245283018872</v>
      </c>
      <c r="P34" s="38">
        <f t="shared" si="12"/>
        <v>53.976608187134488</v>
      </c>
      <c r="Q34" s="38">
        <f t="shared" si="13"/>
        <v>76.023391812865498</v>
      </c>
      <c r="R34" s="38">
        <f t="shared" si="14"/>
        <v>61.320754716981128</v>
      </c>
      <c r="S34" s="39">
        <f t="shared" si="15"/>
        <v>-7.3441465298466255</v>
      </c>
      <c r="T34" s="39">
        <f t="shared" si="16"/>
        <v>-7.3441465298466397</v>
      </c>
      <c r="U34" t="s">
        <v>144</v>
      </c>
      <c r="V34" t="s">
        <v>112</v>
      </c>
      <c r="W34" t="s">
        <v>179</v>
      </c>
      <c r="X34" t="s">
        <v>184</v>
      </c>
      <c r="Y34" s="41"/>
    </row>
    <row r="35" spans="1:25" ht="15" x14ac:dyDescent="0.25">
      <c r="A35">
        <v>2.15</v>
      </c>
      <c r="B35">
        <v>1.72</v>
      </c>
      <c r="C35" s="29">
        <f t="shared" si="0"/>
        <v>4.6511627906976827E-2</v>
      </c>
      <c r="D35" s="30">
        <f>IF(OR($A35="",$B35=""),"",A35*'MPTO_working_2-way'!$G34)</f>
        <v>2.25</v>
      </c>
      <c r="E35" s="32">
        <f>IF(OR($A35="",$B35=""),"",B35*'MPTO_working_2-way'!$G34)</f>
        <v>1.8</v>
      </c>
      <c r="F35" s="30">
        <f>IF(OR($A35="",$B35=""),"",'MPTO_working_2-way'!D34)</f>
        <v>2.263157894736842</v>
      </c>
      <c r="G35" s="32">
        <f>IF(OR($A35="",$B35=""),"",'MPTO_working_2-way'!E34)</f>
        <v>1.7916666666666667</v>
      </c>
      <c r="H35" s="30">
        <f>IF(OR($A35="",$B35=""),"",'OddsRatio_working_2-way'!M34)</f>
        <v>2.2638125740085919</v>
      </c>
      <c r="I35" s="30">
        <f>IF(OR($A35="",$B35=""),"",'OddsRatio_working_2-way'!N34)</f>
        <v>1.7912565680749446</v>
      </c>
      <c r="J35" s="30">
        <f>IF('Log_working_2-way'!$D34="","",A35^('Log_working_2-way'!$D34))</f>
        <v>2.2699382127289391</v>
      </c>
      <c r="K35" s="32">
        <f>IF('Log_working_2-way'!$D34="","",B35^('Log_working_2-way'!$D34))</f>
        <v>1.7874398848511364</v>
      </c>
      <c r="L35" s="37">
        <f t="shared" si="9"/>
        <v>0.44444444444444442</v>
      </c>
      <c r="M35" s="37">
        <f t="shared" si="10"/>
        <v>0.55555555555555558</v>
      </c>
      <c r="N35" s="38">
        <v>131</v>
      </c>
      <c r="O35" s="38">
        <f t="shared" si="11"/>
        <v>70.069767441860449</v>
      </c>
      <c r="P35" s="38">
        <f t="shared" si="12"/>
        <v>54.837209302325583</v>
      </c>
      <c r="Q35" s="38">
        <f t="shared" si="13"/>
        <v>76.162790697674424</v>
      </c>
      <c r="R35" s="38">
        <f t="shared" si="14"/>
        <v>60.930232558139537</v>
      </c>
      <c r="S35" s="39">
        <f t="shared" si="15"/>
        <v>-6.093023255813975</v>
      </c>
      <c r="T35" s="39">
        <f t="shared" si="16"/>
        <v>-6.0930232558139537</v>
      </c>
      <c r="U35" t="s">
        <v>139</v>
      </c>
      <c r="V35" t="s">
        <v>141</v>
      </c>
      <c r="W35" t="s">
        <v>179</v>
      </c>
      <c r="X35" t="s">
        <v>184</v>
      </c>
      <c r="Y35" s="41"/>
    </row>
    <row r="36" spans="1:25" ht="15" x14ac:dyDescent="0.25">
      <c r="A36">
        <v>2.37</v>
      </c>
      <c r="B36">
        <v>1.6</v>
      </c>
      <c r="C36" s="29">
        <f t="shared" si="0"/>
        <v>4.6940928270042148E-2</v>
      </c>
      <c r="D36" s="30">
        <f>IF(OR($A36="",$B36=""),"",A36*'MPTO_working_2-way'!$G35)</f>
        <v>2.4812500000000002</v>
      </c>
      <c r="E36" s="32">
        <f>IF(OR($A36="",$B36=""),"",B36*'MPTO_working_2-way'!$G35)</f>
        <v>1.6751054852320675</v>
      </c>
      <c r="F36" s="30">
        <f>IF(OR($A36="",$B36=""),"",'MPTO_working_2-way'!D35)</f>
        <v>2.5095962938451355</v>
      </c>
      <c r="G36" s="32">
        <f>IF(OR($A36="",$B36=""),"",'MPTO_working_2-way'!E35)</f>
        <v>1.6624287593160894</v>
      </c>
      <c r="H36" s="30">
        <f>IF(OR($A36="",$B36=""),"",'OddsRatio_working_2-way'!M35)</f>
        <v>2.5110702608857518</v>
      </c>
      <c r="I36" s="30">
        <f>IF(OR($A36="",$B36=""),"",'OddsRatio_working_2-way'!N35)</f>
        <v>1.6617825960083583</v>
      </c>
      <c r="J36" s="30">
        <f>IF('Log_working_2-way'!$D35="","",A36^('Log_working_2-way'!$D35))</f>
        <v>2.524446063100616</v>
      </c>
      <c r="K36" s="32">
        <f>IF('Log_working_2-way'!$D35="","",B36^('Log_working_2-way'!$D35))</f>
        <v>1.6559759798683542</v>
      </c>
      <c r="L36" s="37">
        <f t="shared" si="9"/>
        <v>0.40302267002518888</v>
      </c>
      <c r="M36" s="37">
        <f t="shared" si="10"/>
        <v>0.59697732997481112</v>
      </c>
      <c r="N36" s="38">
        <v>132</v>
      </c>
      <c r="O36" s="38">
        <f t="shared" si="11"/>
        <v>76.303797468354432</v>
      </c>
      <c r="P36" s="38">
        <f t="shared" si="12"/>
        <v>49.500000000000014</v>
      </c>
      <c r="Q36" s="38">
        <f t="shared" si="13"/>
        <v>82.5</v>
      </c>
      <c r="R36" s="38">
        <f t="shared" si="14"/>
        <v>55.696202531645561</v>
      </c>
      <c r="S36" s="39">
        <f t="shared" si="15"/>
        <v>-6.196202531645568</v>
      </c>
      <c r="T36" s="39">
        <f t="shared" si="16"/>
        <v>-6.1962025316455467</v>
      </c>
      <c r="U36" t="s">
        <v>113</v>
      </c>
      <c r="V36" t="s">
        <v>138</v>
      </c>
      <c r="W36" t="s">
        <v>179</v>
      </c>
      <c r="X36" t="s">
        <v>184</v>
      </c>
      <c r="Y36" s="41"/>
    </row>
    <row r="37" spans="1:25" ht="15" x14ac:dyDescent="0.25">
      <c r="A37">
        <v>1.88</v>
      </c>
      <c r="B37">
        <v>1.93</v>
      </c>
      <c r="C37" s="29">
        <f t="shared" si="0"/>
        <v>5.0049608642928067E-2</v>
      </c>
      <c r="D37" s="30">
        <f>IF(OR($A37="",$B37=""),"",A37*'MPTO_working_2-way'!$G36)</f>
        <v>1.9740932642487046</v>
      </c>
      <c r="E37" s="32">
        <f>IF(OR($A37="",$B37=""),"",B37*'MPTO_working_2-way'!$G36)</f>
        <v>2.0265957446808511</v>
      </c>
      <c r="F37" s="30">
        <f>IF(OR($A37="",$B37=""),"",'MPTO_working_2-way'!D36)</f>
        <v>1.9728142670726401</v>
      </c>
      <c r="G37" s="32">
        <f>IF(OR($A37="",$B37=""),"",'MPTO_working_2-way'!E36)</f>
        <v>2.027945450480662</v>
      </c>
      <c r="H37" s="30">
        <f>IF(OR($A37="",$B37=""),"",'OddsRatio_working_2-way'!M36)</f>
        <v>1.97274691422784</v>
      </c>
      <c r="I37" s="30">
        <f>IF(OR($A37="",$B37=""),"",'OddsRatio_working_2-way'!N36)</f>
        <v>2.0280166252635121</v>
      </c>
      <c r="J37" s="30">
        <f>IF('Log_working_2-way'!$D36="","",A37^('Log_working_2-way'!$D36))</f>
        <v>1.972156892091637</v>
      </c>
      <c r="K37" s="32">
        <f>IF('Log_working_2-way'!$D36="","",B37^('Log_working_2-way'!$D36))</f>
        <v>2.0286405498267945</v>
      </c>
      <c r="L37" s="37">
        <f t="shared" si="9"/>
        <v>0.50656167979002631</v>
      </c>
      <c r="M37" s="37">
        <f t="shared" si="10"/>
        <v>0.49343832020997375</v>
      </c>
      <c r="N37" s="38">
        <v>133</v>
      </c>
      <c r="O37" s="38">
        <f t="shared" si="11"/>
        <v>62.255319148936167</v>
      </c>
      <c r="P37" s="38">
        <f t="shared" si="12"/>
        <v>64.088082901554415</v>
      </c>
      <c r="Q37" s="38">
        <f t="shared" si="13"/>
        <v>68.911917098445599</v>
      </c>
      <c r="R37" s="38">
        <f t="shared" si="14"/>
        <v>70.744680851063833</v>
      </c>
      <c r="S37" s="39">
        <f t="shared" si="15"/>
        <v>-6.6565979495094325</v>
      </c>
      <c r="T37" s="39">
        <f t="shared" si="16"/>
        <v>-6.6565979495094183</v>
      </c>
      <c r="U37" t="s">
        <v>145</v>
      </c>
      <c r="V37" t="s">
        <v>154</v>
      </c>
      <c r="W37" t="s">
        <v>181</v>
      </c>
      <c r="X37" t="s">
        <v>184</v>
      </c>
      <c r="Y37" s="41"/>
    </row>
    <row r="38" spans="1:25" ht="15" x14ac:dyDescent="0.25">
      <c r="A38">
        <v>1.83</v>
      </c>
      <c r="B38">
        <v>1.99</v>
      </c>
      <c r="C38" s="29">
        <f t="shared" si="0"/>
        <v>4.8960650245764237E-2</v>
      </c>
      <c r="D38" s="30">
        <f>IF(OR($A38="",$B38=""),"",A38*'MPTO_working_2-way'!$G37)</f>
        <v>1.9195979899497486</v>
      </c>
      <c r="E38" s="32">
        <f>IF(OR($A38="",$B38=""),"",B38*'MPTO_working_2-way'!$G37)</f>
        <v>2.0874316939890707</v>
      </c>
      <c r="F38" s="30">
        <f>IF(OR($A38="",$B38=""),"",'MPTO_working_2-way'!D37)</f>
        <v>1.9158271299681719</v>
      </c>
      <c r="G38" s="32">
        <f>IF(OR($A38="",$B38=""),"",'MPTO_working_2-way'!E37)</f>
        <v>2.0919091248528017</v>
      </c>
      <c r="H38" s="30">
        <f>IF(OR($A38="",$B38=""),"",'OddsRatio_working_2-way'!M37)</f>
        <v>1.9156330260447352</v>
      </c>
      <c r="I38" s="30">
        <f>IF(OR($A38="",$B38=""),"",'OddsRatio_working_2-way'!N37)</f>
        <v>2.092140597330467</v>
      </c>
      <c r="J38" s="30">
        <f>IF('Log_working_2-way'!$D37="","",A38^('Log_working_2-way'!$D37))</f>
        <v>1.913898227080558</v>
      </c>
      <c r="K38" s="32">
        <f>IF('Log_working_2-way'!$D37="","",B38^('Log_working_2-way'!$D37))</f>
        <v>2.0942137432454255</v>
      </c>
      <c r="L38" s="37">
        <f t="shared" si="9"/>
        <v>0.52094240837696337</v>
      </c>
      <c r="M38" s="37">
        <f t="shared" si="10"/>
        <v>0.47905759162303674</v>
      </c>
      <c r="N38" s="38">
        <v>134</v>
      </c>
      <c r="O38" s="38">
        <f t="shared" si="11"/>
        <v>60.775956284152997</v>
      </c>
      <c r="P38" s="38">
        <f t="shared" si="12"/>
        <v>66.663316582914575</v>
      </c>
      <c r="Q38" s="38">
        <f t="shared" si="13"/>
        <v>67.336683417085425</v>
      </c>
      <c r="R38" s="38">
        <f t="shared" si="14"/>
        <v>73.224043715846989</v>
      </c>
      <c r="S38" s="39">
        <f t="shared" si="15"/>
        <v>-6.5607271329324277</v>
      </c>
      <c r="T38" s="39">
        <f t="shared" si="16"/>
        <v>-6.5607271329324135</v>
      </c>
      <c r="U38" t="s">
        <v>151</v>
      </c>
      <c r="V38" t="s">
        <v>153</v>
      </c>
      <c r="W38" t="s">
        <v>181</v>
      </c>
      <c r="X38" t="s">
        <v>184</v>
      </c>
      <c r="Y38" s="41"/>
    </row>
    <row r="39" spans="1:25" ht="15" x14ac:dyDescent="0.25">
      <c r="A39">
        <v>1.83</v>
      </c>
      <c r="B39">
        <v>2</v>
      </c>
      <c r="C39" s="29">
        <f t="shared" si="0"/>
        <v>4.644808743169393E-2</v>
      </c>
      <c r="D39" s="30">
        <f>IF(OR($A39="",$B39=""),"",A39*'MPTO_working_2-way'!$G38)</f>
        <v>1.915</v>
      </c>
      <c r="E39" s="32">
        <f>IF(OR($A39="",$B39=""),"",B39*'MPTO_working_2-way'!$G38)</f>
        <v>2.0928961748633879</v>
      </c>
      <c r="F39" s="30">
        <f>IF(OR($A39="",$B39=""),"",'MPTO_working_2-way'!D38)</f>
        <v>1.9112271540469974</v>
      </c>
      <c r="G39" s="32">
        <f>IF(OR($A39="",$B39=""),"",'MPTO_working_2-way'!E38)</f>
        <v>2.0974212034383952</v>
      </c>
      <c r="H39" s="30">
        <f>IF(OR($A39="",$B39=""),"",'OddsRatio_working_2-way'!M38)</f>
        <v>1.9110433579144297</v>
      </c>
      <c r="I39" s="30">
        <f>IF(OR($A39="",$B39=""),"",'OddsRatio_working_2-way'!N38)</f>
        <v>2.0976425998969033</v>
      </c>
      <c r="J39" s="30">
        <f>IF('Log_working_2-way'!$D38="","",A39^('Log_working_2-way'!$D38))</f>
        <v>1.9093113656463092</v>
      </c>
      <c r="K39" s="32">
        <f>IF('Log_working_2-way'!$D38="","",B39^('Log_working_2-way'!$D38))</f>
        <v>2.0997333122397319</v>
      </c>
      <c r="L39" s="37">
        <f t="shared" si="9"/>
        <v>0.5221932114882506</v>
      </c>
      <c r="M39" s="37">
        <f t="shared" si="10"/>
        <v>0.47780678851174935</v>
      </c>
      <c r="N39" s="38">
        <v>135</v>
      </c>
      <c r="O39" s="38">
        <f t="shared" si="11"/>
        <v>61.229508196721312</v>
      </c>
      <c r="P39" s="38">
        <f t="shared" si="12"/>
        <v>67.5</v>
      </c>
      <c r="Q39" s="38">
        <f t="shared" si="13"/>
        <v>67.5</v>
      </c>
      <c r="R39" s="38">
        <f t="shared" si="14"/>
        <v>73.770491803278674</v>
      </c>
      <c r="S39" s="39">
        <f t="shared" si="15"/>
        <v>-6.2704918032786878</v>
      </c>
      <c r="T39" s="39">
        <f t="shared" si="16"/>
        <v>-6.2704918032786736</v>
      </c>
      <c r="U39" t="s">
        <v>150</v>
      </c>
      <c r="V39" t="s">
        <v>147</v>
      </c>
      <c r="W39" t="s">
        <v>181</v>
      </c>
      <c r="X39" t="s">
        <v>184</v>
      </c>
      <c r="Y39" s="41"/>
    </row>
    <row r="40" spans="1:25" ht="15" x14ac:dyDescent="0.25">
      <c r="A40">
        <v>1.85</v>
      </c>
      <c r="B40">
        <v>1.97</v>
      </c>
      <c r="C40" s="29">
        <f t="shared" si="0"/>
        <v>4.8154753738510081E-2</v>
      </c>
      <c r="D40" s="30">
        <f>IF(OR($A40="",$B40=""),"",A40*'MPTO_working_2-way'!$G39)</f>
        <v>1.9390862944162437</v>
      </c>
      <c r="E40" s="32">
        <f>IF(OR($A40="",$B40=""),"",B40*'MPTO_working_2-way'!$G39)</f>
        <v>2.0648648648648646</v>
      </c>
      <c r="F40" s="30">
        <f>IF(OR($A40="",$B40=""),"",'MPTO_working_2-way'!D39)</f>
        <v>1.9362465134812061</v>
      </c>
      <c r="G40" s="32">
        <f>IF(OR($A40="",$B40=""),"",'MPTO_working_2-way'!E39)</f>
        <v>2.0680947652149242</v>
      </c>
      <c r="H40" s="30">
        <f>IF(OR($A40="",$B40=""),"",'OddsRatio_working_2-way'!M39)</f>
        <v>1.936102910899125</v>
      </c>
      <c r="I40" s="30">
        <f>IF(OR($A40="",$B40=""),"",'OddsRatio_working_2-way'!N39)</f>
        <v>2.0682586159672365</v>
      </c>
      <c r="J40" s="30">
        <f>IF('Log_working_2-way'!$D39="","",A40^('Log_working_2-way'!$D39))</f>
        <v>1.9347965200176827</v>
      </c>
      <c r="K40" s="32">
        <f>IF('Log_working_2-way'!$D39="","",B40^('Log_working_2-way'!$D39))</f>
        <v>2.0697515219465816</v>
      </c>
      <c r="L40" s="37">
        <f t="shared" si="9"/>
        <v>0.51570680628272247</v>
      </c>
      <c r="M40" s="37">
        <f t="shared" si="10"/>
        <v>0.48429319371727753</v>
      </c>
      <c r="N40" s="38">
        <v>136</v>
      </c>
      <c r="O40" s="38">
        <f t="shared" si="11"/>
        <v>62.486486486486491</v>
      </c>
      <c r="P40" s="38">
        <f t="shared" si="12"/>
        <v>66.964467005076145</v>
      </c>
      <c r="Q40" s="38">
        <f t="shared" si="13"/>
        <v>69.035532994923855</v>
      </c>
      <c r="R40" s="38">
        <f t="shared" si="14"/>
        <v>73.513513513513502</v>
      </c>
      <c r="S40" s="39">
        <f t="shared" si="15"/>
        <v>-6.5490465084373639</v>
      </c>
      <c r="T40" s="39">
        <f t="shared" si="16"/>
        <v>-6.5490465084373568</v>
      </c>
      <c r="U40" t="s">
        <v>148</v>
      </c>
      <c r="V40" t="s">
        <v>152</v>
      </c>
      <c r="W40" t="s">
        <v>181</v>
      </c>
      <c r="X40" t="s">
        <v>184</v>
      </c>
      <c r="Y40" s="41"/>
    </row>
    <row r="41" spans="1:25" s="35" customFormat="1" ht="15" x14ac:dyDescent="0.25">
      <c r="A41">
        <v>1.86</v>
      </c>
      <c r="B41">
        <v>1.95</v>
      </c>
      <c r="C41" s="29">
        <f t="shared" si="0"/>
        <v>5.0454921422663279E-2</v>
      </c>
      <c r="D41" s="30">
        <f>IF(OR($A41="",$B41=""),"",A41*'MPTO_working_2-way'!$G40)</f>
        <v>1.9538461538461538</v>
      </c>
      <c r="E41" s="32">
        <f>IF(OR($A41="",$B41=""),"",B41*'MPTO_working_2-way'!$G40)</f>
        <v>2.0483870967741935</v>
      </c>
      <c r="F41" s="30">
        <f>IF(OR($A41="",$B41=""),"",'MPTO_working_2-way'!D40)</f>
        <v>1.9515738498789346</v>
      </c>
      <c r="G41" s="32">
        <f>IF(OR($A41="",$B41=""),"",'MPTO_working_2-way'!E40)</f>
        <v>2.0508905852417301</v>
      </c>
      <c r="H41" s="30">
        <f>IF(OR($A41="",$B41=""),"",'OddsRatio_working_2-way'!M40)</f>
        <v>1.9514531821875092</v>
      </c>
      <c r="I41" s="30">
        <f>IF(OR($A41="",$B41=""),"",'OddsRatio_working_2-way'!N40)</f>
        <v>2.0510238640443412</v>
      </c>
      <c r="J41" s="30">
        <f>IF('Log_working_2-way'!$D40="","",A41^('Log_working_2-way'!$D40))</f>
        <v>1.9504053393638028</v>
      </c>
      <c r="K41" s="32">
        <f>IF('Log_working_2-way'!$D40="","",B41^('Log_working_2-way'!$D40))</f>
        <v>2.0521826410070227</v>
      </c>
      <c r="L41" s="37">
        <f t="shared" si="9"/>
        <v>0.51181102362204722</v>
      </c>
      <c r="M41" s="37">
        <f t="shared" si="10"/>
        <v>0.48818897637795278</v>
      </c>
      <c r="N41" s="38">
        <v>137</v>
      </c>
      <c r="O41" s="38">
        <f t="shared" si="11"/>
        <v>63.344086021505383</v>
      </c>
      <c r="P41" s="38">
        <f t="shared" si="12"/>
        <v>66.743589743589737</v>
      </c>
      <c r="Q41" s="38">
        <f t="shared" si="13"/>
        <v>70.256410256410263</v>
      </c>
      <c r="R41" s="38">
        <f t="shared" si="14"/>
        <v>73.655913978494624</v>
      </c>
      <c r="S41" s="39">
        <f t="shared" si="15"/>
        <v>-6.9123242349048795</v>
      </c>
      <c r="T41" s="39">
        <f t="shared" si="16"/>
        <v>-6.9123242349048866</v>
      </c>
      <c r="U41" t="s">
        <v>146</v>
      </c>
      <c r="V41" t="s">
        <v>149</v>
      </c>
      <c r="W41" t="s">
        <v>181</v>
      </c>
      <c r="X41" t="s">
        <v>184</v>
      </c>
      <c r="Y41" s="41"/>
    </row>
    <row r="42" spans="1:25" ht="15" x14ac:dyDescent="0.25">
      <c r="A42">
        <v>1.85</v>
      </c>
      <c r="B42">
        <v>1.98</v>
      </c>
      <c r="C42" s="29">
        <f t="shared" si="0"/>
        <v>4.5591045591045543E-2</v>
      </c>
      <c r="D42" s="30">
        <f>IF(OR($A42="",$B42=""),"",A42*'MPTO_working_2-way'!$G41)</f>
        <v>1.9343434343434343</v>
      </c>
      <c r="E42" s="32">
        <f>IF(OR($A42="",$B42=""),"",B42*'MPTO_working_2-way'!$G41)</f>
        <v>2.07027027027027</v>
      </c>
      <c r="F42" s="30">
        <f>IF(OR($A42="",$B42=""),"",'MPTO_working_2-way'!D41)</f>
        <v>1.931452675982072</v>
      </c>
      <c r="G42" s="32">
        <f>IF(OR($A42="",$B42=""),"",'MPTO_working_2-way'!E41)</f>
        <v>2.0735918482875744</v>
      </c>
      <c r="H42" s="30">
        <f>IF(OR($A42="",$B42=""),"",'OddsRatio_working_2-way'!M41)</f>
        <v>1.9313146293146641</v>
      </c>
      <c r="I42" s="30">
        <f>IF(OR($A42="",$B42=""),"",'OddsRatio_working_2-way'!N41)</f>
        <v>2.0737509843863182</v>
      </c>
      <c r="J42" s="30">
        <f>IF('Log_working_2-way'!$D41="","",A42^('Log_working_2-way'!$D41))</f>
        <v>1.9299877590211039</v>
      </c>
      <c r="K42" s="32">
        <f>IF('Log_working_2-way'!$D41="","",B42^('Log_working_2-way'!$D41))</f>
        <v>2.0752829704469682</v>
      </c>
      <c r="L42" s="37">
        <f t="shared" si="9"/>
        <v>0.51697127937336818</v>
      </c>
      <c r="M42" s="37">
        <f t="shared" si="10"/>
        <v>0.48302872062663194</v>
      </c>
      <c r="N42" s="38">
        <v>138</v>
      </c>
      <c r="O42" s="38">
        <f t="shared" si="11"/>
        <v>63.405405405405403</v>
      </c>
      <c r="P42" s="38">
        <f t="shared" si="12"/>
        <v>68.303030303030312</v>
      </c>
      <c r="Q42" s="38">
        <f t="shared" si="13"/>
        <v>69.696969696969703</v>
      </c>
      <c r="R42" s="38">
        <f t="shared" si="14"/>
        <v>74.594594594594582</v>
      </c>
      <c r="S42" s="39">
        <f t="shared" si="15"/>
        <v>-6.2915642915642991</v>
      </c>
      <c r="T42" s="39">
        <f t="shared" si="16"/>
        <v>-6.2915642915642707</v>
      </c>
      <c r="U42" t="s">
        <v>158</v>
      </c>
      <c r="V42" t="s">
        <v>103</v>
      </c>
      <c r="W42" t="s">
        <v>102</v>
      </c>
      <c r="X42" t="s">
        <v>184</v>
      </c>
      <c r="Y42" s="41"/>
    </row>
    <row r="43" spans="1:25" ht="15" x14ac:dyDescent="0.25">
      <c r="A43">
        <v>1.88</v>
      </c>
      <c r="B43">
        <v>1.94</v>
      </c>
      <c r="C43" s="29">
        <f t="shared" si="0"/>
        <v>4.7378811142794408E-2</v>
      </c>
      <c r="D43" s="30">
        <f>IF(OR($A43="",$B43=""),"",A43*'MPTO_working_2-way'!$G42)</f>
        <v>1.9690721649484533</v>
      </c>
      <c r="E43" s="32">
        <f>IF(OR($A43="",$B43=""),"",B43*'MPTO_working_2-way'!$G42)</f>
        <v>2.0319148936170213</v>
      </c>
      <c r="F43" s="30">
        <f>IF(OR($A43="",$B43=""),"",'MPTO_working_2-way'!D42)</f>
        <v>1.9676305567544234</v>
      </c>
      <c r="G43" s="32">
        <f>IF(OR($A43="",$B43=""),"",'MPTO_working_2-way'!E42)</f>
        <v>2.033452274754683</v>
      </c>
      <c r="H43" s="30">
        <f>IF(OR($A43="",$B43=""),"",'OddsRatio_working_2-way'!M42)</f>
        <v>1.9675588936937933</v>
      </c>
      <c r="I43" s="30">
        <f>IF(OR($A43="",$B43=""),"",'OddsRatio_working_2-way'!N42)</f>
        <v>2.0335288182638238</v>
      </c>
      <c r="J43" s="30">
        <f>IF('Log_working_2-way'!$D42="","",A43^('Log_working_2-way'!$D42))</f>
        <v>1.9668954787958726</v>
      </c>
      <c r="K43" s="32">
        <f>IF('Log_working_2-way'!$D42="","",B43^('Log_working_2-way'!$D42))</f>
        <v>2.0342379522187155</v>
      </c>
      <c r="L43" s="37">
        <f t="shared" si="9"/>
        <v>0.50785340314136129</v>
      </c>
      <c r="M43" s="37">
        <f t="shared" si="10"/>
        <v>0.49214659685863876</v>
      </c>
      <c r="N43" s="38">
        <v>139</v>
      </c>
      <c r="O43" s="38">
        <f t="shared" si="11"/>
        <v>65.063829787234042</v>
      </c>
      <c r="P43" s="38">
        <f t="shared" si="12"/>
        <v>67.350515463917517</v>
      </c>
      <c r="Q43" s="38">
        <f t="shared" si="13"/>
        <v>71.649484536082483</v>
      </c>
      <c r="R43" s="38">
        <f t="shared" si="14"/>
        <v>73.936170212765958</v>
      </c>
      <c r="S43" s="39">
        <f t="shared" si="15"/>
        <v>-6.5856547488484409</v>
      </c>
      <c r="T43" s="39">
        <f t="shared" si="16"/>
        <v>-6.5856547488484409</v>
      </c>
      <c r="U43" t="s">
        <v>156</v>
      </c>
      <c r="V43" t="s">
        <v>114</v>
      </c>
      <c r="W43" t="s">
        <v>102</v>
      </c>
      <c r="X43" t="s">
        <v>184</v>
      </c>
      <c r="Y43" s="41"/>
    </row>
    <row r="44" spans="1:25" ht="15" x14ac:dyDescent="0.25">
      <c r="A44">
        <v>1.94</v>
      </c>
      <c r="B44">
        <v>1.87</v>
      </c>
      <c r="C44" s="29">
        <f t="shared" si="0"/>
        <v>5.0223275814543111E-2</v>
      </c>
      <c r="D44" s="30">
        <f>IF(OR($A44="",$B44=""),"",A44*'MPTO_working_2-way'!$G43)</f>
        <v>2.0374331550802136</v>
      </c>
      <c r="E44" s="32">
        <f>IF(OR($A44="",$B44=""),"",B44*'MPTO_working_2-way'!$G43)</f>
        <v>1.9639175257731958</v>
      </c>
      <c r="F44" s="30">
        <f>IF(OR($A44="",$B44=""),"",'MPTO_working_2-way'!D43)</f>
        <v>2.0393501602113662</v>
      </c>
      <c r="G44" s="32">
        <f>IF(OR($A44="",$B44=""),"",'MPTO_working_2-way'!E43)</f>
        <v>1.9621396506030613</v>
      </c>
      <c r="H44" s="30">
        <f>IF(OR($A44="",$B44=""),"",'OddsRatio_working_2-way'!M43)</f>
        <v>2.0394516680033474</v>
      </c>
      <c r="I44" s="30">
        <f>IF(OR($A44="",$B44=""),"",'OddsRatio_working_2-way'!N43)</f>
        <v>1.9620456927265033</v>
      </c>
      <c r="J44" s="30">
        <f>IF('Log_working_2-way'!$D43="","",A44^('Log_working_2-way'!$D43))</f>
        <v>2.0403383779497468</v>
      </c>
      <c r="K44" s="32">
        <f>IF('Log_working_2-way'!$D43="","",B44^('Log_working_2-way'!$D43))</f>
        <v>1.9612257138583866</v>
      </c>
      <c r="L44" s="37">
        <f t="shared" si="9"/>
        <v>0.49081364829396334</v>
      </c>
      <c r="M44" s="37">
        <f t="shared" si="10"/>
        <v>0.50918635170603677</v>
      </c>
      <c r="N44" s="38">
        <v>140</v>
      </c>
      <c r="O44" s="38">
        <f t="shared" si="11"/>
        <v>67.835051546391739</v>
      </c>
      <c r="P44" s="38">
        <f t="shared" si="12"/>
        <v>65.133689839572185</v>
      </c>
      <c r="Q44" s="38">
        <f t="shared" si="13"/>
        <v>74.866310160427801</v>
      </c>
      <c r="R44" s="38">
        <f t="shared" si="14"/>
        <v>72.164948453608261</v>
      </c>
      <c r="S44" s="39">
        <f t="shared" si="15"/>
        <v>-7.0312586140360622</v>
      </c>
      <c r="T44" s="39">
        <f t="shared" si="16"/>
        <v>-7.0312586140360764</v>
      </c>
      <c r="U44" t="s">
        <v>101</v>
      </c>
      <c r="V44" t="s">
        <v>100</v>
      </c>
      <c r="W44" t="s">
        <v>102</v>
      </c>
      <c r="X44" t="s">
        <v>184</v>
      </c>
      <c r="Y44" s="41"/>
    </row>
    <row r="45" spans="1:25" ht="15" x14ac:dyDescent="0.25">
      <c r="A45">
        <v>1.75</v>
      </c>
      <c r="B45">
        <v>2.0699999999999998</v>
      </c>
      <c r="C45" s="29">
        <f t="shared" si="0"/>
        <v>5.452035886818507E-2</v>
      </c>
      <c r="D45" s="30">
        <f>IF(OR($A45="",$B45=""),"",A45*'MPTO_working_2-way'!$G44)</f>
        <v>1.8454106280193239</v>
      </c>
      <c r="E45" s="32">
        <f>IF(OR($A45="",$B45=""),"",B45*'MPTO_working_2-way'!$G44)</f>
        <v>2.1828571428571428</v>
      </c>
      <c r="F45" s="30">
        <f>IF(OR($A45="",$B45=""),"",'MPTO_working_2-way'!D44)</f>
        <v>1.8376664552948638</v>
      </c>
      <c r="G45" s="32">
        <f>IF(OR($A45="",$B45=""),"",'MPTO_working_2-way'!E44)</f>
        <v>2.1937925813777439</v>
      </c>
      <c r="H45" s="30">
        <f>IF(OR($A45="",$B45=""),"",'OddsRatio_working_2-way'!M44)</f>
        <v>1.8372183582789212</v>
      </c>
      <c r="I45" s="30">
        <f>IF(OR($A45="",$B45=""),"",'OddsRatio_working_2-way'!N44)</f>
        <v>2.194431524477928</v>
      </c>
      <c r="J45" s="30">
        <f>IF('Log_working_2-way'!$D44="","",A45^('Log_working_2-way'!$D44))</f>
        <v>1.8336477841353114</v>
      </c>
      <c r="K45" s="32">
        <f>IF('Log_working_2-way'!$D44="","",B45^('Log_working_2-way'!$D44))</f>
        <v>2.1995473616416468</v>
      </c>
      <c r="L45" s="37">
        <f t="shared" si="9"/>
        <v>0.54188481675392663</v>
      </c>
      <c r="M45" s="37">
        <f t="shared" si="10"/>
        <v>0.45811518324607331</v>
      </c>
      <c r="N45" s="38">
        <v>141</v>
      </c>
      <c r="O45" s="38">
        <f t="shared" si="11"/>
        <v>60.428571428571423</v>
      </c>
      <c r="P45" s="38">
        <f t="shared" si="12"/>
        <v>72.884057971014499</v>
      </c>
      <c r="Q45" s="38">
        <f t="shared" si="13"/>
        <v>68.115942028985515</v>
      </c>
      <c r="R45" s="38">
        <f t="shared" si="14"/>
        <v>80.571428571428569</v>
      </c>
      <c r="S45" s="39">
        <f t="shared" si="15"/>
        <v>-7.6873706004140914</v>
      </c>
      <c r="T45" s="39">
        <f t="shared" si="16"/>
        <v>-7.6873706004140701</v>
      </c>
      <c r="U45" t="s">
        <v>104</v>
      </c>
      <c r="V45" t="s">
        <v>155</v>
      </c>
      <c r="W45" t="s">
        <v>102</v>
      </c>
      <c r="X45" t="s">
        <v>184</v>
      </c>
      <c r="Y45" s="41"/>
    </row>
    <row r="46" spans="1:25" s="50" customFormat="1" ht="15" x14ac:dyDescent="0.25">
      <c r="A46">
        <v>1.89</v>
      </c>
      <c r="B46">
        <v>1.93</v>
      </c>
      <c r="C46" s="29">
        <f t="shared" si="0"/>
        <v>4.7235244126436093E-2</v>
      </c>
      <c r="D46" s="30">
        <f>IF(OR($A46="",$B46=""),"",A46*'MPTO_working_2-way'!$G45)</f>
        <v>1.9792746113989641</v>
      </c>
      <c r="E46" s="32">
        <f>IF(OR($A46="",$B46=""),"",B46*'MPTO_working_2-way'!$G45)</f>
        <v>2.0211640211640214</v>
      </c>
      <c r="F46" s="30">
        <f>IF(OR($A46="",$B46=""),"",'MPTO_working_2-way'!D45)</f>
        <v>1.9783062613553166</v>
      </c>
      <c r="G46" s="32">
        <f>IF(OR($A46="",$B46=""),"",'MPTO_working_2-way'!E45)</f>
        <v>2.0221747928042801</v>
      </c>
      <c r="H46" s="30">
        <f>IF(OR($A46="",$B46=""),"",'OddsRatio_working_2-way'!M45)</f>
        <v>1.9782582722940953</v>
      </c>
      <c r="I46" s="30">
        <f>IF(OR($A46="",$B46=""),"",'OddsRatio_working_2-way'!N45)</f>
        <v>2.0222249362174249</v>
      </c>
      <c r="J46" s="30">
        <f>IF('Log_working_2-way'!$D45="","",A46^('Log_working_2-way'!$D45))</f>
        <v>1.9778125435355127</v>
      </c>
      <c r="K46" s="32">
        <f>IF('Log_working_2-way'!$D45="","",B46^('Log_working_2-way'!$D45))</f>
        <v>2.0226909100425914</v>
      </c>
      <c r="L46" s="37">
        <f t="shared" si="9"/>
        <v>0.50523560209424079</v>
      </c>
      <c r="M46" s="37">
        <f t="shared" si="10"/>
        <v>0.4947643979057591</v>
      </c>
      <c r="N46" s="38">
        <v>142</v>
      </c>
      <c r="O46" s="38">
        <f t="shared" si="11"/>
        <v>66.867724867724874</v>
      </c>
      <c r="P46" s="38">
        <f t="shared" si="12"/>
        <v>68.424870466321252</v>
      </c>
      <c r="Q46" s="38">
        <f t="shared" si="13"/>
        <v>73.575129533678762</v>
      </c>
      <c r="R46" s="38">
        <f t="shared" si="14"/>
        <v>75.13227513227514</v>
      </c>
      <c r="S46" s="39">
        <f t="shared" si="15"/>
        <v>-6.707404665953888</v>
      </c>
      <c r="T46" s="39">
        <f t="shared" si="16"/>
        <v>-6.707404665953888</v>
      </c>
      <c r="U46" t="s">
        <v>157</v>
      </c>
      <c r="V46" t="s">
        <v>115</v>
      </c>
      <c r="W46" t="s">
        <v>102</v>
      </c>
      <c r="X46" t="s">
        <v>184</v>
      </c>
      <c r="Y46" s="52"/>
    </row>
    <row r="47" spans="1:25" ht="15" x14ac:dyDescent="0.25">
      <c r="A47">
        <v>2.13</v>
      </c>
      <c r="B47">
        <v>1.77</v>
      </c>
      <c r="C47" s="29">
        <f t="shared" si="0"/>
        <v>3.4455319487546765E-2</v>
      </c>
      <c r="D47" s="30">
        <f>IF(OR($A47="",$B47=""),"",A47*'MPTO_working_2-way'!$G46)</f>
        <v>2.2033898305084745</v>
      </c>
      <c r="E47" s="32">
        <f>IF(OR($A47="",$B47=""),"",B47*'MPTO_working_2-way'!$G46)</f>
        <v>1.8309859154929577</v>
      </c>
      <c r="F47" s="30">
        <f>IF(OR($A47="",$B47=""),"",'MPTO_working_2-way'!D46)</f>
        <v>2.2111375032990233</v>
      </c>
      <c r="G47" s="32">
        <f>IF(OR($A47="",$B47=""),"",'MPTO_working_2-way'!E46)</f>
        <v>1.8256700806275876</v>
      </c>
      <c r="H47" s="30">
        <f>IF(OR($A47="",$B47=""),"",'OddsRatio_working_2-way'!M46)</f>
        <v>2.2114175446692466</v>
      </c>
      <c r="I47" s="30">
        <f>IF(OR($A47="",$B47=""),"",'OddsRatio_working_2-way'!N46)</f>
        <v>1.8254792118542653</v>
      </c>
      <c r="J47" s="30">
        <f>IF('Log_working_2-way'!$D46="","",A47^('Log_working_2-way'!$D46))</f>
        <v>2.2149715784230573</v>
      </c>
      <c r="K47" s="32">
        <f>IF('Log_working_2-way'!$D46="","",B47^('Log_working_2-way'!$D46))</f>
        <v>1.8230645208160881</v>
      </c>
      <c r="L47" s="37">
        <f t="shared" si="9"/>
        <v>0.45384615384615384</v>
      </c>
      <c r="M47" s="37">
        <f t="shared" si="10"/>
        <v>0.5461538461538461</v>
      </c>
      <c r="N47" s="38">
        <v>143</v>
      </c>
      <c r="O47" s="38">
        <f t="shared" si="11"/>
        <v>75.863849765258209</v>
      </c>
      <c r="P47" s="38">
        <f t="shared" si="12"/>
        <v>62.209039548022609</v>
      </c>
      <c r="Q47" s="38">
        <f t="shared" si="13"/>
        <v>80.790960451977398</v>
      </c>
      <c r="R47" s="38">
        <f t="shared" si="14"/>
        <v>67.136150234741791</v>
      </c>
      <c r="S47" s="39">
        <f t="shared" si="15"/>
        <v>-4.9271106867191889</v>
      </c>
      <c r="T47" s="39">
        <f t="shared" si="16"/>
        <v>-4.9271106867191818</v>
      </c>
      <c r="U47" t="s">
        <v>170</v>
      </c>
      <c r="V47" t="s">
        <v>159</v>
      </c>
      <c r="W47" t="s">
        <v>180</v>
      </c>
      <c r="X47" t="s">
        <v>184</v>
      </c>
      <c r="Y47" s="41"/>
    </row>
    <row r="48" spans="1:25" ht="15" x14ac:dyDescent="0.25">
      <c r="A48">
        <v>2.38</v>
      </c>
      <c r="B48">
        <v>1.63</v>
      </c>
      <c r="C48" s="29">
        <f t="shared" si="0"/>
        <v>3.3664999742228252E-2</v>
      </c>
      <c r="D48" s="30">
        <f>IF(OR($A48="",$B48=""),"",A48*'MPTO_working_2-way'!$G47)</f>
        <v>2.4601226993865031</v>
      </c>
      <c r="E48" s="32">
        <f>IF(OR($A48="",$B48=""),"",B48*'MPTO_working_2-way'!$G47)</f>
        <v>1.6848739495798319</v>
      </c>
      <c r="F48" s="30">
        <f>IF(OR($A48="",$B48=""),"",'MPTO_working_2-way'!D47)</f>
        <v>2.4793251102447753</v>
      </c>
      <c r="G48" s="32">
        <f>IF(OR($A48="",$B48=""),"",'MPTO_working_2-way'!E47)</f>
        <v>1.6759839288028686</v>
      </c>
      <c r="H48" s="30">
        <f>IF(OR($A48="",$B48=""),"",'OddsRatio_working_2-way'!M47)</f>
        <v>2.4800257398019103</v>
      </c>
      <c r="I48" s="30">
        <f>IF(OR($A48="",$B48=""),"",'OddsRatio_working_2-way'!N47)</f>
        <v>1.6756639246921761</v>
      </c>
      <c r="J48" s="30">
        <f>IF('Log_working_2-way'!$D47="","",A48^('Log_working_2-way'!$D47))</f>
        <v>2.4889275111820632</v>
      </c>
      <c r="K48" s="32">
        <f>IF('Log_working_2-way'!$D47="","",B48^('Log_working_2-way'!$D47))</f>
        <v>1.6716243688761041</v>
      </c>
      <c r="L48" s="37">
        <f t="shared" si="9"/>
        <v>0.40648379052369077</v>
      </c>
      <c r="M48" s="37">
        <f t="shared" si="10"/>
        <v>0.59351620947630923</v>
      </c>
      <c r="N48" s="38">
        <v>144</v>
      </c>
      <c r="O48" s="38">
        <f t="shared" si="11"/>
        <v>83.495798319327719</v>
      </c>
      <c r="P48" s="38">
        <f t="shared" si="12"/>
        <v>55.656441717791395</v>
      </c>
      <c r="Q48" s="38">
        <f t="shared" si="13"/>
        <v>88.343558282208591</v>
      </c>
      <c r="R48" s="38">
        <f t="shared" si="14"/>
        <v>60.504201680672267</v>
      </c>
      <c r="S48" s="39">
        <f t="shared" si="15"/>
        <v>-4.8477599628808719</v>
      </c>
      <c r="T48" s="39">
        <f t="shared" si="16"/>
        <v>-4.8477599628808719</v>
      </c>
      <c r="U48" t="s">
        <v>174</v>
      </c>
      <c r="V48" t="s">
        <v>165</v>
      </c>
      <c r="W48" t="s">
        <v>180</v>
      </c>
      <c r="X48" t="s">
        <v>184</v>
      </c>
      <c r="Y48" s="41"/>
    </row>
    <row r="49" spans="1:25" ht="15" x14ac:dyDescent="0.25">
      <c r="A49">
        <v>2.0499999999999998</v>
      </c>
      <c r="B49">
        <v>1.81</v>
      </c>
      <c r="C49" s="29">
        <f t="shared" si="0"/>
        <v>4.0291065894084488E-2</v>
      </c>
      <c r="D49" s="30">
        <f>IF(OR($A49="",$B49=""),"",A49*'MPTO_working_2-way'!$G48)</f>
        <v>2.132596685082873</v>
      </c>
      <c r="E49" s="32">
        <f>IF(OR($A49="",$B49=""),"",B49*'MPTO_working_2-way'!$G48)</f>
        <v>1.882926829268293</v>
      </c>
      <c r="F49" s="30">
        <f>IF(OR($A49="",$B49=""),"",'MPTO_working_2-way'!D48)</f>
        <v>2.1383086010661287</v>
      </c>
      <c r="G49" s="32">
        <f>IF(OR($A49="",$B49=""),"",'MPTO_working_2-way'!E48)</f>
        <v>1.8784963928616634</v>
      </c>
      <c r="H49" s="30">
        <f>IF(OR($A49="",$B49=""),"",'OddsRatio_working_2-way'!M48)</f>
        <v>2.1385500851066221</v>
      </c>
      <c r="I49" s="30">
        <f>IF(OR($A49="",$B49=""),"",'OddsRatio_working_2-way'!N48)</f>
        <v>1.8783100656536802</v>
      </c>
      <c r="J49" s="30">
        <f>IF('Log_working_2-way'!$D48="","",A49^('Log_working_2-way'!$D48))</f>
        <v>2.1411780217081708</v>
      </c>
      <c r="K49" s="32">
        <f>IF('Log_working_2-way'!$D48="","",B49^('Log_working_2-way'!$D48))</f>
        <v>1.8762874687184776</v>
      </c>
      <c r="L49" s="37">
        <f t="shared" si="9"/>
        <v>0.4689119170984456</v>
      </c>
      <c r="M49" s="37">
        <f t="shared" si="10"/>
        <v>0.53108808290155429</v>
      </c>
      <c r="N49" s="38">
        <v>145</v>
      </c>
      <c r="O49" s="38">
        <f t="shared" si="11"/>
        <v>74.268292682926841</v>
      </c>
      <c r="P49" s="38">
        <f t="shared" si="12"/>
        <v>64.889502762430936</v>
      </c>
      <c r="Q49" s="38">
        <f t="shared" si="13"/>
        <v>80.110497237569064</v>
      </c>
      <c r="R49" s="38">
        <f t="shared" si="14"/>
        <v>70.731707317073173</v>
      </c>
      <c r="S49" s="39">
        <f t="shared" si="15"/>
        <v>-5.8422045546422225</v>
      </c>
      <c r="T49" s="39">
        <f t="shared" si="16"/>
        <v>-5.8422045546422368</v>
      </c>
      <c r="U49" t="s">
        <v>176</v>
      </c>
      <c r="V49" t="s">
        <v>161</v>
      </c>
      <c r="W49" t="s">
        <v>180</v>
      </c>
      <c r="X49" t="s">
        <v>184</v>
      </c>
      <c r="Y49" s="41"/>
    </row>
    <row r="50" spans="1:25" ht="15" x14ac:dyDescent="0.25">
      <c r="A50">
        <v>2.72</v>
      </c>
      <c r="B50">
        <v>1.48</v>
      </c>
      <c r="C50" s="29">
        <f t="shared" si="0"/>
        <v>4.3322734499205096E-2</v>
      </c>
      <c r="D50" s="30">
        <f>IF(OR($A50="",$B50=""),"",A50*'MPTO_working_2-way'!$G49)</f>
        <v>2.8378378378378382</v>
      </c>
      <c r="E50" s="32">
        <f>IF(OR($A50="",$B50=""),"",B50*'MPTO_working_2-way'!$G49)</f>
        <v>1.5441176470588236</v>
      </c>
      <c r="F50" s="30">
        <f>IF(OR($A50="",$B50=""),"",'MPTO_working_2-way'!D49)</f>
        <v>2.8902929350947737</v>
      </c>
      <c r="G50" s="32">
        <f>IF(OR($A50="",$B50=""),"",'MPTO_working_2-way'!E49)</f>
        <v>1.5290185353995747</v>
      </c>
      <c r="H50" s="30">
        <f>IF(OR($A50="",$B50=""),"",'OddsRatio_working_2-way'!M49)</f>
        <v>2.8929694486000916</v>
      </c>
      <c r="I50" s="30">
        <f>IF(OR($A50="",$B50=""),"",'OddsRatio_working_2-way'!N49)</f>
        <v>1.5282705437953743</v>
      </c>
      <c r="J50" s="30">
        <f>IF('Log_working_2-way'!$D49="","",A50^('Log_working_2-way'!$D49))</f>
        <v>2.9181384616579691</v>
      </c>
      <c r="K50" s="32">
        <f>IF('Log_working_2-way'!$D49="","",B50^('Log_working_2-way'!$D49))</f>
        <v>1.5213387980001232</v>
      </c>
      <c r="L50" s="37">
        <f t="shared" si="9"/>
        <v>0.35238095238095235</v>
      </c>
      <c r="M50" s="37">
        <f t="shared" si="10"/>
        <v>0.64761904761904754</v>
      </c>
      <c r="N50" s="38">
        <v>146</v>
      </c>
      <c r="O50" s="38">
        <f t="shared" si="11"/>
        <v>92.323529411764696</v>
      </c>
      <c r="P50" s="38">
        <f t="shared" si="12"/>
        <v>47.35135135135134</v>
      </c>
      <c r="Q50" s="38">
        <f t="shared" si="13"/>
        <v>98.648648648648646</v>
      </c>
      <c r="R50" s="38">
        <f t="shared" si="14"/>
        <v>53.67647058823529</v>
      </c>
      <c r="S50" s="39">
        <f t="shared" si="15"/>
        <v>-6.3251192368839497</v>
      </c>
      <c r="T50" s="39">
        <f t="shared" si="16"/>
        <v>-6.3251192368839497</v>
      </c>
      <c r="U50" t="s">
        <v>166</v>
      </c>
      <c r="V50" t="s">
        <v>163</v>
      </c>
      <c r="W50" t="s">
        <v>180</v>
      </c>
      <c r="X50" t="s">
        <v>184</v>
      </c>
      <c r="Y50" s="41"/>
    </row>
    <row r="51" spans="1:25" ht="15" x14ac:dyDescent="0.25">
      <c r="A51">
        <v>2</v>
      </c>
      <c r="B51">
        <v>1.85</v>
      </c>
      <c r="C51" s="29">
        <f t="shared" si="0"/>
        <v>4.0540540540540349E-2</v>
      </c>
      <c r="D51" s="30">
        <f>IF(OR($A51="",$B51=""),"",A51*'MPTO_working_2-way'!$G50)</f>
        <v>2.0810810810810807</v>
      </c>
      <c r="E51" s="32">
        <f>IF(OR($A51="",$B51=""),"",B51*'MPTO_working_2-way'!$G50)</f>
        <v>1.9249999999999998</v>
      </c>
      <c r="F51" s="30">
        <f>IF(OR($A51="",$B51=""),"",'MPTO_working_2-way'!D50)</f>
        <v>2.0845070422535206</v>
      </c>
      <c r="G51" s="32">
        <f>IF(OR($A51="",$B51=""),"",'MPTO_working_2-way'!E50)</f>
        <v>1.9220779220779218</v>
      </c>
      <c r="H51" s="30">
        <f>IF(OR($A51="",$B51=""),"",'OddsRatio_working_2-way'!M50)</f>
        <v>2.0846522890932806</v>
      </c>
      <c r="I51" s="30">
        <f>IF(OR($A51="",$B51=""),"",'OddsRatio_working_2-way'!N50)</f>
        <v>1.9219544457292885</v>
      </c>
      <c r="J51" s="30">
        <f>IF('Log_working_2-way'!$D50="","",A51^('Log_working_2-way'!$D50))</f>
        <v>2.086225702151145</v>
      </c>
      <c r="K51" s="32">
        <f>IF('Log_working_2-way'!$D50="","",B51^('Log_working_2-way'!$D50))</f>
        <v>1.9206189818740487</v>
      </c>
      <c r="L51" s="37">
        <f t="shared" si="9"/>
        <v>0.48051948051948062</v>
      </c>
      <c r="M51" s="37">
        <f t="shared" si="10"/>
        <v>0.51948051948051954</v>
      </c>
      <c r="N51" s="38">
        <v>147</v>
      </c>
      <c r="O51" s="38">
        <f t="shared" si="11"/>
        <v>73.5</v>
      </c>
      <c r="P51" s="38">
        <f t="shared" si="12"/>
        <v>67.540540540540519</v>
      </c>
      <c r="Q51" s="38">
        <f t="shared" si="13"/>
        <v>79.459459459459453</v>
      </c>
      <c r="R51" s="38">
        <f t="shared" si="14"/>
        <v>73.5</v>
      </c>
      <c r="S51" s="39">
        <f t="shared" si="15"/>
        <v>-5.9594594594594525</v>
      </c>
      <c r="T51" s="39">
        <f t="shared" si="16"/>
        <v>-5.959459459459481</v>
      </c>
      <c r="U51" t="s">
        <v>160</v>
      </c>
      <c r="V51" t="s">
        <v>173</v>
      </c>
      <c r="W51" t="s">
        <v>180</v>
      </c>
      <c r="X51" t="s">
        <v>185</v>
      </c>
      <c r="Y51" s="41"/>
    </row>
    <row r="52" spans="1:25" ht="15" x14ac:dyDescent="0.25">
      <c r="A52">
        <v>2.76</v>
      </c>
      <c r="B52">
        <v>1.47</v>
      </c>
      <c r="C52" s="29">
        <f t="shared" si="0"/>
        <v>4.2590949423247704E-2</v>
      </c>
      <c r="D52" s="30">
        <f>IF(OR($A52="",$B52=""),"",A52*'MPTO_working_2-way'!$G51)</f>
        <v>2.8775510204081636</v>
      </c>
      <c r="E52" s="32">
        <f>IF(OR($A52="",$B52=""),"",B52*'MPTO_working_2-way'!$G51)</f>
        <v>1.5326086956521741</v>
      </c>
      <c r="F52" s="30">
        <f>IF(OR($A52="",$B52=""),"",'MPTO_working_2-way'!D51)</f>
        <v>2.93235039028621</v>
      </c>
      <c r="G52" s="32">
        <f>IF(OR($A52="",$B52=""),"",'MPTO_working_2-way'!E51)</f>
        <v>1.5175044883303412</v>
      </c>
      <c r="H52" s="30">
        <f>IF(OR($A52="",$B52=""),"",'OddsRatio_working_2-way'!M51)</f>
        <v>2.9351177873875871</v>
      </c>
      <c r="I52" s="30">
        <f>IF(OR($A52="",$B52=""),"",'OddsRatio_working_2-way'!N51)</f>
        <v>1.5167644091319124</v>
      </c>
      <c r="J52" s="30">
        <f>IF('Log_working_2-way'!$D51="","",A52^('Log_working_2-way'!$D51))</f>
        <v>2.9614456658071751</v>
      </c>
      <c r="K52" s="32">
        <f>IF('Log_working_2-way'!$D51="","",B52^('Log_working_2-way'!$D51))</f>
        <v>1.5098280403230515</v>
      </c>
      <c r="L52" s="37">
        <f t="shared" si="9"/>
        <v>0.34751773049645385</v>
      </c>
      <c r="M52" s="37">
        <f t="shared" si="10"/>
        <v>0.65248226950354604</v>
      </c>
      <c r="N52" s="38">
        <v>148</v>
      </c>
      <c r="O52" s="38">
        <f t="shared" si="11"/>
        <v>94.376811594202906</v>
      </c>
      <c r="P52" s="38">
        <f t="shared" si="12"/>
        <v>47.319727891156461</v>
      </c>
      <c r="Q52" s="38">
        <f t="shared" si="13"/>
        <v>100.68027210884354</v>
      </c>
      <c r="R52" s="38">
        <f t="shared" si="14"/>
        <v>53.623188405797109</v>
      </c>
      <c r="S52" s="39">
        <f t="shared" si="15"/>
        <v>-6.3034605146406335</v>
      </c>
      <c r="T52" s="39">
        <f t="shared" si="16"/>
        <v>-6.3034605146406477</v>
      </c>
      <c r="U52" t="s">
        <v>117</v>
      </c>
      <c r="V52" t="s">
        <v>177</v>
      </c>
      <c r="W52" t="s">
        <v>180</v>
      </c>
      <c r="X52" t="s">
        <v>185</v>
      </c>
      <c r="Y52" s="41"/>
    </row>
    <row r="53" spans="1:25" s="35" customFormat="1" ht="15" x14ac:dyDescent="0.25">
      <c r="A53">
        <v>2</v>
      </c>
      <c r="B53">
        <v>1.85</v>
      </c>
      <c r="C53" s="29">
        <f t="shared" si="0"/>
        <v>4.0540540540540349E-2</v>
      </c>
      <c r="D53" s="30">
        <f>IF(OR($A53="",$B53=""),"",A53*'MPTO_working_2-way'!$G52)</f>
        <v>2.0810810810810807</v>
      </c>
      <c r="E53" s="32">
        <f>IF(OR($A53="",$B53=""),"",B53*'MPTO_working_2-way'!$G52)</f>
        <v>1.9249999999999998</v>
      </c>
      <c r="F53" s="30">
        <f>IF(OR($A53="",$B53=""),"",'MPTO_working_2-way'!D52)</f>
        <v>2.0845070422535206</v>
      </c>
      <c r="G53" s="32">
        <f>IF(OR($A53="",$B53=""),"",'MPTO_working_2-way'!E52)</f>
        <v>1.9220779220779218</v>
      </c>
      <c r="H53" s="30">
        <f>IF(OR($A53="",$B53=""),"",'OddsRatio_working_2-way'!M52)</f>
        <v>2.0846522890932806</v>
      </c>
      <c r="I53" s="30">
        <f>IF(OR($A53="",$B53=""),"",'OddsRatio_working_2-way'!N52)</f>
        <v>1.9219544457292885</v>
      </c>
      <c r="J53" s="30">
        <f>IF('Log_working_2-way'!$D52="","",A53^('Log_working_2-way'!$D52))</f>
        <v>2.086225702151145</v>
      </c>
      <c r="K53" s="32">
        <f>IF('Log_working_2-way'!$D52="","",B53^('Log_working_2-way'!$D52))</f>
        <v>1.9206189818740487</v>
      </c>
      <c r="L53" s="37">
        <f t="shared" si="9"/>
        <v>0.48051948051948062</v>
      </c>
      <c r="M53" s="37">
        <f t="shared" si="10"/>
        <v>0.51948051948051954</v>
      </c>
      <c r="N53" s="38">
        <v>149</v>
      </c>
      <c r="O53" s="38">
        <f t="shared" si="11"/>
        <v>74.5</v>
      </c>
      <c r="P53" s="38">
        <f t="shared" si="12"/>
        <v>68.459459459459467</v>
      </c>
      <c r="Q53" s="38">
        <f t="shared" si="13"/>
        <v>80.540540540540533</v>
      </c>
      <c r="R53" s="38">
        <f t="shared" si="14"/>
        <v>74.5</v>
      </c>
      <c r="S53" s="39">
        <f t="shared" si="15"/>
        <v>-6.0405405405405332</v>
      </c>
      <c r="T53" s="39">
        <f t="shared" si="16"/>
        <v>-6.0405405405405332</v>
      </c>
      <c r="U53" t="s">
        <v>172</v>
      </c>
      <c r="V53" t="s">
        <v>167</v>
      </c>
      <c r="W53" t="s">
        <v>180</v>
      </c>
      <c r="X53" t="s">
        <v>185</v>
      </c>
      <c r="Y53" s="41"/>
    </row>
    <row r="54" spans="1:25" ht="15" x14ac:dyDescent="0.25">
      <c r="A54">
        <v>2.59</v>
      </c>
      <c r="B54">
        <v>1.52</v>
      </c>
      <c r="C54" s="29">
        <f t="shared" si="0"/>
        <v>4.3995122942491527E-2</v>
      </c>
      <c r="D54" s="30">
        <f>IF(OR($A54="",$B54=""),"",A54*'MPTO_working_2-way'!$G53)</f>
        <v>2.7039473684210531</v>
      </c>
      <c r="E54" s="32">
        <f>IF(OR($A54="",$B54=""),"",B54*'MPTO_working_2-way'!$G53)</f>
        <v>1.586872586872587</v>
      </c>
      <c r="F54" s="30">
        <f>IF(OR($A54="",$B54=""),"",'MPTO_working_2-way'!D53)</f>
        <v>2.7464769080507887</v>
      </c>
      <c r="G54" s="32">
        <f>IF(OR($A54="",$B54=""),"",'MPTO_working_2-way'!E53)</f>
        <v>1.5725812894463531</v>
      </c>
      <c r="H54" s="30">
        <f>IF(OR($A54="",$B54=""),"",'OddsRatio_working_2-way'!M53)</f>
        <v>2.7486258341029703</v>
      </c>
      <c r="I54" s="30">
        <f>IF(OR($A54="",$B54=""),"",'OddsRatio_working_2-way'!N53)</f>
        <v>1.5718776312789586</v>
      </c>
      <c r="J54" s="30">
        <f>IF('Log_working_2-way'!$D53="","",A54^('Log_working_2-way'!$D53))</f>
        <v>2.7688852952666907</v>
      </c>
      <c r="K54" s="32">
        <f>IF('Log_working_2-way'!$D53="","",B54^('Log_working_2-way'!$D53))</f>
        <v>1.5653277816683351</v>
      </c>
      <c r="L54" s="37">
        <f t="shared" si="9"/>
        <v>0.36982968369829677</v>
      </c>
      <c r="M54" s="37">
        <f t="shared" si="10"/>
        <v>0.63017031630170306</v>
      </c>
      <c r="N54" s="38">
        <v>150</v>
      </c>
      <c r="O54" s="38">
        <f t="shared" si="11"/>
        <v>92.084942084942085</v>
      </c>
      <c r="P54" s="38">
        <f t="shared" si="12"/>
        <v>51.315789473684212</v>
      </c>
      <c r="Q54" s="38">
        <f t="shared" si="13"/>
        <v>98.684210526315795</v>
      </c>
      <c r="R54" s="38">
        <f t="shared" si="14"/>
        <v>57.915057915057915</v>
      </c>
      <c r="S54" s="39">
        <f t="shared" si="15"/>
        <v>-6.5992684413737095</v>
      </c>
      <c r="T54" s="39">
        <f t="shared" si="16"/>
        <v>-6.5992684413737024</v>
      </c>
      <c r="U54" t="s">
        <v>164</v>
      </c>
      <c r="V54" t="s">
        <v>116</v>
      </c>
      <c r="W54" t="s">
        <v>180</v>
      </c>
      <c r="X54" t="s">
        <v>185</v>
      </c>
      <c r="Y54" s="41"/>
    </row>
    <row r="55" spans="1:25" ht="15" x14ac:dyDescent="0.25">
      <c r="A55">
        <v>2.02</v>
      </c>
      <c r="B55">
        <v>1.84</v>
      </c>
      <c r="C55" s="29">
        <f t="shared" si="0"/>
        <v>3.8527765820060234E-2</v>
      </c>
      <c r="D55" s="30">
        <f>IF(OR($A55="",$B55=""),"",A55*'MPTO_working_2-way'!$G54)</f>
        <v>2.0978260869565215</v>
      </c>
      <c r="E55" s="32">
        <f>IF(OR($A55="",$B55=""),"",B55*'MPTO_working_2-way'!$G54)</f>
        <v>1.9108910891089108</v>
      </c>
      <c r="F55" s="30">
        <f>IF(OR($A55="",$B55=""),"",'MPTO_working_2-way'!D54)</f>
        <v>2.1017869260348339</v>
      </c>
      <c r="G55" s="32">
        <f>IF(OR($A55="",$B55=""),"",'MPTO_working_2-way'!E54)</f>
        <v>1.9076165058509547</v>
      </c>
      <c r="H55" s="30">
        <f>IF(OR($A55="",$B55=""),"",'OddsRatio_working_2-way'!M54)</f>
        <v>2.1019463300386789</v>
      </c>
      <c r="I55" s="30">
        <f>IF(OR($A55="",$B55=""),"",'OddsRatio_working_2-way'!N54)</f>
        <v>1.9074852129730298</v>
      </c>
      <c r="J55" s="30">
        <f>IF('Log_working_2-way'!$D54="","",A55^('Log_working_2-way'!$D54))</f>
        <v>2.1037631107837189</v>
      </c>
      <c r="K55" s="32">
        <f>IF('Log_working_2-way'!$D54="","",B55^('Log_working_2-way'!$D54))</f>
        <v>1.9059915032763037</v>
      </c>
      <c r="L55" s="37">
        <f t="shared" si="9"/>
        <v>0.47668393782383423</v>
      </c>
      <c r="M55" s="37">
        <f t="shared" si="10"/>
        <v>0.52331606217616577</v>
      </c>
      <c r="N55" s="38">
        <v>151</v>
      </c>
      <c r="O55" s="38">
        <f t="shared" si="11"/>
        <v>76.247524752475243</v>
      </c>
      <c r="P55" s="38">
        <f t="shared" si="12"/>
        <v>68.93478260869567</v>
      </c>
      <c r="Q55" s="38">
        <f t="shared" si="13"/>
        <v>82.065217391304344</v>
      </c>
      <c r="R55" s="38">
        <f t="shared" si="14"/>
        <v>74.752475247524757</v>
      </c>
      <c r="S55" s="39">
        <f t="shared" si="15"/>
        <v>-5.8176926388291008</v>
      </c>
      <c r="T55" s="39">
        <f t="shared" si="16"/>
        <v>-5.8176926388290866</v>
      </c>
      <c r="U55" t="s">
        <v>178</v>
      </c>
      <c r="V55" t="s">
        <v>169</v>
      </c>
      <c r="W55" t="s">
        <v>180</v>
      </c>
      <c r="X55" t="s">
        <v>185</v>
      </c>
      <c r="Y55" s="41"/>
    </row>
    <row r="56" spans="1:25" ht="15" x14ac:dyDescent="0.25">
      <c r="A56">
        <v>2.37</v>
      </c>
      <c r="B56">
        <v>1.61</v>
      </c>
      <c r="C56" s="29">
        <f t="shared" si="0"/>
        <v>4.3058940692402459E-2</v>
      </c>
      <c r="D56" s="30">
        <f>IF(OR($A56="",$B56=""),"",A56*'MPTO_working_2-way'!$G55)</f>
        <v>2.4720496894409938</v>
      </c>
      <c r="E56" s="32">
        <f>IF(OR($A56="",$B56=""),"",B56*'MPTO_working_2-way'!$G55)</f>
        <v>1.6793248945147681</v>
      </c>
      <c r="F56" s="30">
        <f>IF(OR($A56="",$B56=""),"",'MPTO_working_2-way'!D55)</f>
        <v>2.4974310305331024</v>
      </c>
      <c r="G56" s="32">
        <f>IF(OR($A56="",$B56=""),"",'MPTO_working_2-way'!E55)</f>
        <v>1.667810389667155</v>
      </c>
      <c r="H56" s="30">
        <f>IF(OR($A56="",$B56=""),"",'OddsRatio_working_2-way'!M55)</f>
        <v>2.4986332571193874</v>
      </c>
      <c r="I56" s="30">
        <f>IF(OR($A56="",$B56=""),"",'OddsRatio_working_2-way'!N55)</f>
        <v>1.6672746619290704</v>
      </c>
      <c r="J56" s="30">
        <f>IF('Log_working_2-way'!$D55="","",A56^('Log_working_2-way'!$D55))</f>
        <v>2.510544822348487</v>
      </c>
      <c r="K56" s="32">
        <f>IF('Log_working_2-way'!$D55="","",B56^('Log_working_2-way'!$D55))</f>
        <v>1.6620127951216401</v>
      </c>
      <c r="L56" s="37">
        <f t="shared" si="9"/>
        <v>0.40452261306532661</v>
      </c>
      <c r="M56" s="37">
        <f t="shared" si="10"/>
        <v>0.59547738693467334</v>
      </c>
      <c r="N56" s="38">
        <v>152</v>
      </c>
      <c r="O56" s="38">
        <f t="shared" si="11"/>
        <v>87.864978902953581</v>
      </c>
      <c r="P56" s="38">
        <f t="shared" si="12"/>
        <v>57.590062111801252</v>
      </c>
      <c r="Q56" s="38">
        <f t="shared" si="13"/>
        <v>94.409937888198755</v>
      </c>
      <c r="R56" s="38">
        <f t="shared" si="14"/>
        <v>64.135021097046405</v>
      </c>
      <c r="S56" s="39">
        <f t="shared" si="15"/>
        <v>-6.5449589852451737</v>
      </c>
      <c r="T56" s="39">
        <f t="shared" si="16"/>
        <v>-6.5449589852451524</v>
      </c>
      <c r="U56" t="s">
        <v>168</v>
      </c>
      <c r="V56" t="s">
        <v>175</v>
      </c>
      <c r="W56" t="s">
        <v>180</v>
      </c>
      <c r="X56" t="s">
        <v>186</v>
      </c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50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52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 s="28"/>
      <c r="B186" s="28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 s="28"/>
      <c r="V186" s="28"/>
      <c r="W186" s="28"/>
      <c r="X186" s="2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50" customFormat="1" ht="15" x14ac:dyDescent="0.25">
      <c r="A194" s="53"/>
      <c r="B194" s="53"/>
      <c r="C194" s="54"/>
      <c r="D194" s="55"/>
      <c r="E194" s="56"/>
      <c r="F194" s="55"/>
      <c r="G194" s="56"/>
      <c r="H194" s="55"/>
      <c r="I194" s="55"/>
      <c r="J194" s="55"/>
      <c r="K194" s="56"/>
      <c r="L194" s="57"/>
      <c r="M194" s="57"/>
      <c r="N194" s="58"/>
      <c r="O194" s="58"/>
      <c r="P194" s="58"/>
      <c r="Q194" s="58"/>
      <c r="R194" s="58"/>
      <c r="S194" s="59"/>
      <c r="T194" s="59"/>
      <c r="U194" s="53"/>
      <c r="V194" s="53"/>
      <c r="W194" s="53"/>
      <c r="X194" s="53"/>
      <c r="Y194" s="52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1" activePane="bottomLeft" state="frozen"/>
      <selection pane="bottomLeft" activeCell="S3" sqref="S3:S5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35</v>
      </c>
      <c r="O1" s="62"/>
      <c r="P1" s="6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1.87</v>
      </c>
      <c r="B3">
        <v>3.26</v>
      </c>
      <c r="C3">
        <v>5.32</v>
      </c>
      <c r="D3" s="20">
        <f>IF(OR($A3="",$B3="",$C3=""),"",(1/A3)+(1/B3)+(1/C3)-1)</f>
        <v>2.9477749358468808E-2</v>
      </c>
      <c r="E3" s="17">
        <f>IF(OR($A3="",$B3="",$C3=""),"",A3*'MPTO_working_3-way'!$I2)</f>
        <v>1.9251233913003367</v>
      </c>
      <c r="F3" s="21">
        <f>IF(OR($A3="",$B3="",$C3=""),"",B3*'MPTO_working_3-way'!$I2)</f>
        <v>3.356097462908608</v>
      </c>
      <c r="G3" s="22">
        <f>IF(OR($A3="",$B3="",$C3=""),"",C3*'MPTO_working_3-way'!$I2)</f>
        <v>5.4768216265870544</v>
      </c>
      <c r="H3" s="17">
        <f>IF(OR($A3="",$B3="",$C3=""),"",'MPTO_working_3-way'!E2)</f>
        <v>1.9050034162474285</v>
      </c>
      <c r="I3" s="21">
        <f>IF(OR($A3="",$B3="",$C3=""),"",'MPTO_working_3-way'!F2)</f>
        <v>3.3678816265630758</v>
      </c>
      <c r="J3" s="22">
        <f>IF(OR($A3="",$B3="",$C3=""),"",'MPTO_working_3-way'!G2)</f>
        <v>5.61343605777419</v>
      </c>
      <c r="K3" s="17">
        <f>IF(OR($A3="",$B3="",$C3=""),"",'OddsRatio_working_3-way'!H2)</f>
        <v>1.9130636078896406</v>
      </c>
      <c r="L3" s="21">
        <f>IF(OR($A3="",$B3="",$C3=""),"",'OddsRatio_working_3-way'!I2)</f>
        <v>3.3718663837133183</v>
      </c>
      <c r="M3" s="22">
        <f>IF(OR($A3="",$B3="",$C3=""),"",'OddsRatio_working_3-way'!J2)</f>
        <v>5.533833087452007</v>
      </c>
      <c r="N3" s="23">
        <f>(1/E3)* 100</f>
        <v>51.944722323723035</v>
      </c>
      <c r="O3" s="24">
        <f>(1/F3)* 100</f>
        <v>29.796512498577325</v>
      </c>
      <c r="P3" s="24">
        <f>(1/G3)* 100</f>
        <v>18.258765177699637</v>
      </c>
      <c r="Q3" t="s">
        <v>162</v>
      </c>
      <c r="R3" t="s">
        <v>171</v>
      </c>
      <c r="S3" t="s">
        <v>183</v>
      </c>
      <c r="T3" s="35">
        <v>100</v>
      </c>
      <c r="U3" s="35">
        <f>(1/A4)*((T3*A4)-T3)</f>
        <v>45.355191256830594</v>
      </c>
      <c r="V3" s="35">
        <f>(1/B4)*((T3*B4)-T3)</f>
        <v>72.067039106145245</v>
      </c>
      <c r="W3" s="35">
        <f>(1/C4)*((T3*C4)-T3)</f>
        <v>78.991596638655466</v>
      </c>
      <c r="X3" s="35">
        <f>((1/B4)+(1/C4))*T3</f>
        <v>48.941364255199282</v>
      </c>
      <c r="Y3" s="35">
        <f>((1/A4)+(1/C4))*T3</f>
        <v>75.653212104513941</v>
      </c>
      <c r="Z3" s="35">
        <f>((1/A4)+(1/B4))*T3</f>
        <v>82.577769637024147</v>
      </c>
      <c r="AA3" s="35">
        <f t="shared" ref="AA3" si="0">U3-X3</f>
        <v>-3.5861729983686885</v>
      </c>
      <c r="AB3" s="35">
        <f t="shared" ref="AB3" si="1">V3-Y3</f>
        <v>-3.5861729983686956</v>
      </c>
      <c r="AC3" s="35">
        <f t="shared" ref="AC3" si="2">W3-Z3</f>
        <v>-3.5861729983686814</v>
      </c>
      <c r="AD3" s="27"/>
      <c r="AE3" s="27"/>
      <c r="AF3">
        <v>2.54</v>
      </c>
      <c r="AG3">
        <v>1.56</v>
      </c>
      <c r="AH3" s="41"/>
      <c r="AI3" s="27"/>
      <c r="AJ3" t="s">
        <v>180</v>
      </c>
    </row>
    <row r="4" spans="1:36" ht="15" x14ac:dyDescent="0.25">
      <c r="A4">
        <v>1.83</v>
      </c>
      <c r="B4">
        <v>3.58</v>
      </c>
      <c r="C4">
        <v>4.76</v>
      </c>
      <c r="D4" s="20">
        <f t="shared" ref="D4:D67" si="3">IF(OR($A4="",$B4="",$C4=""),"",(1/A4)+(1/B4)+(1/C4)-1)</f>
        <v>3.5861729983686752E-2</v>
      </c>
      <c r="E4" s="17">
        <f>IF(OR($A4="",$B4="",$C4=""),"",A4*'MPTO_working_3-way'!$I3)</f>
        <v>1.8956269658701468</v>
      </c>
      <c r="F4" s="21">
        <f>IF(OR($A4="",$B4="",$C4=""),"",B4*'MPTO_working_3-way'!$I3)</f>
        <v>3.7083849933415984</v>
      </c>
      <c r="G4" s="22">
        <f>IF(OR($A4="",$B4="",$C4=""),"",C4*'MPTO_working_3-way'!$I3)</f>
        <v>4.930701834722349</v>
      </c>
      <c r="H4" s="17">
        <f>IF(OR($A4="",$B4="",$C4=""),"",'MPTO_working_3-way'!E3)</f>
        <v>1.8709277709907739</v>
      </c>
      <c r="I4" s="21">
        <f>IF(OR($A4="",$B4="",$C4=""),"",'MPTO_working_3-way'!F3)</f>
        <v>3.7400556742798772</v>
      </c>
      <c r="J4" s="22">
        <f>IF(OR($A4="",$B4="",$C4=""),"",'MPTO_working_3-way'!G3)</f>
        <v>5.0471880889933143</v>
      </c>
      <c r="K4" s="17">
        <f>IF(OR($A4="",$B4="",$C4=""),"",'OddsRatio_working_3-way'!H3)</f>
        <v>1.8802377319886976</v>
      </c>
      <c r="L4" s="21">
        <f>IF(OR($A4="",$B4="",$C4=""),"",'OddsRatio_working_3-way'!I3)</f>
        <v>3.7361606608805293</v>
      </c>
      <c r="M4" s="22">
        <f>IF(OR($A4="",$B4="",$C4=""),"",'OddsRatio_working_3-way'!J3)</f>
        <v>4.987582978647592</v>
      </c>
      <c r="N4" s="23">
        <f t="shared" ref="N4" si="4">(1/E4)* 100</f>
        <v>52.752995077856546</v>
      </c>
      <c r="O4" s="24">
        <f t="shared" ref="O4" si="5">(1/F4)* 100</f>
        <v>26.965916478345669</v>
      </c>
      <c r="P4" s="24">
        <f t="shared" ref="P4" si="6">(1/G4)* 100</f>
        <v>20.281088443797792</v>
      </c>
      <c r="Q4" t="s">
        <v>89</v>
      </c>
      <c r="R4" t="s">
        <v>75</v>
      </c>
      <c r="S4" t="s">
        <v>184</v>
      </c>
      <c r="T4" s="35">
        <v>100</v>
      </c>
      <c r="U4" s="35">
        <f t="shared" ref="U4" si="7">(1/A5)*((T4*A5)-T4)</f>
        <v>57.264957264957268</v>
      </c>
      <c r="V4" s="35">
        <f t="shared" ref="V4" si="8">(1/B5)*((T4*B5)-T4)</f>
        <v>70.588235294117652</v>
      </c>
      <c r="W4" s="35">
        <f t="shared" ref="W4" si="9">(1/C5)*((T4*C5)-T4)</f>
        <v>68.847352024922117</v>
      </c>
      <c r="X4" s="35">
        <f t="shared" ref="X4" si="10">((1/B5)+(1/C5))*T4</f>
        <v>60.564412680960231</v>
      </c>
      <c r="Y4" s="35">
        <f t="shared" ref="Y4" si="11">((1/A5)+(1/C5))*T4</f>
        <v>73.887690710120623</v>
      </c>
      <c r="Z4" s="35">
        <f t="shared" ref="Z4" si="12">((1/A5)+(1/B5))*T4</f>
        <v>72.146807440925102</v>
      </c>
      <c r="AA4" s="35">
        <f t="shared" ref="AA4" si="13">U4-X4</f>
        <v>-3.2994554160029637</v>
      </c>
      <c r="AB4" s="35">
        <f t="shared" ref="AB4" si="14">V4-Y4</f>
        <v>-3.2994554160029708</v>
      </c>
      <c r="AC4" s="35">
        <f t="shared" ref="AC4" si="15">W4-Z4</f>
        <v>-3.299455416002985</v>
      </c>
      <c r="AD4" s="4"/>
      <c r="AE4" s="4"/>
      <c r="AF4">
        <v>2.09</v>
      </c>
      <c r="AG4">
        <v>1.79</v>
      </c>
      <c r="AH4" s="4"/>
      <c r="AI4" s="4"/>
      <c r="AJ4" t="s">
        <v>70</v>
      </c>
    </row>
    <row r="5" spans="1:36" s="12" customFormat="1" ht="15" x14ac:dyDescent="0.25">
      <c r="A5">
        <v>2.34</v>
      </c>
      <c r="B5">
        <v>3.4</v>
      </c>
      <c r="C5">
        <v>3.21</v>
      </c>
      <c r="D5" s="20">
        <f t="shared" si="3"/>
        <v>3.2994554160029832E-2</v>
      </c>
      <c r="E5" s="17">
        <f>IF(OR($A5="",$B5="",$C5=""),"",A5*'MPTO_working_3-way'!$I4)</f>
        <v>2.4172072567344696</v>
      </c>
      <c r="F5" s="21">
        <f>IF(OR($A5="",$B5="",$C5=""),"",B5*'MPTO_working_3-way'!$I4)</f>
        <v>3.5121814841441013</v>
      </c>
      <c r="G5" s="22">
        <f>IF(OR($A5="",$B5="",$C5=""),"",C5*'MPTO_working_3-way'!$I4)</f>
        <v>3.3159125188536955</v>
      </c>
      <c r="H5" s="17">
        <f>IF(OR($A5="",$B5="",$C5=""),"",'MPTO_working_3-way'!E4)</f>
        <v>2.4018124501557399</v>
      </c>
      <c r="I5" s="21">
        <f>IF(OR($A5="",$B5="",$C5=""),"",'MPTO_working_3-way'!F4)</f>
        <v>3.5320779141749141</v>
      </c>
      <c r="J5" s="22">
        <f>IF(OR($A5="",$B5="",$C5=""),"",'MPTO_working_3-way'!G4)</f>
        <v>3.3274737072514826</v>
      </c>
      <c r="K5" s="17">
        <f>IF(OR($A5="",$B5="",$C5=""),"",'OddsRatio_working_3-way'!H4)</f>
        <v>2.4085121986932454</v>
      </c>
      <c r="L5" s="21">
        <f>IF(OR($A5="",$B5="",$C5=""),"",'OddsRatio_working_3-way'!I4)</f>
        <v>3.5227084155699924</v>
      </c>
      <c r="M5" s="22">
        <f>IF(OR($A5="",$B5="",$C5=""),"",'OddsRatio_working_3-way'!J4)</f>
        <v>3.3229939993373687</v>
      </c>
      <c r="N5" s="23">
        <f t="shared" ref="N5:N68" si="16">(1/E5)* 100</f>
        <v>41.370056175942139</v>
      </c>
      <c r="O5" s="24">
        <f t="shared" ref="O5:O68" si="17">(1/F5)* 100</f>
        <v>28.472332779913117</v>
      </c>
      <c r="P5" s="24">
        <f t="shared" ref="P5:P68" si="18">(1/G5)* 100</f>
        <v>30.157611044144737</v>
      </c>
      <c r="Q5" t="s">
        <v>120</v>
      </c>
      <c r="R5" t="s">
        <v>118</v>
      </c>
      <c r="S5" t="s">
        <v>184</v>
      </c>
      <c r="T5" s="35">
        <v>100</v>
      </c>
      <c r="U5" s="35">
        <f t="shared" ref="U5:U68" si="19">(1/A6)*((T5*A6)-T5)</f>
        <v>77.678571428571431</v>
      </c>
      <c r="V5" s="35">
        <f t="shared" ref="V5:V68" si="20">(1/B6)*((T5*B6)-T5)</f>
        <v>71.83098591549296</v>
      </c>
      <c r="W5" s="35">
        <f t="shared" ref="W5:W68" si="21">(1/C6)*((T5*C6)-T5)</f>
        <v>46.808510638297875</v>
      </c>
      <c r="X5" s="35">
        <f t="shared" ref="X5:X68" si="22">((1/B6)+(1/C6))*T5</f>
        <v>81.360503446209179</v>
      </c>
      <c r="Y5" s="35">
        <f t="shared" ref="Y5:Y68" si="23">((1/A6)+(1/C6))*T5</f>
        <v>75.512917933130694</v>
      </c>
      <c r="Z5" s="35">
        <f t="shared" ref="Z5:Z68" si="24">((1/A6)+(1/B6))*T5</f>
        <v>50.49044265593561</v>
      </c>
      <c r="AA5" s="35">
        <f t="shared" ref="AA5:AA68" si="25">U5-X5</f>
        <v>-3.6819320176377488</v>
      </c>
      <c r="AB5" s="35">
        <f t="shared" ref="AB5:AB68" si="26">V5-Y5</f>
        <v>-3.6819320176377346</v>
      </c>
      <c r="AC5" s="35">
        <f t="shared" ref="AC5:AC68" si="27">W5-Z5</f>
        <v>-3.6819320176377346</v>
      </c>
      <c r="AD5" s="27"/>
      <c r="AE5" s="27"/>
      <c r="AF5">
        <v>2.14</v>
      </c>
      <c r="AG5">
        <v>1.75</v>
      </c>
      <c r="AH5" s="36"/>
      <c r="AI5" s="27"/>
      <c r="AJ5" t="s">
        <v>70</v>
      </c>
    </row>
    <row r="6" spans="1:36" s="12" customFormat="1" ht="15" x14ac:dyDescent="0.25">
      <c r="A6">
        <v>4.4800000000000004</v>
      </c>
      <c r="B6">
        <v>3.55</v>
      </c>
      <c r="C6">
        <v>1.88</v>
      </c>
      <c r="D6" s="20">
        <f t="shared" si="3"/>
        <v>3.6819320176377346E-2</v>
      </c>
      <c r="E6" s="17">
        <f>IF(OR($A6="",$B6="",$C6=""),"",A6*'MPTO_working_3-way'!$I5)</f>
        <v>4.6449505543901708</v>
      </c>
      <c r="F6" s="21">
        <f>IF(OR($A6="",$B6="",$C6=""),"",B6*'MPTO_working_3-way'!$I5)</f>
        <v>3.6807085866261393</v>
      </c>
      <c r="G6" s="22">
        <f>IF(OR($A6="",$B6="",$C6=""),"",C6*'MPTO_working_3-way'!$I5)</f>
        <v>1.9492203219315893</v>
      </c>
      <c r="H6" s="17">
        <f>IF(OR($A6="",$B6="",$C6=""),"",'MPTO_working_3-way'!E5)</f>
        <v>4.7406580582967601</v>
      </c>
      <c r="I6" s="21">
        <f>IF(OR($A6="",$B6="",$C6=""),"",'MPTO_working_3-way'!F5)</f>
        <v>3.7117177956759648</v>
      </c>
      <c r="J6" s="22">
        <f>IF(OR($A6="",$B6="",$C6=""),"",'MPTO_working_3-way'!G5)</f>
        <v>1.924402588910114</v>
      </c>
      <c r="K6" s="17">
        <f>IF(OR($A6="",$B6="",$C6=""),"",'OddsRatio_working_3-way'!H5)</f>
        <v>4.6930620979386779</v>
      </c>
      <c r="L6" s="21">
        <f>IF(OR($A6="",$B6="",$C6=""),"",'OddsRatio_working_3-way'!I5)</f>
        <v>3.7061230890067902</v>
      </c>
      <c r="M6" s="22">
        <f>IF(OR($A6="",$B6="",$C6=""),"",'OddsRatio_working_3-way'!J5)</f>
        <v>1.9338777718925391</v>
      </c>
      <c r="N6" s="23">
        <f t="shared" si="16"/>
        <v>21.528754467684287</v>
      </c>
      <c r="O6" s="24">
        <f t="shared" si="17"/>
        <v>27.168681694429754</v>
      </c>
      <c r="P6" s="24">
        <f t="shared" si="18"/>
        <v>51.30256383788597</v>
      </c>
      <c r="Q6" t="s">
        <v>121</v>
      </c>
      <c r="R6" t="s">
        <v>87</v>
      </c>
      <c r="S6" t="s">
        <v>184</v>
      </c>
      <c r="T6" s="35">
        <v>100</v>
      </c>
      <c r="U6" s="35">
        <f t="shared" si="19"/>
        <v>48.979591836734699</v>
      </c>
      <c r="V6" s="35">
        <f t="shared" si="20"/>
        <v>71.428571428571431</v>
      </c>
      <c r="W6" s="35">
        <f t="shared" si="21"/>
        <v>76.133651551312653</v>
      </c>
      <c r="X6" s="35">
        <f t="shared" si="22"/>
        <v>52.437777020115917</v>
      </c>
      <c r="Y6" s="35">
        <f t="shared" si="23"/>
        <v>74.886756611952649</v>
      </c>
      <c r="Z6" s="35">
        <f t="shared" si="24"/>
        <v>79.591836734693871</v>
      </c>
      <c r="AA6" s="35">
        <f t="shared" si="25"/>
        <v>-3.4581851833812181</v>
      </c>
      <c r="AB6" s="35">
        <f t="shared" si="26"/>
        <v>-3.4581851833812181</v>
      </c>
      <c r="AC6" s="35">
        <f t="shared" si="27"/>
        <v>-3.4581851833812181</v>
      </c>
      <c r="AD6" s="27"/>
      <c r="AE6" s="27"/>
      <c r="AF6">
        <v>2.1</v>
      </c>
      <c r="AG6">
        <v>1.78</v>
      </c>
      <c r="AH6" s="36"/>
      <c r="AI6" s="27"/>
      <c r="AJ6" t="s">
        <v>70</v>
      </c>
    </row>
    <row r="7" spans="1:36" s="12" customFormat="1" ht="15" x14ac:dyDescent="0.25">
      <c r="A7">
        <v>1.96</v>
      </c>
      <c r="B7">
        <v>3.5</v>
      </c>
      <c r="C7">
        <v>4.1900000000000004</v>
      </c>
      <c r="D7" s="20">
        <f t="shared" si="3"/>
        <v>3.4581851833812349E-2</v>
      </c>
      <c r="E7" s="17">
        <f>IF(OR($A7="",$B7="",$C7=""),"",A7*'MPTO_working_3-way'!$I6)</f>
        <v>2.0277804295942721</v>
      </c>
      <c r="F7" s="21">
        <f>IF(OR($A7="",$B7="",$C7=""),"",B7*'MPTO_working_3-way'!$I6)</f>
        <v>3.6210364814183431</v>
      </c>
      <c r="G7" s="22">
        <f>IF(OR($A7="",$B7="",$C7=""),"",C7*'MPTO_working_3-way'!$I6)</f>
        <v>4.3348979591836745</v>
      </c>
      <c r="H7" s="17">
        <f>IF(OR($A7="",$B7="",$C7=""),"",'MPTO_working_3-way'!E6)</f>
        <v>2.0053068533289924</v>
      </c>
      <c r="I7" s="21">
        <f>IF(OR($A7="",$B7="",$C7=""),"",'MPTO_working_3-way'!F6)</f>
        <v>3.6471459024159167</v>
      </c>
      <c r="J7" s="22">
        <f>IF(OR($A7="",$B7="",$C7=""),"",'MPTO_working_3-way'!G6)</f>
        <v>4.4026447462473195</v>
      </c>
      <c r="K7" s="17">
        <f>IF(OR($A7="",$B7="",$C7=""),"",'OddsRatio_working_3-way'!H6)</f>
        <v>2.0141051049492997</v>
      </c>
      <c r="L7" s="21">
        <f>IF(OR($A7="",$B7="",$C7=""),"",'OddsRatio_working_3-way'!I6)</f>
        <v>3.6408987108054691</v>
      </c>
      <c r="M7" s="22">
        <f>IF(OR($A7="",$B7="",$C7=""),"",'OddsRatio_working_3-way'!J6)</f>
        <v>4.3697867549877794</v>
      </c>
      <c r="N7" s="23">
        <f t="shared" si="16"/>
        <v>49.315004001694831</v>
      </c>
      <c r="O7" s="24">
        <f t="shared" si="17"/>
        <v>27.616402240949107</v>
      </c>
      <c r="P7" s="24">
        <f t="shared" si="18"/>
        <v>23.068593757356052</v>
      </c>
      <c r="Q7" t="s">
        <v>122</v>
      </c>
      <c r="R7" t="s">
        <v>98</v>
      </c>
      <c r="S7" t="s">
        <v>184</v>
      </c>
      <c r="T7" s="35">
        <v>100</v>
      </c>
      <c r="U7" s="35">
        <f t="shared" si="19"/>
        <v>37.888198757763973</v>
      </c>
      <c r="V7" s="35">
        <f t="shared" si="20"/>
        <v>75.062344139650875</v>
      </c>
      <c r="W7" s="35">
        <f t="shared" si="21"/>
        <v>83.305509181969953</v>
      </c>
      <c r="X7" s="35">
        <f t="shared" si="22"/>
        <v>41.632146678379179</v>
      </c>
      <c r="Y7" s="35">
        <f t="shared" si="23"/>
        <v>78.806292060266074</v>
      </c>
      <c r="Z7" s="35">
        <f t="shared" si="24"/>
        <v>87.049457102585151</v>
      </c>
      <c r="AA7" s="35">
        <f t="shared" si="25"/>
        <v>-3.7439479206152058</v>
      </c>
      <c r="AB7" s="35">
        <f t="shared" si="26"/>
        <v>-3.7439479206151987</v>
      </c>
      <c r="AC7" s="35">
        <f t="shared" si="27"/>
        <v>-3.7439479206151987</v>
      </c>
      <c r="AD7" s="27"/>
      <c r="AE7" s="27"/>
      <c r="AF7">
        <v>2.0699999999999998</v>
      </c>
      <c r="AG7">
        <v>1.8</v>
      </c>
      <c r="AH7" s="36"/>
      <c r="AI7" s="27"/>
      <c r="AJ7" t="s">
        <v>70</v>
      </c>
    </row>
    <row r="8" spans="1:36" ht="15" x14ac:dyDescent="0.25">
      <c r="A8">
        <v>1.61</v>
      </c>
      <c r="B8">
        <v>4.01</v>
      </c>
      <c r="C8">
        <v>5.99</v>
      </c>
      <c r="D8" s="20">
        <f t="shared" si="3"/>
        <v>3.7439479206152093E-2</v>
      </c>
      <c r="E8" s="17">
        <f>IF(OR($A8="",$B8="",$C8=""),"",A8*'MPTO_working_3-way'!$I7)</f>
        <v>1.670277561521905</v>
      </c>
      <c r="F8" s="21">
        <f>IF(OR($A8="",$B8="",$C8=""),"",B8*'MPTO_working_3-way'!$I7)</f>
        <v>4.1601323116166693</v>
      </c>
      <c r="G8" s="22">
        <f>IF(OR($A8="",$B8="",$C8=""),"",C8*'MPTO_working_3-way'!$I7)</f>
        <v>6.2142624804448516</v>
      </c>
      <c r="H8" s="17">
        <f>IF(OR($A8="",$B8="",$C8=""),"",'MPTO_working_3-way'!E7)</f>
        <v>1.6430122574771067</v>
      </c>
      <c r="I8" s="21">
        <f>IF(OR($A8="",$B8="",$C8=""),"",'MPTO_working_3-way'!F7)</f>
        <v>4.2212486035884584</v>
      </c>
      <c r="J8" s="22">
        <f>IF(OR($A8="",$B8="",$C8=""),"",'MPTO_working_3-way'!G7)</f>
        <v>6.4739550744264696</v>
      </c>
      <c r="K8" s="17">
        <f>IF(OR($A8="",$B8="",$C8=""),"",'OddsRatio_working_3-way'!H7)</f>
        <v>1.6523978857107864</v>
      </c>
      <c r="L8" s="21">
        <f>IF(OR($A8="",$B8="",$C8=""),"",'OddsRatio_working_3-way'!I7)</f>
        <v>4.2192092393269967</v>
      </c>
      <c r="M8" s="22">
        <f>IF(OR($A8="",$B8="",$C8=""),"",'OddsRatio_working_3-way'!J7)</f>
        <v>6.3368286060603696</v>
      </c>
      <c r="N8" s="23">
        <f t="shared" si="16"/>
        <v>59.870288809294138</v>
      </c>
      <c r="O8" s="24">
        <f t="shared" si="17"/>
        <v>24.037697003232811</v>
      </c>
      <c r="P8" s="24">
        <f t="shared" si="18"/>
        <v>16.092014187473048</v>
      </c>
      <c r="Q8" t="s">
        <v>82</v>
      </c>
      <c r="R8" t="s">
        <v>119</v>
      </c>
      <c r="S8" t="s">
        <v>184</v>
      </c>
      <c r="T8" s="35">
        <v>100</v>
      </c>
      <c r="U8" s="35">
        <f t="shared" si="19"/>
        <v>51.690821256038639</v>
      </c>
      <c r="V8" s="35">
        <f t="shared" si="20"/>
        <v>69.135802469135797</v>
      </c>
      <c r="W8" s="35">
        <f t="shared" si="21"/>
        <v>74.619289340101517</v>
      </c>
      <c r="X8" s="35">
        <f t="shared" si="22"/>
        <v>56.244908190762665</v>
      </c>
      <c r="Y8" s="35">
        <f t="shared" si="23"/>
        <v>73.689889403859837</v>
      </c>
      <c r="Z8" s="35">
        <f t="shared" si="24"/>
        <v>79.173376274825543</v>
      </c>
      <c r="AA8" s="35">
        <f t="shared" si="25"/>
        <v>-4.554086934724026</v>
      </c>
      <c r="AB8" s="35">
        <f t="shared" si="26"/>
        <v>-4.5540869347240402</v>
      </c>
      <c r="AC8" s="35">
        <f t="shared" si="27"/>
        <v>-4.554086934724026</v>
      </c>
      <c r="AF8">
        <v>1.93</v>
      </c>
      <c r="AG8">
        <v>1.93</v>
      </c>
      <c r="AJ8" t="s">
        <v>70</v>
      </c>
    </row>
    <row r="9" spans="1:36" ht="15" x14ac:dyDescent="0.25">
      <c r="A9">
        <v>2.0699999999999998</v>
      </c>
      <c r="B9">
        <v>3.24</v>
      </c>
      <c r="C9">
        <v>3.94</v>
      </c>
      <c r="D9" s="20">
        <f t="shared" si="3"/>
        <v>4.5540869347240331E-2</v>
      </c>
      <c r="E9" s="17">
        <f>IF(OR($A9="",$B9="",$C9=""),"",A9*'MPTO_working_3-way'!$I8)</f>
        <v>2.1642695995487875</v>
      </c>
      <c r="F9" s="21">
        <f>IF(OR($A9="",$B9="",$C9=""),"",B9*'MPTO_working_3-way'!$I8)</f>
        <v>3.3875524166850588</v>
      </c>
      <c r="G9" s="22">
        <f>IF(OR($A9="",$B9="",$C9=""),"",C9*'MPTO_working_3-way'!$I8)</f>
        <v>4.1194310252281268</v>
      </c>
      <c r="H9" s="17">
        <f>IF(OR($A9="",$B9="",$C9=""),"",'MPTO_working_3-way'!E8)</f>
        <v>2.137156289184877</v>
      </c>
      <c r="I9" s="21">
        <f>IF(OR($A9="",$B9="",$C9=""),"",'MPTO_working_3-way'!F8)</f>
        <v>3.4075998650618522</v>
      </c>
      <c r="J9" s="22">
        <f>IF(OR($A9="",$B9="",$C9=""),"",'MPTO_working_3-way'!G8)</f>
        <v>4.1906438402046167</v>
      </c>
      <c r="K9" s="17">
        <f>IF(OR($A9="",$B9="",$C9=""),"",'OddsRatio_working_3-way'!H8)</f>
        <v>2.1481726521928857</v>
      </c>
      <c r="L9" s="21">
        <f>IF(OR($A9="",$B9="",$C9=""),"",'OddsRatio_working_3-way'!I8)</f>
        <v>3.4036511597309023</v>
      </c>
      <c r="M9" s="22">
        <f>IF(OR($A9="",$B9="",$C9=""),"",'OddsRatio_working_3-way'!J8)</f>
        <v>4.1547921471468099</v>
      </c>
      <c r="N9" s="23">
        <f t="shared" si="16"/>
        <v>46.204964492800833</v>
      </c>
      <c r="O9" s="24">
        <f t="shared" si="17"/>
        <v>29.519838425956085</v>
      </c>
      <c r="P9" s="24">
        <f t="shared" si="18"/>
        <v>24.275197081243078</v>
      </c>
      <c r="Q9" t="s">
        <v>90</v>
      </c>
      <c r="R9" t="s">
        <v>88</v>
      </c>
      <c r="S9" t="s">
        <v>184</v>
      </c>
      <c r="T9" s="35">
        <v>100</v>
      </c>
      <c r="U9" s="35">
        <f t="shared" si="19"/>
        <v>65.156794425087099</v>
      </c>
      <c r="V9" s="35">
        <f t="shared" si="20"/>
        <v>68.454258675078862</v>
      </c>
      <c r="W9" s="35">
        <f t="shared" si="21"/>
        <v>61.977186311787079</v>
      </c>
      <c r="X9" s="35">
        <f t="shared" si="22"/>
        <v>69.568555013134059</v>
      </c>
      <c r="Y9" s="35">
        <f t="shared" si="23"/>
        <v>72.866019263125821</v>
      </c>
      <c r="Z9" s="35">
        <f t="shared" si="24"/>
        <v>66.388946899834025</v>
      </c>
      <c r="AA9" s="35">
        <f t="shared" si="25"/>
        <v>-4.4117605880469597</v>
      </c>
      <c r="AB9" s="35">
        <f t="shared" si="26"/>
        <v>-4.4117605880469597</v>
      </c>
      <c r="AC9" s="35">
        <f t="shared" si="27"/>
        <v>-4.4117605880469455</v>
      </c>
      <c r="AF9">
        <v>2.29</v>
      </c>
      <c r="AG9">
        <v>1.64</v>
      </c>
      <c r="AJ9" t="s">
        <v>70</v>
      </c>
    </row>
    <row r="10" spans="1:36" ht="15" x14ac:dyDescent="0.25">
      <c r="A10">
        <v>2.87</v>
      </c>
      <c r="B10">
        <v>3.17</v>
      </c>
      <c r="C10">
        <v>2.63</v>
      </c>
      <c r="D10" s="20">
        <f t="shared" si="3"/>
        <v>4.4117605880469535E-2</v>
      </c>
      <c r="E10" s="17">
        <f>IF(OR($A10="",$B10="",$C10=""),"",A10*'MPTO_working_3-way'!$I9)</f>
        <v>2.9966175288769477</v>
      </c>
      <c r="F10" s="21">
        <f>IF(OR($A10="",$B10="",$C10=""),"",B10*'MPTO_working_3-way'!$I9)</f>
        <v>3.3098528106410883</v>
      </c>
      <c r="G10" s="22">
        <f>IF(OR($A10="",$B10="",$C10=""),"",C10*'MPTO_working_3-way'!$I9)</f>
        <v>2.7460293034656349</v>
      </c>
      <c r="H10" s="17">
        <f>IF(OR($A10="",$B10="",$C10=""),"",'MPTO_working_3-way'!E9)</f>
        <v>2.9964684780146267</v>
      </c>
      <c r="I10" s="21">
        <f>IF(OR($A10="",$B10="",$C10=""),"",'MPTO_working_3-way'!F9)</f>
        <v>3.3250037044882368</v>
      </c>
      <c r="J10" s="22">
        <f>IF(OR($A10="",$B10="",$C10=""),"",'MPTO_working_3-way'!G9)</f>
        <v>2.735811431607583</v>
      </c>
      <c r="K10" s="17">
        <f>IF(OR($A10="",$B10="",$C10=""),"",'OddsRatio_working_3-way'!H9)</f>
        <v>2.9969412241027102</v>
      </c>
      <c r="L10" s="21">
        <f>IF(OR($A10="",$B10="",$C10=""),"",'OddsRatio_working_3-way'!I9)</f>
        <v>3.3173061263651769</v>
      </c>
      <c r="M10" s="22">
        <f>IF(OR($A10="",$B10="",$C10=""),"",'OddsRatio_working_3-way'!J9)</f>
        <v>2.7406493022927365</v>
      </c>
      <c r="N10" s="23">
        <f t="shared" si="16"/>
        <v>33.370958768127252</v>
      </c>
      <c r="O10" s="24">
        <f t="shared" si="17"/>
        <v>30.212823868935402</v>
      </c>
      <c r="P10" s="24">
        <f t="shared" si="18"/>
        <v>36.416217362937346</v>
      </c>
      <c r="Q10" t="s">
        <v>76</v>
      </c>
      <c r="R10" t="s">
        <v>91</v>
      </c>
      <c r="S10" t="s">
        <v>184</v>
      </c>
      <c r="T10" s="35">
        <v>100</v>
      </c>
      <c r="U10" s="35">
        <f t="shared" si="19"/>
        <v>70.149253731343279</v>
      </c>
      <c r="V10" s="35">
        <f t="shared" si="20"/>
        <v>71.181556195965413</v>
      </c>
      <c r="W10" s="35">
        <f t="shared" si="21"/>
        <v>55.156950672645742</v>
      </c>
      <c r="X10" s="35">
        <f t="shared" si="22"/>
        <v>73.661493131388838</v>
      </c>
      <c r="Y10" s="35">
        <f t="shared" si="23"/>
        <v>74.693795596010972</v>
      </c>
      <c r="Z10" s="35">
        <f t="shared" si="24"/>
        <v>58.669190072691293</v>
      </c>
      <c r="AA10" s="35">
        <f t="shared" si="25"/>
        <v>-3.5122394000455586</v>
      </c>
      <c r="AB10" s="35">
        <f t="shared" si="26"/>
        <v>-3.5122394000455586</v>
      </c>
      <c r="AC10" s="35">
        <f t="shared" si="27"/>
        <v>-3.5122394000455515</v>
      </c>
      <c r="AF10">
        <v>2.14</v>
      </c>
      <c r="AG10">
        <v>1.72</v>
      </c>
      <c r="AJ10" t="s">
        <v>71</v>
      </c>
    </row>
    <row r="11" spans="1:36" ht="15" x14ac:dyDescent="0.25">
      <c r="A11">
        <v>3.35</v>
      </c>
      <c r="B11">
        <v>3.47</v>
      </c>
      <c r="C11">
        <v>2.23</v>
      </c>
      <c r="D11" s="20">
        <f t="shared" si="3"/>
        <v>3.512239400045547E-2</v>
      </c>
      <c r="E11" s="17">
        <f>IF(OR($A11="",$B11="",$C11=""),"",A11*'MPTO_working_3-way'!$I10)</f>
        <v>3.4676600199015257</v>
      </c>
      <c r="F11" s="21">
        <f>IF(OR($A11="",$B11="",$C11=""),"",B11*'MPTO_working_3-way'!$I10)</f>
        <v>3.5918747071815806</v>
      </c>
      <c r="G11" s="22">
        <f>IF(OR($A11="",$B11="",$C11=""),"",C11*'MPTO_working_3-way'!$I10)</f>
        <v>2.3083229386210156</v>
      </c>
      <c r="H11" s="17">
        <f>IF(OR($A11="",$B11="",$C11=""),"",'MPTO_working_3-way'!E10)</f>
        <v>3.4867503727497979</v>
      </c>
      <c r="I11" s="21">
        <f>IF(OR($A11="",$B11="",$C11=""),"",'MPTO_working_3-way'!F10)</f>
        <v>3.6169377427644758</v>
      </c>
      <c r="J11" s="22">
        <f>IF(OR($A11="",$B11="",$C11=""),"",'MPTO_working_3-way'!G10)</f>
        <v>2.2897807866699775</v>
      </c>
      <c r="K11" s="17">
        <f>IF(OR($A11="",$B11="",$C11=""),"",'OddsRatio_working_3-way'!H10)</f>
        <v>3.4791459785911401</v>
      </c>
      <c r="L11" s="21">
        <f>IF(OR($A11="",$B11="",$C11=""),"",'OddsRatio_working_3-way'!I10)</f>
        <v>3.605740666859623</v>
      </c>
      <c r="M11" s="22">
        <f>IF(OR($A11="",$B11="",$C11=""),"",'OddsRatio_working_3-way'!J10)</f>
        <v>2.2975955547519584</v>
      </c>
      <c r="N11" s="23">
        <f t="shared" si="16"/>
        <v>28.837890515818152</v>
      </c>
      <c r="O11" s="24">
        <f t="shared" si="17"/>
        <v>27.840614763109745</v>
      </c>
      <c r="P11" s="24">
        <f t="shared" si="18"/>
        <v>43.321494721072121</v>
      </c>
      <c r="Q11" t="s">
        <v>78</v>
      </c>
      <c r="R11" t="s">
        <v>95</v>
      </c>
      <c r="S11" t="s">
        <v>184</v>
      </c>
      <c r="T11" s="35">
        <v>100</v>
      </c>
      <c r="U11" s="35">
        <f t="shared" si="19"/>
        <v>63.898916967509031</v>
      </c>
      <c r="V11" s="35">
        <f t="shared" si="20"/>
        <v>69.78851963746223</v>
      </c>
      <c r="W11" s="35">
        <f t="shared" si="21"/>
        <v>62.962962962962962</v>
      </c>
      <c r="X11" s="35">
        <f t="shared" si="22"/>
        <v>67.248517399574808</v>
      </c>
      <c r="Y11" s="35">
        <f t="shared" si="23"/>
        <v>73.138120069528014</v>
      </c>
      <c r="Z11" s="35">
        <f t="shared" si="24"/>
        <v>66.312563395028732</v>
      </c>
      <c r="AA11" s="35">
        <f t="shared" si="25"/>
        <v>-3.3496004320657775</v>
      </c>
      <c r="AB11" s="35">
        <f t="shared" si="26"/>
        <v>-3.3496004320657846</v>
      </c>
      <c r="AC11" s="35">
        <f t="shared" si="27"/>
        <v>-3.3496004320657704</v>
      </c>
      <c r="AF11">
        <v>2.06</v>
      </c>
      <c r="AG11">
        <v>1.81</v>
      </c>
      <c r="AJ11" t="s">
        <v>71</v>
      </c>
    </row>
    <row r="12" spans="1:36" ht="15" x14ac:dyDescent="0.25">
      <c r="A12">
        <v>2.77</v>
      </c>
      <c r="B12">
        <v>3.31</v>
      </c>
      <c r="C12">
        <v>2.7</v>
      </c>
      <c r="D12" s="20">
        <f t="shared" si="3"/>
        <v>3.349600432065758E-2</v>
      </c>
      <c r="E12" s="17">
        <f>IF(OR($A12="",$B12="",$C12=""),"",A12*'MPTO_working_3-way'!$I11)</f>
        <v>2.8627839319682216</v>
      </c>
      <c r="F12" s="21">
        <f>IF(OR($A12="",$B12="",$C12=""),"",B12*'MPTO_working_3-way'!$I11)</f>
        <v>3.4208717743013768</v>
      </c>
      <c r="G12" s="22">
        <f>IF(OR($A12="",$B12="",$C12=""),"",C12*'MPTO_working_3-way'!$I11)</f>
        <v>2.7904392116657757</v>
      </c>
      <c r="H12" s="17">
        <f>IF(OR($A12="",$B12="",$C12=""),"",'MPTO_working_3-way'!E11)</f>
        <v>2.8584046749665819</v>
      </c>
      <c r="I12" s="21">
        <f>IF(OR($A12="",$B12="",$C12=""),"",'MPTO_working_3-way'!F11)</f>
        <v>3.4370229440400886</v>
      </c>
      <c r="J12" s="22">
        <f>IF(OR($A12="",$B12="",$C12=""),"",'MPTO_working_3-way'!G11)</f>
        <v>2.7839253376236885</v>
      </c>
      <c r="K12" s="17">
        <f>IF(OR($A12="",$B12="",$C12=""),"",'OddsRatio_working_3-way'!H11)</f>
        <v>2.8608196615087262</v>
      </c>
      <c r="L12" s="21">
        <f>IF(OR($A12="",$B12="",$C12=""),"",'OddsRatio_working_3-way'!I11)</f>
        <v>3.4285273548503716</v>
      </c>
      <c r="M12" s="22">
        <f>IF(OR($A12="",$B12="",$C12=""),"",'OddsRatio_working_3-way'!J11)</f>
        <v>2.7872279234829573</v>
      </c>
      <c r="N12" s="23">
        <f t="shared" si="16"/>
        <v>34.931033000191526</v>
      </c>
      <c r="O12" s="24">
        <f t="shared" si="17"/>
        <v>29.232314625537924</v>
      </c>
      <c r="P12" s="24">
        <f t="shared" si="18"/>
        <v>35.836652374270564</v>
      </c>
      <c r="Q12" t="s">
        <v>73</v>
      </c>
      <c r="R12" t="s">
        <v>69</v>
      </c>
      <c r="S12" t="s">
        <v>184</v>
      </c>
      <c r="T12" s="35">
        <v>100</v>
      </c>
      <c r="U12" s="35">
        <f t="shared" si="19"/>
        <v>60.15936254980079</v>
      </c>
      <c r="V12" s="35">
        <f t="shared" si="20"/>
        <v>70.149253731343279</v>
      </c>
      <c r="W12" s="35">
        <f t="shared" si="21"/>
        <v>66.442953020134226</v>
      </c>
      <c r="X12" s="35">
        <f t="shared" si="22"/>
        <v>63.407793248522481</v>
      </c>
      <c r="Y12" s="35">
        <f t="shared" si="23"/>
        <v>73.397684430064984</v>
      </c>
      <c r="Z12" s="35">
        <f t="shared" si="24"/>
        <v>69.691383718855931</v>
      </c>
      <c r="AA12" s="35">
        <f t="shared" si="25"/>
        <v>-3.2484306987216911</v>
      </c>
      <c r="AB12" s="35">
        <f t="shared" si="26"/>
        <v>-3.2484306987217053</v>
      </c>
      <c r="AC12" s="35">
        <f t="shared" si="27"/>
        <v>-3.2484306987217053</v>
      </c>
      <c r="AF12">
        <v>2.27</v>
      </c>
      <c r="AG12">
        <v>1.67</v>
      </c>
      <c r="AJ12" t="s">
        <v>71</v>
      </c>
    </row>
    <row r="13" spans="1:36" ht="15" x14ac:dyDescent="0.25">
      <c r="A13">
        <v>2.5099999999999998</v>
      </c>
      <c r="B13">
        <v>3.35</v>
      </c>
      <c r="C13">
        <v>2.98</v>
      </c>
      <c r="D13" s="20">
        <f t="shared" si="3"/>
        <v>3.2484306987216938E-2</v>
      </c>
      <c r="E13" s="17">
        <f>IF(OR($A13="",$B13="",$C13=""),"",A13*'MPTO_working_3-way'!$I12)</f>
        <v>2.5915356105379144</v>
      </c>
      <c r="F13" s="21">
        <f>IF(OR($A13="",$B13="",$C13=""),"",B13*'MPTO_working_3-way'!$I12)</f>
        <v>3.4588224284071769</v>
      </c>
      <c r="G13" s="22">
        <f>IF(OR($A13="",$B13="",$C13=""),"",C13*'MPTO_working_3-way'!$I12)</f>
        <v>3.0768032348219063</v>
      </c>
      <c r="H13" s="17">
        <f>IF(OR($A13="",$B13="",$C13=""),"",'MPTO_working_3-way'!E12)</f>
        <v>2.5801239950671064</v>
      </c>
      <c r="I13" s="21">
        <f>IF(OR($A13="",$B13="",$C13=""),"",'MPTO_working_3-way'!F12)</f>
        <v>3.4760922672982693</v>
      </c>
      <c r="J13" s="22">
        <f>IF(OR($A13="",$B13="",$C13=""),"",'MPTO_working_3-way'!G12)</f>
        <v>3.0793641365371198</v>
      </c>
      <c r="K13" s="17">
        <f>IF(OR($A13="",$B13="",$C13=""),"",'OddsRatio_working_3-way'!H12)</f>
        <v>2.5853691101717096</v>
      </c>
      <c r="L13" s="21">
        <f>IF(OR($A13="",$B13="",$C13=""),"",'OddsRatio_working_3-way'!I12)</f>
        <v>3.4672962972870978</v>
      </c>
      <c r="M13" s="22">
        <f>IF(OR($A13="",$B13="",$C13=""),"",'OddsRatio_working_3-way'!J12)</f>
        <v>3.0788283696291288</v>
      </c>
      <c r="N13" s="23">
        <f t="shared" si="16"/>
        <v>38.587160289587302</v>
      </c>
      <c r="O13" s="24">
        <f t="shared" si="17"/>
        <v>28.911573828914666</v>
      </c>
      <c r="P13" s="24">
        <f t="shared" si="18"/>
        <v>32.501265881498028</v>
      </c>
      <c r="Q13" t="s">
        <v>77</v>
      </c>
      <c r="R13" t="s">
        <v>68</v>
      </c>
      <c r="S13" t="s">
        <v>184</v>
      </c>
      <c r="T13" s="35">
        <v>100</v>
      </c>
      <c r="U13" s="35">
        <f t="shared" si="19"/>
        <v>44.134078212290497</v>
      </c>
      <c r="V13" s="35">
        <f t="shared" si="20"/>
        <v>72.67759562841529</v>
      </c>
      <c r="W13" s="35">
        <f t="shared" si="21"/>
        <v>79.550102249488745</v>
      </c>
      <c r="X13" s="35">
        <f t="shared" si="22"/>
        <v>47.772302122095944</v>
      </c>
      <c r="Y13" s="35">
        <f t="shared" si="23"/>
        <v>76.315819538220737</v>
      </c>
      <c r="Z13" s="35">
        <f t="shared" si="24"/>
        <v>83.188326159294192</v>
      </c>
      <c r="AA13" s="35">
        <f t="shared" si="25"/>
        <v>-3.638223909805447</v>
      </c>
      <c r="AB13" s="35">
        <f t="shared" si="26"/>
        <v>-3.638223909805447</v>
      </c>
      <c r="AC13" s="35">
        <f t="shared" si="27"/>
        <v>-3.638223909805447</v>
      </c>
      <c r="AF13">
        <v>2.0299999999999998</v>
      </c>
      <c r="AG13">
        <v>1.85</v>
      </c>
      <c r="AJ13" t="s">
        <v>71</v>
      </c>
    </row>
    <row r="14" spans="1:36" ht="15" x14ac:dyDescent="0.25">
      <c r="A14">
        <v>1.79</v>
      </c>
      <c r="B14">
        <v>3.66</v>
      </c>
      <c r="C14">
        <v>4.8899999999999997</v>
      </c>
      <c r="D14" s="20">
        <f t="shared" si="3"/>
        <v>3.6382239098054381E-2</v>
      </c>
      <c r="E14" s="17">
        <f>IF(OR($A14="",$B14="",$C14=""),"",A14*'MPTO_working_3-way'!$I13)</f>
        <v>1.8551242079855175</v>
      </c>
      <c r="F14" s="21">
        <f>IF(OR($A14="",$B14="",$C14=""),"",B14*'MPTO_working_3-way'!$I13)</f>
        <v>3.7931589950988793</v>
      </c>
      <c r="G14" s="22">
        <f>IF(OR($A14="",$B14="",$C14=""),"",C14*'MPTO_working_3-way'!$I13)</f>
        <v>5.0679091491894859</v>
      </c>
      <c r="H14" s="17">
        <f>IF(OR($A14="",$B14="",$C14=""),"",'MPTO_working_3-way'!E13)</f>
        <v>1.8297196817021211</v>
      </c>
      <c r="I14" s="21">
        <f>IF(OR($A14="",$B14="",$C14=""),"",'MPTO_working_3-way'!F13)</f>
        <v>3.8299996341717972</v>
      </c>
      <c r="J14" s="22">
        <f>IF(OR($A14="",$B14="",$C14=""),"",'MPTO_working_3-way'!G13)</f>
        <v>5.1982734701070035</v>
      </c>
      <c r="K14" s="17">
        <f>IF(OR($A14="",$B14="",$C14=""),"",'OddsRatio_working_3-way'!H13)</f>
        <v>1.8391343622729011</v>
      </c>
      <c r="L14" s="21">
        <f>IF(OR($A14="",$B14="",$C14=""),"",'OddsRatio_working_3-way'!I13)</f>
        <v>3.8254397514505274</v>
      </c>
      <c r="M14" s="22">
        <f>IF(OR($A14="",$B14="",$C14=""),"",'OddsRatio_working_3-way'!J13)</f>
        <v>5.1319400876475756</v>
      </c>
      <c r="N14" s="23">
        <f t="shared" si="16"/>
        <v>53.904746415114801</v>
      </c>
      <c r="O14" s="24">
        <f t="shared" si="17"/>
        <v>26.363250295916803</v>
      </c>
      <c r="P14" s="24">
        <f t="shared" si="18"/>
        <v>19.732003288968404</v>
      </c>
      <c r="Q14" t="s">
        <v>96</v>
      </c>
      <c r="R14" t="s">
        <v>74</v>
      </c>
      <c r="S14" t="s">
        <v>184</v>
      </c>
      <c r="T14" s="35">
        <v>100</v>
      </c>
      <c r="U14" s="35">
        <f t="shared" si="19"/>
        <v>52.153110047846894</v>
      </c>
      <c r="V14" s="35">
        <f t="shared" si="20"/>
        <v>70.238095238095241</v>
      </c>
      <c r="W14" s="35">
        <f t="shared" si="21"/>
        <v>74.160206718346245</v>
      </c>
      <c r="X14" s="35">
        <f t="shared" si="22"/>
        <v>55.6016980435585</v>
      </c>
      <c r="Y14" s="35">
        <f t="shared" si="23"/>
        <v>73.68668323380686</v>
      </c>
      <c r="Z14" s="35">
        <f t="shared" si="24"/>
        <v>77.608794714057879</v>
      </c>
      <c r="AA14" s="35">
        <f t="shared" si="25"/>
        <v>-3.4485879957116055</v>
      </c>
      <c r="AB14" s="35">
        <f t="shared" si="26"/>
        <v>-3.4485879957116197</v>
      </c>
      <c r="AC14" s="35">
        <f t="shared" si="27"/>
        <v>-3.4485879957116339</v>
      </c>
      <c r="AF14">
        <v>2.11</v>
      </c>
      <c r="AG14">
        <v>1.77</v>
      </c>
      <c r="AJ14" t="s">
        <v>71</v>
      </c>
    </row>
    <row r="15" spans="1:36" ht="15" x14ac:dyDescent="0.25">
      <c r="A15">
        <v>2.09</v>
      </c>
      <c r="B15">
        <v>3.36</v>
      </c>
      <c r="C15">
        <v>3.87</v>
      </c>
      <c r="D15" s="20">
        <f t="shared" si="3"/>
        <v>3.4485879957116161E-2</v>
      </c>
      <c r="E15" s="17">
        <f>IF(OR($A15="",$B15="",$C15=""),"",A15*'MPTO_working_3-way'!$I14)</f>
        <v>2.1620754891103728</v>
      </c>
      <c r="F15" s="21">
        <f>IF(OR($A15="",$B15="",$C15=""),"",B15*'MPTO_working_3-way'!$I14)</f>
        <v>3.4758725566559101</v>
      </c>
      <c r="G15" s="22">
        <f>IF(OR($A15="",$B15="",$C15=""),"",C15*'MPTO_working_3-way'!$I14)</f>
        <v>4.00346035543404</v>
      </c>
      <c r="H15" s="17">
        <f>IF(OR($A15="",$B15="",$C15=""),"",'MPTO_working_3-way'!E14)</f>
        <v>2.1414486530238133</v>
      </c>
      <c r="I15" s="21">
        <f>IF(OR($A15="",$B15="",$C15=""),"",'MPTO_working_3-way'!F14)</f>
        <v>3.494991188153751</v>
      </c>
      <c r="J15" s="22">
        <f>IF(OR($A15="",$B15="",$C15=""),"",'MPTO_working_3-way'!G14)</f>
        <v>4.0501794635943149</v>
      </c>
      <c r="K15" s="17">
        <f>IF(OR($A15="",$B15="",$C15=""),"",'OddsRatio_working_3-way'!H14)</f>
        <v>2.1498563325246662</v>
      </c>
      <c r="L15" s="21">
        <f>IF(OR($A15="",$B15="",$C15=""),"",'OddsRatio_working_3-way'!I14)</f>
        <v>3.4895971970258834</v>
      </c>
      <c r="M15" s="22">
        <f>IF(OR($A15="",$B15="",$C15=""),"",'OddsRatio_working_3-way'!J14)</f>
        <v>4.0276033709594428</v>
      </c>
      <c r="N15" s="23">
        <f t="shared" si="16"/>
        <v>46.251854065071015</v>
      </c>
      <c r="O15" s="24">
        <f t="shared" si="17"/>
        <v>28.76975446309477</v>
      </c>
      <c r="P15" s="24">
        <f t="shared" si="18"/>
        <v>24.978391471834215</v>
      </c>
      <c r="Q15" t="s">
        <v>86</v>
      </c>
      <c r="R15" t="s">
        <v>84</v>
      </c>
      <c r="S15" t="s">
        <v>184</v>
      </c>
      <c r="T15" s="35">
        <v>100</v>
      </c>
      <c r="U15" s="35">
        <f t="shared" si="19"/>
        <v>53.488372093023258</v>
      </c>
      <c r="V15" s="35">
        <f t="shared" si="20"/>
        <v>68.454258675078862</v>
      </c>
      <c r="W15" s="35">
        <f t="shared" si="21"/>
        <v>74.619289340101517</v>
      </c>
      <c r="X15" s="35">
        <f t="shared" si="22"/>
        <v>56.926451984819607</v>
      </c>
      <c r="Y15" s="35">
        <f t="shared" si="23"/>
        <v>71.892338566875225</v>
      </c>
      <c r="Z15" s="35">
        <f t="shared" si="24"/>
        <v>78.05736923189788</v>
      </c>
      <c r="AA15" s="35">
        <f t="shared" si="25"/>
        <v>-3.4380798917963489</v>
      </c>
      <c r="AB15" s="35">
        <f t="shared" si="26"/>
        <v>-3.4380798917963631</v>
      </c>
      <c r="AC15" s="35">
        <f t="shared" si="27"/>
        <v>-3.4380798917963631</v>
      </c>
      <c r="AF15">
        <v>2.4500000000000002</v>
      </c>
      <c r="AG15">
        <v>1.59</v>
      </c>
      <c r="AJ15" t="s">
        <v>71</v>
      </c>
    </row>
    <row r="16" spans="1:36" ht="15" x14ac:dyDescent="0.25">
      <c r="A16">
        <v>2.15</v>
      </c>
      <c r="B16">
        <v>3.17</v>
      </c>
      <c r="C16">
        <v>3.94</v>
      </c>
      <c r="D16" s="20">
        <f t="shared" si="3"/>
        <v>3.4380798917963418E-2</v>
      </c>
      <c r="E16" s="17">
        <f>IF(OR($A16="",$B16="",$C16=""),"",A16*'MPTO_working_3-way'!$I15)</f>
        <v>2.2239187176736213</v>
      </c>
      <c r="F16" s="21">
        <f>IF(OR($A16="",$B16="",$C16=""),"",B16*'MPTO_working_3-way'!$I15)</f>
        <v>3.2789871325699438</v>
      </c>
      <c r="G16" s="22">
        <f>IF(OR($A16="",$B16="",$C16=""),"",C16*'MPTO_working_3-way'!$I15)</f>
        <v>4.0754603477367759</v>
      </c>
      <c r="H16" s="17">
        <f>IF(OR($A16="",$B16="",$C16=""),"",'MPTO_working_3-way'!E15)</f>
        <v>2.2043133384428515</v>
      </c>
      <c r="I16" s="21">
        <f>IF(OR($A16="",$B16="",$C16=""),"",'MPTO_working_3-way'!F15)</f>
        <v>3.2895045563923215</v>
      </c>
      <c r="J16" s="22">
        <f>IF(OR($A16="",$B16="",$C16=""),"",'MPTO_working_3-way'!G15)</f>
        <v>4.1263174662851041</v>
      </c>
      <c r="K16" s="17">
        <f>IF(OR($A16="",$B16="",$C16=""),"",'OddsRatio_working_3-way'!H15)</f>
        <v>2.212566034996732</v>
      </c>
      <c r="L16" s="21">
        <f>IF(OR($A16="",$B16="",$C16=""),"",'OddsRatio_working_3-way'!I15)</f>
        <v>3.288059387776443</v>
      </c>
      <c r="M16" s="22">
        <f>IF(OR($A16="",$B16="",$C16=""),"",'OddsRatio_working_3-way'!J15)</f>
        <v>4.0999514286003418</v>
      </c>
      <c r="N16" s="23">
        <f t="shared" si="16"/>
        <v>44.96567217375965</v>
      </c>
      <c r="O16" s="24">
        <f t="shared" si="17"/>
        <v>30.497222452234467</v>
      </c>
      <c r="P16" s="24">
        <f t="shared" si="18"/>
        <v>24.5371053740059</v>
      </c>
      <c r="Q16" t="s">
        <v>79</v>
      </c>
      <c r="R16" t="s">
        <v>99</v>
      </c>
      <c r="S16" t="s">
        <v>184</v>
      </c>
      <c r="T16" s="35">
        <v>100</v>
      </c>
      <c r="U16" s="35">
        <f t="shared" si="19"/>
        <v>74.937343358395992</v>
      </c>
      <c r="V16" s="35">
        <f t="shared" si="20"/>
        <v>72.602739726027394</v>
      </c>
      <c r="W16" s="35">
        <f t="shared" si="21"/>
        <v>48.979591836734699</v>
      </c>
      <c r="X16" s="35">
        <f t="shared" si="22"/>
        <v>78.417668437237907</v>
      </c>
      <c r="Y16" s="35">
        <f t="shared" si="23"/>
        <v>76.083064804869309</v>
      </c>
      <c r="Z16" s="35">
        <f t="shared" si="24"/>
        <v>52.459916915576613</v>
      </c>
      <c r="AA16" s="35">
        <f t="shared" si="25"/>
        <v>-3.4803250788419149</v>
      </c>
      <c r="AB16" s="35">
        <f t="shared" si="26"/>
        <v>-3.4803250788419149</v>
      </c>
      <c r="AC16" s="35">
        <f t="shared" si="27"/>
        <v>-3.4803250788419149</v>
      </c>
      <c r="AF16">
        <v>2.52</v>
      </c>
      <c r="AG16">
        <v>1.56</v>
      </c>
      <c r="AJ16" t="s">
        <v>71</v>
      </c>
    </row>
    <row r="17" spans="1:36" ht="15" x14ac:dyDescent="0.25">
      <c r="A17">
        <v>3.99</v>
      </c>
      <c r="B17">
        <v>3.65</v>
      </c>
      <c r="C17">
        <v>1.96</v>
      </c>
      <c r="D17" s="20">
        <f t="shared" si="3"/>
        <v>3.480325078841906E-2</v>
      </c>
      <c r="E17" s="17">
        <f>IF(OR($A17="",$B17="",$C17=""),"",A17*'MPTO_working_3-way'!$I16)</f>
        <v>4.1288649706457923</v>
      </c>
      <c r="F17" s="21">
        <f>IF(OR($A17="",$B17="",$C17=""),"",B17*'MPTO_working_3-way'!$I16)</f>
        <v>3.7770318653777295</v>
      </c>
      <c r="G17" s="22">
        <f>IF(OR($A17="",$B17="",$C17=""),"",C17*'MPTO_working_3-way'!$I16)</f>
        <v>2.0282143715453014</v>
      </c>
      <c r="H17" s="17">
        <f>IF(OR($A17="",$B17="",$C17=""),"",'MPTO_working_3-way'!E16)</f>
        <v>4.1836543459823252</v>
      </c>
      <c r="I17" s="21">
        <f>IF(OR($A17="",$B17="",$C17=""),"",'MPTO_working_3-way'!F16)</f>
        <v>3.8113892973754386</v>
      </c>
      <c r="J17" s="22">
        <f>IF(OR($A17="",$B17="",$C17=""),"",'MPTO_working_3-way'!G16)</f>
        <v>2.0056036645146058</v>
      </c>
      <c r="K17" s="17">
        <f>IF(OR($A17="",$B17="",$C17=""),"",'OddsRatio_working_3-way'!H16)</f>
        <v>4.1593801432778355</v>
      </c>
      <c r="L17" s="21">
        <f>IF(OR($A17="",$B17="",$C17=""),"",'OddsRatio_working_3-way'!I16)</f>
        <v>3.8001195249786841</v>
      </c>
      <c r="M17" s="22">
        <f>IF(OR($A17="",$B17="",$C17=""),"",'OddsRatio_working_3-way'!J16)</f>
        <v>2.014382922256428</v>
      </c>
      <c r="N17" s="23">
        <f t="shared" si="16"/>
        <v>24.219731260516152</v>
      </c>
      <c r="O17" s="24">
        <f t="shared" si="17"/>
        <v>26.475815816290261</v>
      </c>
      <c r="P17" s="24">
        <f t="shared" si="18"/>
        <v>49.304452923193601</v>
      </c>
      <c r="Q17" t="s">
        <v>93</v>
      </c>
      <c r="R17" t="s">
        <v>81</v>
      </c>
      <c r="S17" t="s">
        <v>184</v>
      </c>
      <c r="T17" s="35">
        <v>100</v>
      </c>
      <c r="U17" s="35">
        <f t="shared" si="19"/>
        <v>48.717948717948723</v>
      </c>
      <c r="V17" s="35">
        <f t="shared" si="20"/>
        <v>69.78851963746223</v>
      </c>
      <c r="W17" s="35">
        <f t="shared" si="21"/>
        <v>77.924944812362028</v>
      </c>
      <c r="X17" s="35">
        <f t="shared" si="22"/>
        <v>52.286535550175728</v>
      </c>
      <c r="Y17" s="35">
        <f t="shared" si="23"/>
        <v>73.357106469689256</v>
      </c>
      <c r="Z17" s="35">
        <f t="shared" si="24"/>
        <v>81.493531644589055</v>
      </c>
      <c r="AA17" s="35">
        <f t="shared" si="25"/>
        <v>-3.5685868322270053</v>
      </c>
      <c r="AB17" s="35">
        <f t="shared" si="26"/>
        <v>-3.5685868322270267</v>
      </c>
      <c r="AC17" s="35">
        <f t="shared" si="27"/>
        <v>-3.5685868322270267</v>
      </c>
      <c r="AF17">
        <v>1.98</v>
      </c>
      <c r="AG17">
        <v>1.89</v>
      </c>
      <c r="AJ17" t="s">
        <v>71</v>
      </c>
    </row>
    <row r="18" spans="1:36" ht="15" x14ac:dyDescent="0.25">
      <c r="A18">
        <v>1.95</v>
      </c>
      <c r="B18">
        <v>3.31</v>
      </c>
      <c r="C18">
        <v>4.53</v>
      </c>
      <c r="D18" s="20">
        <f t="shared" si="3"/>
        <v>3.5685868322270275E-2</v>
      </c>
      <c r="E18" s="17">
        <f>IF(OR($A18="",$B18="",$C18=""),"",A18*'MPTO_working_3-way'!$I17)</f>
        <v>2.0195874432284269</v>
      </c>
      <c r="F18" s="21">
        <f>IF(OR($A18="",$B18="",$C18=""),"",B18*'MPTO_working_3-way'!$I17)</f>
        <v>3.4281202241467148</v>
      </c>
      <c r="G18" s="22">
        <f>IF(OR($A18="",$B18="",$C18=""),"",C18*'MPTO_working_3-way'!$I17)</f>
        <v>4.6916569834998842</v>
      </c>
      <c r="H18" s="17">
        <f>IF(OR($A18="",$B18="",$C18=""),"",'MPTO_working_3-way'!E17)</f>
        <v>1.9963059421383751</v>
      </c>
      <c r="I18" s="21">
        <f>IF(OR($A18="",$B18="",$C18=""),"",'MPTO_working_3-way'!F17)</f>
        <v>3.445667679547757</v>
      </c>
      <c r="J18" s="22">
        <f>IF(OR($A18="",$B18="",$C18=""),"",'MPTO_working_3-way'!G17)</f>
        <v>4.7880048045628616</v>
      </c>
      <c r="K18" s="17">
        <f>IF(OR($A18="",$B18="",$C18=""),"",'OddsRatio_working_3-way'!H17)</f>
        <v>2.0055760464235806</v>
      </c>
      <c r="L18" s="21">
        <f>IF(OR($A18="",$B18="",$C18=""),"",'OddsRatio_working_3-way'!I17)</f>
        <v>3.4451375444615495</v>
      </c>
      <c r="M18" s="22">
        <f>IF(OR($A18="",$B18="",$C18=""),"",'OddsRatio_working_3-way'!J17)</f>
        <v>4.7365088882897295</v>
      </c>
      <c r="N18" s="23">
        <f t="shared" si="16"/>
        <v>49.515063254772592</v>
      </c>
      <c r="O18" s="24">
        <f t="shared" si="17"/>
        <v>29.170505542841852</v>
      </c>
      <c r="P18" s="24">
        <f t="shared" si="18"/>
        <v>21.314431202385549</v>
      </c>
      <c r="Q18" t="s">
        <v>85</v>
      </c>
      <c r="R18" t="s">
        <v>94</v>
      </c>
      <c r="S18" t="s">
        <v>184</v>
      </c>
      <c r="T18" s="35">
        <v>100</v>
      </c>
      <c r="U18" s="35">
        <f t="shared" si="19"/>
        <v>53.271028037383175</v>
      </c>
      <c r="V18" s="35">
        <f t="shared" si="20"/>
        <v>68.847352024922117</v>
      </c>
      <c r="W18" s="35">
        <f t="shared" si="21"/>
        <v>73.40425531914893</v>
      </c>
      <c r="X18" s="35">
        <f t="shared" si="22"/>
        <v>57.748392655928946</v>
      </c>
      <c r="Y18" s="35">
        <f t="shared" si="23"/>
        <v>73.324716643467895</v>
      </c>
      <c r="Z18" s="35">
        <f t="shared" si="24"/>
        <v>77.881619937694708</v>
      </c>
      <c r="AA18" s="35">
        <f t="shared" si="25"/>
        <v>-4.4773646185457707</v>
      </c>
      <c r="AB18" s="35">
        <f t="shared" si="26"/>
        <v>-4.4773646185457778</v>
      </c>
      <c r="AC18" s="35">
        <f t="shared" si="27"/>
        <v>-4.4773646185457778</v>
      </c>
      <c r="AF18">
        <v>2.36</v>
      </c>
      <c r="AG18">
        <v>1.63</v>
      </c>
      <c r="AJ18" t="s">
        <v>71</v>
      </c>
    </row>
    <row r="19" spans="1:36" ht="15" x14ac:dyDescent="0.25">
      <c r="A19">
        <v>2.14</v>
      </c>
      <c r="B19">
        <v>3.21</v>
      </c>
      <c r="C19">
        <v>3.76</v>
      </c>
      <c r="D19" s="20">
        <f t="shared" si="3"/>
        <v>4.4773646185457761E-2</v>
      </c>
      <c r="E19" s="17">
        <f>IF(OR($A19="",$B19="",$C19=""),"",A19*'MPTO_working_3-way'!$I18)</f>
        <v>2.2358156028368796</v>
      </c>
      <c r="F19" s="21">
        <f>IF(OR($A19="",$B19="",$C19=""),"",B19*'MPTO_working_3-way'!$I18)</f>
        <v>3.3537234042553195</v>
      </c>
      <c r="G19" s="22">
        <f>IF(OR($A19="",$B19="",$C19=""),"",C19*'MPTO_working_3-way'!$I18)</f>
        <v>3.9283489096573208</v>
      </c>
      <c r="H19" s="17">
        <f>IF(OR($A19="",$B19="",$C19=""),"",'MPTO_working_3-way'!E18)</f>
        <v>2.2106034335392808</v>
      </c>
      <c r="I19" s="21">
        <f>IF(OR($A19="",$B19="",$C19=""),"",'MPTO_working_3-way'!F18)</f>
        <v>3.3715222168423407</v>
      </c>
      <c r="J19" s="22">
        <f>IF(OR($A19="",$B19="",$C19=""),"",'MPTO_working_3-way'!G18)</f>
        <v>3.9835416299947193</v>
      </c>
      <c r="K19" s="17">
        <f>IF(OR($A19="",$B19="",$C19=""),"",'OddsRatio_working_3-way'!H18)</f>
        <v>2.221036851434115</v>
      </c>
      <c r="L19" s="21">
        <f>IF(OR($A19="",$B19="",$C19=""),"",'OddsRatio_working_3-way'!I18)</f>
        <v>3.3670977558503457</v>
      </c>
      <c r="M19" s="22">
        <f>IF(OR($A19="",$B19="",$C19=""),"",'OddsRatio_working_3-way'!J18)</f>
        <v>3.9561944824194364</v>
      </c>
      <c r="N19" s="23">
        <f t="shared" si="16"/>
        <v>44.726407613005549</v>
      </c>
      <c r="O19" s="24">
        <f t="shared" si="17"/>
        <v>29.817605075337035</v>
      </c>
      <c r="P19" s="24">
        <f t="shared" si="18"/>
        <v>25.455987311657413</v>
      </c>
      <c r="Q19" t="s">
        <v>80</v>
      </c>
      <c r="R19" t="s">
        <v>97</v>
      </c>
      <c r="S19" t="s">
        <v>184</v>
      </c>
      <c r="T19" s="35">
        <v>100</v>
      </c>
      <c r="U19" s="35">
        <f t="shared" si="19"/>
        <v>76.24703087885986</v>
      </c>
      <c r="V19" s="35">
        <f t="shared" si="20"/>
        <v>70.501474926253692</v>
      </c>
      <c r="W19" s="35">
        <f t="shared" si="21"/>
        <v>49.748743718592962</v>
      </c>
      <c r="X19" s="35">
        <f t="shared" si="22"/>
        <v>79.749781355153331</v>
      </c>
      <c r="Y19" s="35">
        <f t="shared" si="23"/>
        <v>74.004225402547178</v>
      </c>
      <c r="Z19" s="35">
        <f t="shared" si="24"/>
        <v>53.251494194886462</v>
      </c>
      <c r="AA19" s="35">
        <f t="shared" si="25"/>
        <v>-3.5027504762934711</v>
      </c>
      <c r="AB19" s="35">
        <f t="shared" si="26"/>
        <v>-3.5027504762934853</v>
      </c>
      <c r="AC19" s="35">
        <f t="shared" si="27"/>
        <v>-3.5027504762934996</v>
      </c>
      <c r="AF19">
        <v>2.33</v>
      </c>
      <c r="AG19">
        <v>1.62</v>
      </c>
      <c r="AJ19" t="s">
        <v>71</v>
      </c>
    </row>
    <row r="20" spans="1:36" ht="15" x14ac:dyDescent="0.25">
      <c r="A20">
        <v>4.21</v>
      </c>
      <c r="B20">
        <v>3.39</v>
      </c>
      <c r="C20">
        <v>1.99</v>
      </c>
      <c r="D20" s="20">
        <f t="shared" si="3"/>
        <v>3.5027504762934925E-2</v>
      </c>
      <c r="E20" s="17">
        <f>IF(OR($A20="",$B20="",$C20=""),"",A20*'MPTO_working_3-way'!$I19)</f>
        <v>4.3574657950519562</v>
      </c>
      <c r="F20" s="21">
        <f>IF(OR($A20="",$B20="",$C20=""),"",B20*'MPTO_working_3-way'!$I19)</f>
        <v>3.5087432411463495</v>
      </c>
      <c r="G20" s="22">
        <f>IF(OR($A20="",$B20="",$C20=""),"",C20*'MPTO_working_3-way'!$I19)</f>
        <v>2.0597047344782404</v>
      </c>
      <c r="H20" s="17">
        <f>IF(OR($A20="",$B20="",$C20=""),"",'MPTO_working_3-way'!E19)</f>
        <v>4.427641911564753</v>
      </c>
      <c r="I20" s="21">
        <f>IF(OR($A20="",$B20="",$C20=""),"",'MPTO_working_3-way'!F19)</f>
        <v>3.5297097243240065</v>
      </c>
      <c r="J20" s="22">
        <f>IF(OR($A20="",$B20="",$C20=""),"",'MPTO_working_3-way'!G19)</f>
        <v>2.0373373530796735</v>
      </c>
      <c r="K20" s="17">
        <f>IF(OR($A20="",$B20="",$C20=""),"",'OddsRatio_working_3-way'!H19)</f>
        <v>4.39232948216645</v>
      </c>
      <c r="L20" s="21">
        <f>IF(OR($A20="",$B20="",$C20=""),"",'OddsRatio_working_3-way'!I19)</f>
        <v>3.5257531035444911</v>
      </c>
      <c r="M20" s="22">
        <f>IF(OR($A20="",$B20="",$C20=""),"",'OddsRatio_working_3-way'!J19)</f>
        <v>2.0462324571167558</v>
      </c>
      <c r="N20" s="23">
        <f t="shared" si="16"/>
        <v>22.949118754656261</v>
      </c>
      <c r="O20" s="24">
        <f t="shared" si="17"/>
        <v>28.500233025694062</v>
      </c>
      <c r="P20" s="24">
        <f t="shared" si="18"/>
        <v>48.55064821964968</v>
      </c>
      <c r="Q20" t="s">
        <v>92</v>
      </c>
      <c r="R20" t="s">
        <v>83</v>
      </c>
      <c r="S20" t="s">
        <v>184</v>
      </c>
      <c r="T20" s="35">
        <v>100</v>
      </c>
      <c r="U20" s="35">
        <f t="shared" si="19"/>
        <v>50</v>
      </c>
      <c r="V20" s="35">
        <f t="shared" si="20"/>
        <v>72.375690607734811</v>
      </c>
      <c r="W20" s="35">
        <f t="shared" si="21"/>
        <v>72.067039106145245</v>
      </c>
      <c r="X20" s="35">
        <f t="shared" si="22"/>
        <v>55.557270286119945</v>
      </c>
      <c r="Y20" s="35">
        <f t="shared" si="23"/>
        <v>77.932960893854755</v>
      </c>
      <c r="Z20" s="35">
        <f t="shared" si="24"/>
        <v>77.624309392265189</v>
      </c>
      <c r="AA20" s="35">
        <f t="shared" si="25"/>
        <v>-5.5572702861199446</v>
      </c>
      <c r="AB20" s="35">
        <f t="shared" si="26"/>
        <v>-5.5572702861199446</v>
      </c>
      <c r="AC20" s="35">
        <f t="shared" si="27"/>
        <v>-5.5572702861199446</v>
      </c>
      <c r="AF20">
        <v>2.16</v>
      </c>
      <c r="AG20">
        <v>1.74</v>
      </c>
      <c r="AJ20" t="s">
        <v>71</v>
      </c>
    </row>
    <row r="21" spans="1:36" ht="15" x14ac:dyDescent="0.25">
      <c r="A21">
        <v>2</v>
      </c>
      <c r="B21">
        <v>3.62</v>
      </c>
      <c r="C21">
        <v>3.58</v>
      </c>
      <c r="D21" s="20">
        <f t="shared" si="3"/>
        <v>5.5572702861199419E-2</v>
      </c>
      <c r="E21" s="17">
        <f>IF(OR($A21="",$B21="",$C21=""),"",A21*'MPTO_working_3-way'!$I20)</f>
        <v>2.1111454057223988</v>
      </c>
      <c r="F21" s="21">
        <f>IF(OR($A21="",$B21="",$C21=""),"",B21*'MPTO_working_3-way'!$I20)</f>
        <v>3.8211731843575421</v>
      </c>
      <c r="G21" s="22">
        <f>IF(OR($A21="",$B21="",$C21=""),"",C21*'MPTO_working_3-way'!$I20)</f>
        <v>3.7789502762430942</v>
      </c>
      <c r="H21" s="17">
        <f>IF(OR($A21="",$B21="",$C21=""),"",'MPTO_working_3-way'!E20)</f>
        <v>2.0769477328090944</v>
      </c>
      <c r="I21" s="21">
        <f>IF(OR($A21="",$B21="",$C21=""),"",'MPTO_working_3-way'!F20)</f>
        <v>3.8801972095251402</v>
      </c>
      <c r="J21" s="22">
        <f>IF(OR($A21="",$B21="",$C21=""),"",'MPTO_working_3-way'!G20)</f>
        <v>3.8342768101934954</v>
      </c>
      <c r="K21" s="17">
        <f>IF(OR($A21="",$B21="",$C21=""),"",'OddsRatio_working_3-way'!H20)</f>
        <v>2.0902302991885424</v>
      </c>
      <c r="L21" s="21">
        <f>IF(OR($A21="",$B21="",$C21=""),"",'OddsRatio_working_3-way'!I20)</f>
        <v>3.8564033838739804</v>
      </c>
      <c r="M21" s="22">
        <f>IF(OR($A21="",$B21="",$C21=""),"",'OddsRatio_working_3-way'!J20)</f>
        <v>3.81279417190644</v>
      </c>
      <c r="N21" s="23">
        <f t="shared" si="16"/>
        <v>47.367651573853422</v>
      </c>
      <c r="O21" s="24">
        <f t="shared" si="17"/>
        <v>26.169973245222884</v>
      </c>
      <c r="P21" s="24">
        <f t="shared" si="18"/>
        <v>26.462375180923697</v>
      </c>
      <c r="Q21" t="s">
        <v>135</v>
      </c>
      <c r="R21" t="s">
        <v>123</v>
      </c>
      <c r="S21" t="s">
        <v>184</v>
      </c>
      <c r="T21" s="35">
        <v>100</v>
      </c>
      <c r="U21" s="35">
        <f t="shared" si="19"/>
        <v>88.801791713325869</v>
      </c>
      <c r="V21" s="35">
        <f t="shared" si="20"/>
        <v>77.32426303854875</v>
      </c>
      <c r="W21" s="35">
        <f t="shared" si="21"/>
        <v>28.571428571428573</v>
      </c>
      <c r="X21" s="35">
        <f t="shared" si="22"/>
        <v>94.104308390022666</v>
      </c>
      <c r="Y21" s="35">
        <f t="shared" si="23"/>
        <v>82.626779715245561</v>
      </c>
      <c r="Z21" s="35">
        <f t="shared" si="24"/>
        <v>33.873945248125381</v>
      </c>
      <c r="AA21" s="35">
        <f t="shared" si="25"/>
        <v>-5.302516676696797</v>
      </c>
      <c r="AB21" s="35">
        <f t="shared" si="26"/>
        <v>-5.3025166766968113</v>
      </c>
      <c r="AC21" s="35">
        <f t="shared" si="27"/>
        <v>-5.3025166766968077</v>
      </c>
      <c r="AF21">
        <v>1.96</v>
      </c>
      <c r="AG21">
        <v>1.88</v>
      </c>
      <c r="AJ21" t="s">
        <v>72</v>
      </c>
    </row>
    <row r="22" spans="1:36" ht="15" x14ac:dyDescent="0.25">
      <c r="A22">
        <v>8.93</v>
      </c>
      <c r="B22">
        <v>4.41</v>
      </c>
      <c r="C22">
        <v>1.4</v>
      </c>
      <c r="D22" s="20">
        <f t="shared" si="3"/>
        <v>5.3025166766968113E-2</v>
      </c>
      <c r="E22" s="17">
        <f>IF(OR($A22="",$B22="",$C22=""),"",A22*'MPTO_working_3-way'!$I21)</f>
        <v>9.4035147392290241</v>
      </c>
      <c r="F22" s="21">
        <f>IF(OR($A22="",$B22="",$C22=""),"",B22*'MPTO_working_3-way'!$I21)</f>
        <v>4.6438409854423295</v>
      </c>
      <c r="G22" s="22">
        <f>IF(OR($A22="",$B22="",$C22=""),"",C22*'MPTO_working_3-way'!$I21)</f>
        <v>1.4742352334737552</v>
      </c>
      <c r="H22" s="17">
        <f>IF(OR($A22="",$B22="",$C22=""),"",'MPTO_working_3-way'!E21)</f>
        <v>10.603663680913318</v>
      </c>
      <c r="I22" s="21">
        <f>IF(OR($A22="",$B22="",$C22=""),"",'MPTO_working_3-way'!F21)</f>
        <v>4.7828053016379375</v>
      </c>
      <c r="J22" s="22">
        <f>IF(OR($A22="",$B22="",$C22=""),"",'MPTO_working_3-way'!G21)</f>
        <v>1.4355221062377657</v>
      </c>
      <c r="K22" s="17">
        <f>IF(OR($A22="",$B22="",$C22=""),"",'OddsRatio_working_3-way'!H21)</f>
        <v>9.8685322958806907</v>
      </c>
      <c r="L22" s="21">
        <f>IF(OR($A22="",$B22="",$C22=""),"",'OddsRatio_working_3-way'!I21)</f>
        <v>4.8135807224404994</v>
      </c>
      <c r="M22" s="22">
        <f>IF(OR($A22="",$B22="",$C22=""),"",'OddsRatio_working_3-way'!J21)</f>
        <v>1.4473408472070965</v>
      </c>
      <c r="N22" s="23">
        <f t="shared" si="16"/>
        <v>10.634321609857848</v>
      </c>
      <c r="O22" s="24">
        <f t="shared" si="17"/>
        <v>21.53389840726317</v>
      </c>
      <c r="P22" s="24">
        <f t="shared" si="18"/>
        <v>67.831779982878999</v>
      </c>
      <c r="Q22" t="s">
        <v>134</v>
      </c>
      <c r="R22" t="s">
        <v>110</v>
      </c>
      <c r="S22" t="s">
        <v>184</v>
      </c>
      <c r="T22" s="35">
        <v>100</v>
      </c>
      <c r="U22" s="35">
        <f t="shared" si="19"/>
        <v>54.337899543379002</v>
      </c>
      <c r="V22" s="35">
        <f t="shared" si="20"/>
        <v>68.847352024922117</v>
      </c>
      <c r="W22" s="35">
        <f t="shared" si="21"/>
        <v>72.222222222222229</v>
      </c>
      <c r="X22" s="35">
        <f t="shared" si="22"/>
        <v>58.930425752855655</v>
      </c>
      <c r="Y22" s="35">
        <f t="shared" si="23"/>
        <v>73.43987823439879</v>
      </c>
      <c r="Z22" s="35">
        <f t="shared" si="24"/>
        <v>76.814748431698888</v>
      </c>
      <c r="AA22" s="35">
        <f t="shared" si="25"/>
        <v>-4.5925262094766524</v>
      </c>
      <c r="AB22" s="35">
        <f t="shared" si="26"/>
        <v>-4.5925262094766737</v>
      </c>
      <c r="AC22" s="35">
        <f t="shared" si="27"/>
        <v>-4.5925262094766595</v>
      </c>
      <c r="AF22">
        <v>1.84</v>
      </c>
      <c r="AG22">
        <v>2</v>
      </c>
      <c r="AJ22" t="s">
        <v>72</v>
      </c>
    </row>
    <row r="23" spans="1:36" ht="15" x14ac:dyDescent="0.25">
      <c r="A23">
        <v>2.19</v>
      </c>
      <c r="B23">
        <v>3.21</v>
      </c>
      <c r="C23">
        <v>3.6</v>
      </c>
      <c r="D23" s="20">
        <f t="shared" si="3"/>
        <v>4.5925262094766772E-2</v>
      </c>
      <c r="E23" s="17">
        <f>IF(OR($A23="",$B23="",$C23=""),"",A23*'MPTO_working_3-way'!$I22)</f>
        <v>2.2905763239875392</v>
      </c>
      <c r="F23" s="21">
        <f>IF(OR($A23="",$B23="",$C23=""),"",B23*'MPTO_working_3-way'!$I22)</f>
        <v>3.3574200913242014</v>
      </c>
      <c r="G23" s="22">
        <f>IF(OR($A23="",$B23="",$C23=""),"",C23*'MPTO_working_3-way'!$I22)</f>
        <v>3.7653309435411604</v>
      </c>
      <c r="H23" s="17">
        <f>IF(OR($A23="",$B23="",$C23=""),"",'MPTO_working_3-way'!E22)</f>
        <v>2.265967562572861</v>
      </c>
      <c r="I23" s="21">
        <f>IF(OR($A23="",$B23="",$C23=""),"",'MPTO_working_3-way'!F22)</f>
        <v>3.3758914064813559</v>
      </c>
      <c r="J23" s="22">
        <f>IF(OR($A23="",$B23="",$C23=""),"",'MPTO_working_3-way'!G22)</f>
        <v>3.8099685659572939</v>
      </c>
      <c r="K23" s="17">
        <f>IF(OR($A23="",$B23="",$C23=""),"",'OddsRatio_working_3-way'!H22)</f>
        <v>2.2762495175644206</v>
      </c>
      <c r="L23" s="21">
        <f>IF(OR($A23="",$B23="",$C23=""),"",'OddsRatio_working_3-way'!I22)</f>
        <v>3.3701776754767829</v>
      </c>
      <c r="M23" s="22">
        <f>IF(OR($A23="",$B23="",$C23=""),"",'OddsRatio_working_3-way'!J22)</f>
        <v>3.7884443240903325</v>
      </c>
      <c r="N23" s="23">
        <f t="shared" si="16"/>
        <v>43.657135085512216</v>
      </c>
      <c r="O23" s="24">
        <f t="shared" si="17"/>
        <v>29.784774404134502</v>
      </c>
      <c r="P23" s="24">
        <f t="shared" si="18"/>
        <v>26.558090510353267</v>
      </c>
      <c r="Q23" t="s">
        <v>126</v>
      </c>
      <c r="R23" t="s">
        <v>109</v>
      </c>
      <c r="S23" t="s">
        <v>184</v>
      </c>
      <c r="T23" s="35">
        <v>100</v>
      </c>
      <c r="U23" s="35">
        <f t="shared" si="19"/>
        <v>78.213507625272342</v>
      </c>
      <c r="V23" s="35">
        <f t="shared" si="20"/>
        <v>75.961538461538453</v>
      </c>
      <c r="W23" s="35">
        <f t="shared" si="21"/>
        <v>40.828402366863905</v>
      </c>
      <c r="X23" s="35">
        <f t="shared" si="22"/>
        <v>83.210059171597635</v>
      </c>
      <c r="Y23" s="35">
        <f t="shared" si="23"/>
        <v>80.958090007863774</v>
      </c>
      <c r="Z23" s="35">
        <f t="shared" si="24"/>
        <v>45.824953913189205</v>
      </c>
      <c r="AA23" s="35">
        <f t="shared" si="25"/>
        <v>-4.9965515463252927</v>
      </c>
      <c r="AB23" s="35">
        <f t="shared" si="26"/>
        <v>-4.9965515463253212</v>
      </c>
      <c r="AC23" s="35">
        <f t="shared" si="27"/>
        <v>-4.9965515463252999</v>
      </c>
      <c r="AF23">
        <v>2.16</v>
      </c>
      <c r="AG23">
        <v>1.71</v>
      </c>
      <c r="AJ23" t="s">
        <v>72</v>
      </c>
    </row>
    <row r="24" spans="1:36" ht="15" x14ac:dyDescent="0.25">
      <c r="A24">
        <v>4.59</v>
      </c>
      <c r="B24">
        <v>4.16</v>
      </c>
      <c r="C24">
        <v>1.69</v>
      </c>
      <c r="D24" s="20">
        <f t="shared" si="3"/>
        <v>4.9965515463253007E-2</v>
      </c>
      <c r="E24" s="17">
        <f>IF(OR($A24="",$B24="",$C24=""),"",A24*'MPTO_working_3-way'!$I23)</f>
        <v>4.8193417159763312</v>
      </c>
      <c r="F24" s="21">
        <f>IF(OR($A24="",$B24="",$C24=""),"",B24*'MPTO_working_3-way'!$I23)</f>
        <v>4.3678565443271324</v>
      </c>
      <c r="G24" s="22">
        <f>IF(OR($A24="",$B24="",$C24=""),"",C24*'MPTO_working_3-way'!$I23)</f>
        <v>1.7744417211328976</v>
      </c>
      <c r="H24" s="17">
        <f>IF(OR($A24="",$B24="",$C24=""),"",'MPTO_working_3-way'!E23)</f>
        <v>4.969938039418782</v>
      </c>
      <c r="I24" s="21">
        <f>IF(OR($A24="",$B24="",$C24=""),"",'MPTO_working_3-way'!F23)</f>
        <v>4.4696843833879925</v>
      </c>
      <c r="J24" s="22">
        <f>IF(OR($A24="",$B24="",$C24=""),"",'MPTO_working_3-way'!G23)</f>
        <v>1.7389465464466889</v>
      </c>
      <c r="K24" s="17">
        <f>IF(OR($A24="",$B24="",$C24=""),"",'OddsRatio_working_3-way'!H23)</f>
        <v>4.9082814589209827</v>
      </c>
      <c r="L24" s="21">
        <f>IF(OR($A24="",$B24="",$C24=""),"",'OddsRatio_working_3-way'!I23)</f>
        <v>4.4401586100808661</v>
      </c>
      <c r="M24" s="22">
        <f>IF(OR($A24="",$B24="",$C24=""),"",'OddsRatio_working_3-way'!J23)</f>
        <v>1.7511738737201892</v>
      </c>
      <c r="N24" s="23">
        <f t="shared" si="16"/>
        <v>20.749721827878602</v>
      </c>
      <c r="O24" s="24">
        <f t="shared" si="17"/>
        <v>22.894524805279516</v>
      </c>
      <c r="P24" s="24">
        <f t="shared" si="18"/>
        <v>56.355753366841888</v>
      </c>
      <c r="Q24" t="s">
        <v>124</v>
      </c>
      <c r="R24" t="s">
        <v>105</v>
      </c>
      <c r="S24" t="s">
        <v>184</v>
      </c>
      <c r="T24" s="35">
        <v>100</v>
      </c>
      <c r="U24" s="35">
        <f t="shared" si="19"/>
        <v>59.514170040485837</v>
      </c>
      <c r="V24" s="35">
        <f t="shared" si="20"/>
        <v>71.014492753623188</v>
      </c>
      <c r="W24" s="35">
        <f t="shared" si="21"/>
        <v>65.03496503496504</v>
      </c>
      <c r="X24" s="35">
        <f t="shared" si="22"/>
        <v>63.950542211411786</v>
      </c>
      <c r="Y24" s="35">
        <f t="shared" si="23"/>
        <v>75.450864924549137</v>
      </c>
      <c r="Z24" s="35">
        <f t="shared" si="24"/>
        <v>69.471337205890975</v>
      </c>
      <c r="AA24" s="35">
        <f t="shared" si="25"/>
        <v>-4.4363721709259494</v>
      </c>
      <c r="AB24" s="35">
        <f t="shared" si="26"/>
        <v>-4.4363721709259494</v>
      </c>
      <c r="AC24" s="35">
        <f t="shared" si="27"/>
        <v>-4.4363721709259352</v>
      </c>
      <c r="AF24">
        <v>1.88</v>
      </c>
      <c r="AG24">
        <v>1.95</v>
      </c>
      <c r="AJ24" t="s">
        <v>72</v>
      </c>
    </row>
    <row r="25" spans="1:36" ht="15" x14ac:dyDescent="0.25">
      <c r="A25">
        <v>2.4700000000000002</v>
      </c>
      <c r="B25">
        <v>3.45</v>
      </c>
      <c r="C25">
        <v>2.86</v>
      </c>
      <c r="D25" s="20">
        <f t="shared" si="3"/>
        <v>4.4363721709259618E-2</v>
      </c>
      <c r="E25" s="17">
        <f>IF(OR($A25="",$B25="",$C25=""),"",A25*'MPTO_working_3-way'!$I24)</f>
        <v>2.5795783926218716</v>
      </c>
      <c r="F25" s="21">
        <f>IF(OR($A25="",$B25="",$C25=""),"",B25*'MPTO_working_3-way'!$I24)</f>
        <v>3.603054839896946</v>
      </c>
      <c r="G25" s="22">
        <f>IF(OR($A25="",$B25="",$C25=""),"",C25*'MPTO_working_3-way'!$I24)</f>
        <v>2.9868802440884825</v>
      </c>
      <c r="H25" s="17">
        <f>IF(OR($A25="",$B25="",$C25=""),"",'MPTO_working_3-way'!E24)</f>
        <v>2.5636398444729087</v>
      </c>
      <c r="I25" s="21">
        <f>IF(OR($A25="",$B25="",$C25=""),"",'MPTO_working_3-way'!F24)</f>
        <v>3.6354757179886636</v>
      </c>
      <c r="J25" s="22">
        <f>IF(OR($A25="",$B25="",$C25=""),"",'MPTO_working_3-way'!G24)</f>
        <v>2.9863008607094885</v>
      </c>
      <c r="K25" s="17">
        <f>IF(OR($A25="",$B25="",$C25=""),"",'OddsRatio_working_3-way'!H24)</f>
        <v>2.5710450419908759</v>
      </c>
      <c r="L25" s="21">
        <f>IF(OR($A25="",$B25="",$C25=""),"",'OddsRatio_working_3-way'!I24)</f>
        <v>3.6184084033181256</v>
      </c>
      <c r="M25" s="22">
        <f>IF(OR($A25="",$B25="",$C25=""),"",'OddsRatio_working_3-way'!J24)</f>
        <v>2.9878529102741682</v>
      </c>
      <c r="N25" s="23">
        <f t="shared" si="16"/>
        <v>38.766024822513906</v>
      </c>
      <c r="O25" s="24">
        <f t="shared" si="17"/>
        <v>27.754226467133147</v>
      </c>
      <c r="P25" s="24">
        <f t="shared" si="18"/>
        <v>33.479748710352922</v>
      </c>
      <c r="Q25" t="s">
        <v>129</v>
      </c>
      <c r="R25" t="s">
        <v>106</v>
      </c>
      <c r="S25" t="s">
        <v>184</v>
      </c>
      <c r="T25" s="35">
        <v>100</v>
      </c>
      <c r="U25" s="35">
        <f t="shared" si="19"/>
        <v>55.55555555555555</v>
      </c>
      <c r="V25" s="35">
        <f t="shared" si="20"/>
        <v>69.696969696969703</v>
      </c>
      <c r="W25" s="35">
        <f t="shared" si="21"/>
        <v>70.414201183431956</v>
      </c>
      <c r="X25" s="35">
        <f t="shared" si="22"/>
        <v>59.888829119598356</v>
      </c>
      <c r="Y25" s="35">
        <f t="shared" si="23"/>
        <v>74.030243261012487</v>
      </c>
      <c r="Z25" s="35">
        <f t="shared" si="24"/>
        <v>74.74747474747474</v>
      </c>
      <c r="AA25" s="35">
        <f t="shared" si="25"/>
        <v>-4.3332735640428055</v>
      </c>
      <c r="AB25" s="35">
        <f t="shared" si="26"/>
        <v>-4.3332735640427842</v>
      </c>
      <c r="AC25" s="35">
        <f t="shared" si="27"/>
        <v>-4.3332735640427842</v>
      </c>
      <c r="AF25">
        <v>1.98</v>
      </c>
      <c r="AG25">
        <v>1.86</v>
      </c>
      <c r="AJ25" t="s">
        <v>72</v>
      </c>
    </row>
    <row r="26" spans="1:36" ht="15" x14ac:dyDescent="0.25">
      <c r="A26">
        <v>2.25</v>
      </c>
      <c r="B26">
        <v>3.3</v>
      </c>
      <c r="C26">
        <v>3.38</v>
      </c>
      <c r="D26" s="20">
        <f t="shared" si="3"/>
        <v>4.3332735640427833E-2</v>
      </c>
      <c r="E26" s="17">
        <f>IF(OR($A26="",$B26="",$C26=""),"",A26*'MPTO_working_3-way'!$I25)</f>
        <v>2.3474986551909627</v>
      </c>
      <c r="F26" s="21">
        <f>IF(OR($A26="",$B26="",$C26=""),"",B26*'MPTO_working_3-way'!$I25)</f>
        <v>3.4429980276134118</v>
      </c>
      <c r="G26" s="22">
        <f>IF(OR($A26="",$B26="",$C26=""),"",C26*'MPTO_working_3-way'!$I25)</f>
        <v>3.5264646464646461</v>
      </c>
      <c r="H26" s="17">
        <f>IF(OR($A26="",$B26="",$C26=""),"",'MPTO_working_3-way'!E25)</f>
        <v>2.3255803178427463</v>
      </c>
      <c r="I26" s="21">
        <f>IF(OR($A26="",$B26="",$C26=""),"",'MPTO_working_3-way'!F25)</f>
        <v>3.4651708664135303</v>
      </c>
      <c r="J26" s="22">
        <f>IF(OR($A26="",$B26="",$C26=""),"",'MPTO_working_3-way'!G25)</f>
        <v>3.5534867256637166</v>
      </c>
      <c r="K26" s="17">
        <f>IF(OR($A26="",$B26="",$C26=""),"",'OddsRatio_working_3-way'!H25)</f>
        <v>2.334842642677915</v>
      </c>
      <c r="L26" s="21">
        <f>IF(OR($A26="",$B26="",$C26=""),"",'OddsRatio_working_3-way'!I25)</f>
        <v>3.4561104625273629</v>
      </c>
      <c r="M26" s="22">
        <f>IF(OR($A26="",$B26="",$C26=""),"",'OddsRatio_working_3-way'!J25)</f>
        <v>3.5415403916587493</v>
      </c>
      <c r="N26" s="23">
        <f t="shared" si="16"/>
        <v>42.598533455545372</v>
      </c>
      <c r="O26" s="24">
        <f t="shared" si="17"/>
        <v>29.04445462878094</v>
      </c>
      <c r="P26" s="24">
        <f t="shared" si="18"/>
        <v>28.357011915673695</v>
      </c>
      <c r="Q26" t="s">
        <v>111</v>
      </c>
      <c r="R26" t="s">
        <v>128</v>
      </c>
      <c r="S26" t="s">
        <v>184</v>
      </c>
      <c r="T26" s="35">
        <v>100</v>
      </c>
      <c r="U26" s="35">
        <f t="shared" si="19"/>
        <v>32.432432432432435</v>
      </c>
      <c r="V26" s="35">
        <f t="shared" si="20"/>
        <v>76.798143851508115</v>
      </c>
      <c r="W26" s="35">
        <f t="shared" si="21"/>
        <v>85.734664764621968</v>
      </c>
      <c r="X26" s="35">
        <f t="shared" si="22"/>
        <v>37.467191383869917</v>
      </c>
      <c r="Y26" s="35">
        <f t="shared" si="23"/>
        <v>81.832902802945597</v>
      </c>
      <c r="Z26" s="35">
        <f t="shared" si="24"/>
        <v>90.76942371605945</v>
      </c>
      <c r="AA26" s="35">
        <f t="shared" si="25"/>
        <v>-5.0347589514374818</v>
      </c>
      <c r="AB26" s="35">
        <f t="shared" si="26"/>
        <v>-5.0347589514374818</v>
      </c>
      <c r="AC26" s="35">
        <f t="shared" si="27"/>
        <v>-5.0347589514374818</v>
      </c>
      <c r="AF26">
        <v>2.12</v>
      </c>
      <c r="AG26">
        <v>1.74</v>
      </c>
      <c r="AJ26" t="s">
        <v>72</v>
      </c>
    </row>
    <row r="27" spans="1:36" ht="15" x14ac:dyDescent="0.25">
      <c r="A27">
        <v>1.48</v>
      </c>
      <c r="B27">
        <v>4.3099999999999996</v>
      </c>
      <c r="C27">
        <v>7.01</v>
      </c>
      <c r="D27" s="20">
        <f t="shared" si="3"/>
        <v>5.0347589514374791E-2</v>
      </c>
      <c r="E27" s="17">
        <f>IF(OR($A27="",$B27="",$C27=""),"",A27*'MPTO_working_3-way'!$I26)</f>
        <v>1.5545144324812747</v>
      </c>
      <c r="F27" s="21">
        <f>IF(OR($A27="",$B27="",$C27=""),"",B27*'MPTO_working_3-way'!$I26)</f>
        <v>4.5269981108069546</v>
      </c>
      <c r="G27" s="22">
        <f>IF(OR($A27="",$B27="",$C27=""),"",C27*'MPTO_working_3-way'!$I26)</f>
        <v>7.3629366024957674</v>
      </c>
      <c r="H27" s="17">
        <f>IF(OR($A27="",$B27="",$C27=""),"",'MPTO_working_3-way'!E26)</f>
        <v>1.5176967711947462</v>
      </c>
      <c r="I27" s="21">
        <f>IF(OR($A27="",$B27="",$C27=""),"",'MPTO_working_3-way'!F26)</f>
        <v>4.6460622431518237</v>
      </c>
      <c r="J27" s="22">
        <f>IF(OR($A27="",$B27="",$C27=""),"",'MPTO_working_3-way'!G26)</f>
        <v>7.9446529387350546</v>
      </c>
      <c r="K27" s="17">
        <f>IF(OR($A27="",$B27="",$C27=""),"",'OddsRatio_working_3-way'!H26)</f>
        <v>1.5293600288442197</v>
      </c>
      <c r="L27" s="21">
        <f>IF(OR($A27="",$B27="",$C27=""),"",'OddsRatio_working_3-way'!I26)</f>
        <v>4.650378532238264</v>
      </c>
      <c r="M27" s="22">
        <f>IF(OR($A27="",$B27="",$C27=""),"",'OddsRatio_working_3-way'!J26)</f>
        <v>7.6280286944869991</v>
      </c>
      <c r="N27" s="23">
        <f t="shared" si="16"/>
        <v>64.328769106622346</v>
      </c>
      <c r="O27" s="24">
        <f t="shared" si="17"/>
        <v>22.089693335916728</v>
      </c>
      <c r="P27" s="24">
        <f t="shared" si="18"/>
        <v>13.581537557460925</v>
      </c>
      <c r="Q27" t="s">
        <v>132</v>
      </c>
      <c r="R27" t="s">
        <v>182</v>
      </c>
      <c r="S27" t="s">
        <v>184</v>
      </c>
      <c r="T27" s="35">
        <v>100</v>
      </c>
      <c r="U27" s="35">
        <f t="shared" si="19"/>
        <v>71.910112359550567</v>
      </c>
      <c r="V27" s="35">
        <f t="shared" si="20"/>
        <v>71.264367816091948</v>
      </c>
      <c r="W27" s="35">
        <f t="shared" si="21"/>
        <v>51.219512195121943</v>
      </c>
      <c r="X27" s="35">
        <f t="shared" si="22"/>
        <v>77.516119988786087</v>
      </c>
      <c r="Y27" s="35">
        <f t="shared" si="23"/>
        <v>76.870375445327483</v>
      </c>
      <c r="Z27" s="35">
        <f t="shared" si="24"/>
        <v>56.825519824357485</v>
      </c>
      <c r="AA27" s="35">
        <f t="shared" si="25"/>
        <v>-5.6060076292355205</v>
      </c>
      <c r="AB27" s="35">
        <f t="shared" si="26"/>
        <v>-5.6060076292355348</v>
      </c>
      <c r="AC27" s="35">
        <f t="shared" si="27"/>
        <v>-5.6060076292355419</v>
      </c>
      <c r="AF27">
        <v>1.74</v>
      </c>
      <c r="AG27">
        <v>2.12</v>
      </c>
      <c r="AJ27" t="s">
        <v>72</v>
      </c>
    </row>
    <row r="28" spans="1:36" ht="15" x14ac:dyDescent="0.25">
      <c r="A28">
        <v>3.56</v>
      </c>
      <c r="B28">
        <v>3.48</v>
      </c>
      <c r="C28">
        <v>2.0499999999999998</v>
      </c>
      <c r="D28" s="20">
        <f t="shared" si="3"/>
        <v>5.6060076292355321E-2</v>
      </c>
      <c r="E28" s="17">
        <f>IF(OR($A28="",$B28="",$C28=""),"",A28*'MPTO_working_3-way'!$I27)</f>
        <v>3.7595738716007849</v>
      </c>
      <c r="F28" s="21">
        <f>IF(OR($A28="",$B28="",$C28=""),"",B28*'MPTO_working_3-way'!$I27)</f>
        <v>3.6750890654973967</v>
      </c>
      <c r="G28" s="22">
        <f>IF(OR($A28="",$B28="",$C28=""),"",C28*'MPTO_working_3-way'!$I27)</f>
        <v>2.1649231563993281</v>
      </c>
      <c r="H28" s="17">
        <f>IF(OR($A28="",$B28="",$C28=""),"",'MPTO_working_3-way'!E27)</f>
        <v>3.8137053113787798</v>
      </c>
      <c r="I28" s="21">
        <f>IF(OR($A28="",$B28="",$C28=""),"",'MPTO_working_3-way'!F27)</f>
        <v>3.722043317518505</v>
      </c>
      <c r="J28" s="22">
        <f>IF(OR($A28="",$B28="",$C28=""),"",'MPTO_working_3-way'!G27)</f>
        <v>2.1316589932920453</v>
      </c>
      <c r="K28" s="17">
        <f>IF(OR($A28="",$B28="",$C28=""),"",'OddsRatio_working_3-way'!H27)</f>
        <v>3.7911423430525919</v>
      </c>
      <c r="L28" s="21">
        <f>IF(OR($A28="",$B28="",$C28=""),"",'OddsRatio_working_3-way'!I27)</f>
        <v>3.7039191448321982</v>
      </c>
      <c r="M28" s="22">
        <f>IF(OR($A28="",$B28="",$C28=""),"",'OddsRatio_working_3-way'!J27)</f>
        <v>2.1448044766426642</v>
      </c>
      <c r="N28" s="23">
        <f t="shared" si="16"/>
        <v>26.598759171985918</v>
      </c>
      <c r="O28" s="24">
        <f t="shared" si="17"/>
        <v>27.210224900077552</v>
      </c>
      <c r="P28" s="24">
        <f t="shared" si="18"/>
        <v>46.191015927936533</v>
      </c>
      <c r="Q28" t="s">
        <v>136</v>
      </c>
      <c r="R28" t="s">
        <v>107</v>
      </c>
      <c r="S28" t="s">
        <v>184</v>
      </c>
      <c r="T28" s="35">
        <v>100</v>
      </c>
      <c r="U28" s="35">
        <f t="shared" si="19"/>
        <v>71.346704871060169</v>
      </c>
      <c r="V28" s="35">
        <f t="shared" si="20"/>
        <v>72.451790633608823</v>
      </c>
      <c r="W28" s="35">
        <f t="shared" si="21"/>
        <v>51.690821256038639</v>
      </c>
      <c r="X28" s="35">
        <f t="shared" si="22"/>
        <v>75.857388110352545</v>
      </c>
      <c r="Y28" s="35">
        <f t="shared" si="23"/>
        <v>76.962473872901185</v>
      </c>
      <c r="Z28" s="35">
        <f t="shared" si="24"/>
        <v>56.201504495331008</v>
      </c>
      <c r="AA28" s="35">
        <f t="shared" si="25"/>
        <v>-4.5106832392923764</v>
      </c>
      <c r="AB28" s="35">
        <f t="shared" si="26"/>
        <v>-4.5106832392923621</v>
      </c>
      <c r="AC28" s="35">
        <f t="shared" si="27"/>
        <v>-4.5106832392923693</v>
      </c>
      <c r="AF28">
        <v>1.93</v>
      </c>
      <c r="AG28">
        <v>1.91</v>
      </c>
      <c r="AJ28" t="s">
        <v>72</v>
      </c>
    </row>
    <row r="29" spans="1:36" ht="15" x14ac:dyDescent="0.25">
      <c r="A29">
        <v>3.49</v>
      </c>
      <c r="B29">
        <v>3.63</v>
      </c>
      <c r="C29">
        <v>2.0699999999999998</v>
      </c>
      <c r="D29" s="20">
        <f t="shared" si="3"/>
        <v>4.5106832392923568E-2</v>
      </c>
      <c r="E29" s="17">
        <f>IF(OR($A29="",$B29="",$C29=""),"",A29*'MPTO_working_3-way'!$I28)</f>
        <v>3.6474228450513033</v>
      </c>
      <c r="F29" s="21">
        <f>IF(OR($A29="",$B29="",$C29=""),"",B29*'MPTO_working_3-way'!$I28)</f>
        <v>3.7937378015863126</v>
      </c>
      <c r="G29" s="22">
        <f>IF(OR($A29="",$B29="",$C29=""),"",C29*'MPTO_working_3-way'!$I28)</f>
        <v>2.1633711430533515</v>
      </c>
      <c r="H29" s="17">
        <f>IF(OR($A29="",$B29="",$C29=""),"",'MPTO_working_3-way'!E28)</f>
        <v>3.6832773322520298</v>
      </c>
      <c r="I29" s="21">
        <f>IF(OR($A29="",$B29="",$C29=""),"",'MPTO_working_3-way'!F28)</f>
        <v>3.8395603925796227</v>
      </c>
      <c r="J29" s="22">
        <f>IF(OR($A29="",$B29="",$C29=""),"",'MPTO_working_3-way'!G28)</f>
        <v>2.1364956812970859</v>
      </c>
      <c r="K29" s="17">
        <f>IF(OR($A29="",$B29="",$C29=""),"",'OddsRatio_working_3-way'!H28)</f>
        <v>3.6697573792504339</v>
      </c>
      <c r="L29" s="21">
        <f>IF(OR($A29="",$B29="",$C29=""),"",'OddsRatio_working_3-way'!I28)</f>
        <v>3.8198642198508606</v>
      </c>
      <c r="M29" s="22">
        <f>IF(OR($A29="",$B29="",$C29=""),"",'OddsRatio_working_3-way'!J28)</f>
        <v>2.1472451388746845</v>
      </c>
      <c r="N29" s="23">
        <f t="shared" si="16"/>
        <v>27.416618321529825</v>
      </c>
      <c r="O29" s="24">
        <f t="shared" si="17"/>
        <v>26.359228083233909</v>
      </c>
      <c r="P29" s="24">
        <f t="shared" si="18"/>
        <v>46.224153595236281</v>
      </c>
      <c r="Q29" t="s">
        <v>125</v>
      </c>
      <c r="R29" t="s">
        <v>133</v>
      </c>
      <c r="S29" t="s">
        <v>184</v>
      </c>
      <c r="T29" s="35">
        <v>100</v>
      </c>
      <c r="U29" s="35">
        <f t="shared" si="19"/>
        <v>10.714285714285726</v>
      </c>
      <c r="V29" s="35">
        <f t="shared" si="20"/>
        <v>88.45265588914549</v>
      </c>
      <c r="W29" s="35">
        <f t="shared" si="21"/>
        <v>95.777027027027017</v>
      </c>
      <c r="X29" s="35">
        <f t="shared" si="22"/>
        <v>15.770317083827475</v>
      </c>
      <c r="Y29" s="35">
        <f t="shared" si="23"/>
        <v>93.508687258687246</v>
      </c>
      <c r="Z29" s="35">
        <f t="shared" si="24"/>
        <v>100.83305839656877</v>
      </c>
      <c r="AA29" s="35">
        <f t="shared" si="25"/>
        <v>-5.0560313695417491</v>
      </c>
      <c r="AB29" s="35">
        <f t="shared" si="26"/>
        <v>-5.0560313695417562</v>
      </c>
      <c r="AC29" s="35">
        <f t="shared" si="27"/>
        <v>-5.0560313695417562</v>
      </c>
      <c r="AF29">
        <v>1.89</v>
      </c>
      <c r="AG29">
        <v>1.94</v>
      </c>
      <c r="AJ29" t="s">
        <v>72</v>
      </c>
    </row>
    <row r="30" spans="1:36" s="35" customFormat="1" ht="15" x14ac:dyDescent="0.25">
      <c r="A30">
        <v>1.1200000000000001</v>
      </c>
      <c r="B30">
        <v>8.66</v>
      </c>
      <c r="C30">
        <v>23.68</v>
      </c>
      <c r="D30" s="20">
        <f t="shared" si="3"/>
        <v>5.056031369541758E-2</v>
      </c>
      <c r="E30" s="17">
        <f>IF(OR($A30="",$B30="",$C30=""),"",A30*'MPTO_working_3-way'!$I29)</f>
        <v>1.1766275513388678</v>
      </c>
      <c r="F30" s="21">
        <f>IF(OR($A30="",$B30="",$C30=""),"",B30*'MPTO_working_3-way'!$I29)</f>
        <v>9.0978523166023155</v>
      </c>
      <c r="G30" s="22">
        <f>IF(OR($A30="",$B30="",$C30=""),"",C30*'MPTO_working_3-way'!$I29)</f>
        <v>24.877268228307489</v>
      </c>
      <c r="H30" s="17">
        <f>IF(OR($A30="",$B30="",$C30=""),"",'MPTO_working_3-way'!E29)</f>
        <v>1.1415476833481883</v>
      </c>
      <c r="I30" s="21">
        <f>IF(OR($A30="",$B30="",$C30=""),"",'MPTO_working_3-way'!F29)</f>
        <v>10.139930718414998</v>
      </c>
      <c r="J30" s="22">
        <f>IF(OR($A30="",$B30="",$C30=""),"",'MPTO_working_3-way'!G29)</f>
        <v>39.406860807308796</v>
      </c>
      <c r="K30" s="17">
        <f>IF(OR($A30="",$B30="",$C30=""),"",'OddsRatio_working_3-way'!H29)</f>
        <v>1.1488404192130803</v>
      </c>
      <c r="L30" s="21">
        <f>IF(OR($A30="",$B30="",$C30=""),"",'OddsRatio_working_3-way'!I29)</f>
        <v>10.500980093101617</v>
      </c>
      <c r="M30" s="22">
        <f>IF(OR($A30="",$B30="",$C30=""),"",'OddsRatio_working_3-way'!J29)</f>
        <v>29.130839231272152</v>
      </c>
      <c r="N30" s="23">
        <f t="shared" si="16"/>
        <v>84.988660928610273</v>
      </c>
      <c r="O30" s="24">
        <f t="shared" si="17"/>
        <v>10.991605108550059</v>
      </c>
      <c r="P30" s="24">
        <f t="shared" si="18"/>
        <v>4.0197339628396751</v>
      </c>
      <c r="Q30" t="s">
        <v>127</v>
      </c>
      <c r="R30" t="s">
        <v>130</v>
      </c>
      <c r="S30" t="s">
        <v>184</v>
      </c>
      <c r="T30" s="35">
        <v>100</v>
      </c>
      <c r="U30" s="35">
        <f t="shared" si="19"/>
        <v>56.331877729257641</v>
      </c>
      <c r="V30" s="35">
        <f t="shared" si="20"/>
        <v>69.230769230769241</v>
      </c>
      <c r="W30" s="35">
        <f t="shared" si="21"/>
        <v>69.969969969969966</v>
      </c>
      <c r="X30" s="35">
        <f t="shared" si="22"/>
        <v>60.7992607992608</v>
      </c>
      <c r="Y30" s="35">
        <f t="shared" si="23"/>
        <v>73.698152300772392</v>
      </c>
      <c r="Z30" s="35">
        <f t="shared" si="24"/>
        <v>74.437353039973132</v>
      </c>
      <c r="AA30" s="35">
        <f t="shared" si="25"/>
        <v>-4.4673830700031587</v>
      </c>
      <c r="AB30" s="35">
        <f t="shared" si="26"/>
        <v>-4.4673830700031516</v>
      </c>
      <c r="AC30" s="35">
        <f t="shared" si="27"/>
        <v>-4.4673830700031658</v>
      </c>
      <c r="AD30" s="36"/>
      <c r="AE30" s="36"/>
      <c r="AF30">
        <v>1.51</v>
      </c>
      <c r="AG30">
        <v>2.54</v>
      </c>
      <c r="AH30" s="36"/>
      <c r="AI30" s="36"/>
      <c r="AJ30" t="s">
        <v>72</v>
      </c>
    </row>
    <row r="31" spans="1:36" ht="15" x14ac:dyDescent="0.25">
      <c r="A31">
        <v>2.29</v>
      </c>
      <c r="B31">
        <v>3.25</v>
      </c>
      <c r="C31">
        <v>3.33</v>
      </c>
      <c r="D31" s="20">
        <f t="shared" si="3"/>
        <v>4.4673830700031614E-2</v>
      </c>
      <c r="E31" s="17">
        <f>IF(OR($A31="",$B31="",$C31=""),"",A31*'MPTO_working_3-way'!$I30)</f>
        <v>2.3923030723030725</v>
      </c>
      <c r="F31" s="21">
        <f>IF(OR($A31="",$B31="",$C31=""),"",B31*'MPTO_working_3-way'!$I30)</f>
        <v>3.3951899497751028</v>
      </c>
      <c r="G31" s="22">
        <f>IF(OR($A31="",$B31="",$C31=""),"",C31*'MPTO_working_3-way'!$I30)</f>
        <v>3.4787638562311054</v>
      </c>
      <c r="H31" s="17">
        <f>IF(OR($A31="",$B31="",$C31=""),"",'MPTO_working_3-way'!E30)</f>
        <v>2.3708483569605865</v>
      </c>
      <c r="I31" s="21">
        <f>IF(OR($A31="",$B31="",$C31=""),"",'MPTO_working_3-way'!F30)</f>
        <v>3.4152885230426842</v>
      </c>
      <c r="J31" s="22">
        <f>IF(OR($A31="",$B31="",$C31=""),"",'MPTO_working_3-way'!G30)</f>
        <v>3.5037434629299979</v>
      </c>
      <c r="K31" s="17">
        <f>IF(OR($A31="",$B31="",$C31=""),"",'OddsRatio_working_3-way'!H30)</f>
        <v>2.3800136973886064</v>
      </c>
      <c r="L31" s="21">
        <f>IF(OR($A31="",$B31="",$C31=""),"",'OddsRatio_working_3-way'!I30)</f>
        <v>3.4070006349801281</v>
      </c>
      <c r="M31" s="22">
        <f>IF(OR($A31="",$B31="",$C31=""),"",'OddsRatio_working_3-way'!J30)</f>
        <v>3.4925828797794214</v>
      </c>
      <c r="N31" s="23">
        <f t="shared" si="16"/>
        <v>41.800723812025161</v>
      </c>
      <c r="O31" s="24">
        <f t="shared" si="17"/>
        <v>29.453433086011575</v>
      </c>
      <c r="P31" s="24">
        <f t="shared" si="18"/>
        <v>28.745843101963253</v>
      </c>
      <c r="Q31" t="s">
        <v>131</v>
      </c>
      <c r="R31" t="s">
        <v>108</v>
      </c>
      <c r="S31" t="s">
        <v>184</v>
      </c>
      <c r="T31" s="35">
        <v>100</v>
      </c>
      <c r="U31" s="35">
        <f t="shared" si="19"/>
        <v>50</v>
      </c>
      <c r="V31" s="35">
        <f t="shared" si="20"/>
        <v>69.969969969969966</v>
      </c>
      <c r="W31" s="35">
        <f t="shared" si="21"/>
        <v>74.226804123711347</v>
      </c>
      <c r="X31" s="35">
        <f t="shared" si="22"/>
        <v>55.803225906318701</v>
      </c>
      <c r="Y31" s="35">
        <f t="shared" si="23"/>
        <v>75.773195876288653</v>
      </c>
      <c r="Z31" s="35">
        <f t="shared" si="24"/>
        <v>80.030030030030034</v>
      </c>
      <c r="AA31" s="35">
        <f t="shared" si="25"/>
        <v>-5.8032259063187013</v>
      </c>
      <c r="AB31" s="35">
        <f t="shared" si="26"/>
        <v>-5.8032259063186871</v>
      </c>
      <c r="AC31" s="35">
        <f t="shared" si="27"/>
        <v>-5.8032259063186871</v>
      </c>
      <c r="AF31">
        <v>2.27</v>
      </c>
      <c r="AG31">
        <v>1.65</v>
      </c>
      <c r="AJ31" t="s">
        <v>72</v>
      </c>
    </row>
    <row r="32" spans="1:36" ht="15" x14ac:dyDescent="0.25">
      <c r="A32">
        <v>2</v>
      </c>
      <c r="B32">
        <v>3.33</v>
      </c>
      <c r="C32">
        <v>3.88</v>
      </c>
      <c r="D32" s="20">
        <f t="shared" si="3"/>
        <v>5.8032259063186986E-2</v>
      </c>
      <c r="E32" s="17">
        <f>IF(OR($A32="",$B32="",$C32=""),"",A32*'MPTO_working_3-way'!$I31)</f>
        <v>2.116064518126374</v>
      </c>
      <c r="F32" s="21">
        <f>IF(OR($A32="",$B32="",$C32=""),"",B32*'MPTO_working_3-way'!$I31)</f>
        <v>3.5232474226804129</v>
      </c>
      <c r="G32" s="22">
        <f>IF(OR($A32="",$B32="",$C32=""),"",C32*'MPTO_working_3-way'!$I31)</f>
        <v>4.1051651651651655</v>
      </c>
      <c r="H32" s="17">
        <f>IF(OR($A32="",$B32="",$C32=""),"",'MPTO_working_3-way'!E31)</f>
        <v>2.0804903707838633</v>
      </c>
      <c r="I32" s="21">
        <f>IF(OR($A32="",$B32="",$C32=""),"",'MPTO_working_3-way'!F31)</f>
        <v>3.5592734752346153</v>
      </c>
      <c r="J32" s="22">
        <f>IF(OR($A32="",$B32="",$C32=""),"",'MPTO_working_3-way'!G31)</f>
        <v>4.1948442674400992</v>
      </c>
      <c r="K32" s="17">
        <f>IF(OR($A32="",$B32="",$C32=""),"",'OddsRatio_working_3-way'!H31)</f>
        <v>2.0944221956751163</v>
      </c>
      <c r="L32" s="21">
        <f>IF(OR($A32="",$B32="",$C32=""),"",'OddsRatio_working_3-way'!I31)</f>
        <v>3.5500037159230211</v>
      </c>
      <c r="M32" s="22">
        <f>IF(OR($A32="",$B32="",$C32=""),"",'OddsRatio_working_3-way'!J31)</f>
        <v>4.1519359235443343</v>
      </c>
      <c r="N32" s="23">
        <f t="shared" si="16"/>
        <v>47.257538294977394</v>
      </c>
      <c r="O32" s="24">
        <f t="shared" si="17"/>
        <v>28.382905882869302</v>
      </c>
      <c r="P32" s="24">
        <f t="shared" si="18"/>
        <v>24.359555822153293</v>
      </c>
      <c r="Q32" t="s">
        <v>137</v>
      </c>
      <c r="R32" t="s">
        <v>143</v>
      </c>
      <c r="S32" t="s">
        <v>184</v>
      </c>
      <c r="T32" s="35">
        <v>100</v>
      </c>
      <c r="U32" s="35">
        <f t="shared" si="19"/>
        <v>43.820224719101127</v>
      </c>
      <c r="V32" s="35">
        <f t="shared" si="20"/>
        <v>72.972972972972968</v>
      </c>
      <c r="W32" s="35">
        <f t="shared" si="21"/>
        <v>78.40172786177105</v>
      </c>
      <c r="X32" s="35">
        <f t="shared" si="22"/>
        <v>48.625299165255967</v>
      </c>
      <c r="Y32" s="35">
        <f t="shared" si="23"/>
        <v>77.778047419127816</v>
      </c>
      <c r="Z32" s="35">
        <f t="shared" si="24"/>
        <v>83.206802307925898</v>
      </c>
      <c r="AA32" s="35">
        <f t="shared" si="25"/>
        <v>-4.8050744461548405</v>
      </c>
      <c r="AB32" s="35">
        <f t="shared" si="26"/>
        <v>-4.8050744461548476</v>
      </c>
      <c r="AC32" s="35">
        <f t="shared" si="27"/>
        <v>-4.8050744461548476</v>
      </c>
      <c r="AF32">
        <v>2.3199999999999998</v>
      </c>
      <c r="AG32">
        <v>1.6</v>
      </c>
      <c r="AJ32" t="s">
        <v>179</v>
      </c>
    </row>
    <row r="33" spans="1:36" ht="15" x14ac:dyDescent="0.25">
      <c r="A33">
        <v>1.78</v>
      </c>
      <c r="B33">
        <v>3.7</v>
      </c>
      <c r="C33">
        <v>4.63</v>
      </c>
      <c r="D33" s="20">
        <f t="shared" si="3"/>
        <v>4.8050744461548334E-2</v>
      </c>
      <c r="E33" s="17">
        <f>IF(OR($A33="",$B33="",$C33=""),"",A33*'MPTO_working_3-way'!$I32)</f>
        <v>1.865530325141556</v>
      </c>
      <c r="F33" s="21">
        <f>IF(OR($A33="",$B33="",$C33=""),"",B33*'MPTO_working_3-way'!$I32)</f>
        <v>3.8777877545077288</v>
      </c>
      <c r="G33" s="22">
        <f>IF(OR($A33="",$B33="",$C33=""),"",C33*'MPTO_working_3-way'!$I32)</f>
        <v>4.8524749468569688</v>
      </c>
      <c r="H33" s="17">
        <f>IF(OR($A33="",$B33="",$C33=""),"",'MPTO_working_3-way'!E32)</f>
        <v>1.8322372835323339</v>
      </c>
      <c r="I33" s="21">
        <f>IF(OR($A33="",$B33="",$C33=""),"",'MPTO_working_3-way'!F32)</f>
        <v>3.9330847698394336</v>
      </c>
      <c r="J33" s="22">
        <f>IF(OR($A33="",$B33="",$C33=""),"",'MPTO_working_3-way'!G32)</f>
        <v>5.0008549821295611</v>
      </c>
      <c r="K33" s="17">
        <f>IF(OR($A33="",$B33="",$C33=""),"",'OddsRatio_working_3-way'!H32)</f>
        <v>1.8443232590886904</v>
      </c>
      <c r="L33" s="21">
        <f>IF(OR($A33="",$B33="",$C33=""),"",'OddsRatio_working_3-way'!I32)</f>
        <v>3.9226574353070047</v>
      </c>
      <c r="M33" s="22">
        <f>IF(OR($A33="",$B33="",$C33=""),"",'OddsRatio_working_3-way'!J32)</f>
        <v>4.9293505519127505</v>
      </c>
      <c r="N33" s="23">
        <f t="shared" si="16"/>
        <v>53.604060278361878</v>
      </c>
      <c r="O33" s="24">
        <f t="shared" si="17"/>
        <v>25.78789926904977</v>
      </c>
      <c r="P33" s="24">
        <f t="shared" si="18"/>
        <v>20.608040452588366</v>
      </c>
      <c r="Q33" t="s">
        <v>142</v>
      </c>
      <c r="R33" t="s">
        <v>140</v>
      </c>
      <c r="S33" t="s">
        <v>184</v>
      </c>
      <c r="T33" s="35">
        <v>100</v>
      </c>
      <c r="U33" s="35">
        <f t="shared" si="19"/>
        <v>50</v>
      </c>
      <c r="V33" s="35">
        <f t="shared" si="20"/>
        <v>70.845481049562679</v>
      </c>
      <c r="W33" s="35">
        <f t="shared" si="21"/>
        <v>73.40425531914893</v>
      </c>
      <c r="X33" s="35">
        <f t="shared" si="22"/>
        <v>55.750263631288377</v>
      </c>
      <c r="Y33" s="35">
        <f t="shared" si="23"/>
        <v>76.59574468085107</v>
      </c>
      <c r="Z33" s="35">
        <f t="shared" si="24"/>
        <v>79.154518950437307</v>
      </c>
      <c r="AA33" s="35">
        <f t="shared" si="25"/>
        <v>-5.7502636312883766</v>
      </c>
      <c r="AB33" s="35">
        <f t="shared" si="26"/>
        <v>-5.7502636312883908</v>
      </c>
      <c r="AC33" s="35">
        <f t="shared" si="27"/>
        <v>-5.7502636312883766</v>
      </c>
      <c r="AF33">
        <v>1.96</v>
      </c>
      <c r="AG33">
        <v>1.87</v>
      </c>
      <c r="AJ33" t="s">
        <v>179</v>
      </c>
    </row>
    <row r="34" spans="1:36" ht="15" x14ac:dyDescent="0.25">
      <c r="A34">
        <v>2</v>
      </c>
      <c r="B34">
        <v>3.43</v>
      </c>
      <c r="C34">
        <v>3.76</v>
      </c>
      <c r="D34" s="20">
        <f t="shared" si="3"/>
        <v>5.7502636312883659E-2</v>
      </c>
      <c r="E34" s="17">
        <f>IF(OR($A34="",$B34="",$C34=""),"",A34*'MPTO_working_3-way'!$I33)</f>
        <v>2.1150052726257673</v>
      </c>
      <c r="F34" s="21">
        <f>IF(OR($A34="",$B34="",$C34=""),"",B34*'MPTO_working_3-way'!$I33)</f>
        <v>3.6272340425531913</v>
      </c>
      <c r="G34" s="22">
        <f>IF(OR($A34="",$B34="",$C34=""),"",C34*'MPTO_working_3-way'!$I33)</f>
        <v>3.9762099125364423</v>
      </c>
      <c r="H34" s="17">
        <f>IF(OR($A34="",$B34="",$C34=""),"",'MPTO_working_3-way'!E33)</f>
        <v>2.0797265045475068</v>
      </c>
      <c r="I34" s="21">
        <f>IF(OR($A34="",$B34="",$C34=""),"",'MPTO_working_3-way'!F33)</f>
        <v>3.6713732634935092</v>
      </c>
      <c r="J34" s="22">
        <f>IF(OR($A34="",$B34="",$C34=""),"",'MPTO_working_3-way'!G33)</f>
        <v>4.0520296594193779</v>
      </c>
      <c r="K34" s="17">
        <f>IF(OR($A34="",$B34="",$C34=""),"",'OddsRatio_working_3-way'!H33)</f>
        <v>2.0934623848048144</v>
      </c>
      <c r="L34" s="21">
        <f>IF(OR($A34="",$B34="",$C34=""),"",'OddsRatio_working_3-way'!I33)</f>
        <v>3.6571135950756997</v>
      </c>
      <c r="M34" s="22">
        <f>IF(OR($A34="",$B34="",$C34=""),"",'OddsRatio_working_3-way'!J33)</f>
        <v>4.0179561820612886</v>
      </c>
      <c r="N34" s="23">
        <f t="shared" si="16"/>
        <v>47.28120600656969</v>
      </c>
      <c r="O34" s="24">
        <f t="shared" si="17"/>
        <v>27.569216330361336</v>
      </c>
      <c r="P34" s="24">
        <f t="shared" si="18"/>
        <v>25.149577663068989</v>
      </c>
      <c r="Q34" t="s">
        <v>144</v>
      </c>
      <c r="R34" t="s">
        <v>112</v>
      </c>
      <c r="S34" t="s">
        <v>184</v>
      </c>
      <c r="T34" s="35">
        <v>100</v>
      </c>
      <c r="U34" s="35">
        <f t="shared" si="19"/>
        <v>45.945945945945937</v>
      </c>
      <c r="V34" s="35">
        <f t="shared" si="20"/>
        <v>71.83098591549296</v>
      </c>
      <c r="W34" s="35">
        <f t="shared" si="21"/>
        <v>77.628635346756155</v>
      </c>
      <c r="X34" s="35">
        <f t="shared" si="22"/>
        <v>50.540378737750892</v>
      </c>
      <c r="Y34" s="35">
        <f t="shared" si="23"/>
        <v>76.425418707297894</v>
      </c>
      <c r="Z34" s="35">
        <f t="shared" si="24"/>
        <v>82.223068138561089</v>
      </c>
      <c r="AA34" s="35">
        <f t="shared" si="25"/>
        <v>-4.5944327918049552</v>
      </c>
      <c r="AB34" s="35">
        <f t="shared" si="26"/>
        <v>-4.5944327918049339</v>
      </c>
      <c r="AC34" s="35">
        <f t="shared" si="27"/>
        <v>-4.5944327918049339</v>
      </c>
      <c r="AF34">
        <v>2.12</v>
      </c>
      <c r="AG34">
        <v>1.71</v>
      </c>
      <c r="AJ34" t="s">
        <v>179</v>
      </c>
    </row>
    <row r="35" spans="1:36" s="35" customFormat="1" ht="15" x14ac:dyDescent="0.25">
      <c r="A35">
        <v>1.85</v>
      </c>
      <c r="B35">
        <v>3.55</v>
      </c>
      <c r="C35">
        <v>4.47</v>
      </c>
      <c r="D35" s="20">
        <f t="shared" si="3"/>
        <v>4.5944327918049366E-2</v>
      </c>
      <c r="E35" s="17">
        <f>IF(OR($A35="",$B35="",$C35=""),"",A35*'MPTO_working_3-way'!$I34)</f>
        <v>1.9349970066483915</v>
      </c>
      <c r="F35" s="21">
        <f>IF(OR($A35="",$B35="",$C35=""),"",B35*'MPTO_working_3-way'!$I34)</f>
        <v>3.713102364109075</v>
      </c>
      <c r="G35" s="22">
        <f>IF(OR($A35="",$B35="",$C35=""),"",C35*'MPTO_working_3-way'!$I34)</f>
        <v>4.6753711457936804</v>
      </c>
      <c r="H35" s="17">
        <f>IF(OR($A35="",$B35="",$C35=""),"",'MPTO_working_3-way'!E34)</f>
        <v>1.9039431563734788</v>
      </c>
      <c r="I35" s="21">
        <f>IF(OR($A35="",$B35="",$C35=""),"",'MPTO_working_3-way'!F34)</f>
        <v>3.7541009112425647</v>
      </c>
      <c r="J35" s="22">
        <f>IF(OR($A35="",$B35="",$C35=""),"",'MPTO_working_3-way'!G34)</f>
        <v>4.7984904971606577</v>
      </c>
      <c r="K35" s="17">
        <f>IF(OR($A35="",$B35="",$C35=""),"",'OddsRatio_working_3-way'!H34)</f>
        <v>1.9155886113739251</v>
      </c>
      <c r="L35" s="21">
        <f>IF(OR($A35="",$B35="",$C35=""),"",'OddsRatio_working_3-way'!I34)</f>
        <v>3.746765834121776</v>
      </c>
      <c r="M35" s="22">
        <f>IF(OR($A35="",$B35="",$C35=""),"",'OddsRatio_working_3-way'!J34)</f>
        <v>4.7377558605500241</v>
      </c>
      <c r="N35" s="23">
        <f t="shared" si="16"/>
        <v>51.679666509257295</v>
      </c>
      <c r="O35" s="24">
        <f t="shared" si="17"/>
        <v>26.931657194965076</v>
      </c>
      <c r="P35" s="24">
        <f t="shared" si="18"/>
        <v>21.388676295777632</v>
      </c>
      <c r="Q35" t="s">
        <v>139</v>
      </c>
      <c r="R35" t="s">
        <v>141</v>
      </c>
      <c r="S35" t="s">
        <v>184</v>
      </c>
      <c r="T35" s="35">
        <v>100</v>
      </c>
      <c r="U35" s="35">
        <f t="shared" si="19"/>
        <v>59.839357429718881</v>
      </c>
      <c r="V35" s="35">
        <f t="shared" si="20"/>
        <v>67.637540453074436</v>
      </c>
      <c r="W35" s="35">
        <f t="shared" si="21"/>
        <v>68.253968253968253</v>
      </c>
      <c r="X35" s="35">
        <f t="shared" si="22"/>
        <v>64.108491292957311</v>
      </c>
      <c r="Y35" s="35">
        <f t="shared" si="23"/>
        <v>71.906674316312859</v>
      </c>
      <c r="Z35" s="35">
        <f t="shared" si="24"/>
        <v>72.52310211720669</v>
      </c>
      <c r="AA35" s="35">
        <f t="shared" si="25"/>
        <v>-4.2691338632384301</v>
      </c>
      <c r="AB35" s="35">
        <f t="shared" si="26"/>
        <v>-4.269133863238423</v>
      </c>
      <c r="AC35" s="35">
        <f t="shared" si="27"/>
        <v>-4.2691338632384372</v>
      </c>
      <c r="AD35" s="36"/>
      <c r="AE35" s="36"/>
      <c r="AF35">
        <v>2.15</v>
      </c>
      <c r="AG35">
        <v>1.72</v>
      </c>
      <c r="AH35" s="36"/>
      <c r="AI35" s="36"/>
      <c r="AJ35" t="s">
        <v>179</v>
      </c>
    </row>
    <row r="36" spans="1:36" ht="15" x14ac:dyDescent="0.25">
      <c r="A36">
        <v>2.4900000000000002</v>
      </c>
      <c r="B36">
        <v>3.09</v>
      </c>
      <c r="C36">
        <v>3.15</v>
      </c>
      <c r="D36" s="20">
        <f t="shared" si="3"/>
        <v>4.269133863238439E-2</v>
      </c>
      <c r="E36" s="17">
        <f>IF(OR($A36="",$B36="",$C36=""),"",A36*'MPTO_working_3-way'!$I35)</f>
        <v>2.5963014331946375</v>
      </c>
      <c r="F36" s="21">
        <f>IF(OR($A36="",$B36="",$C36=""),"",B36*'MPTO_working_3-way'!$I35)</f>
        <v>3.2219162363740677</v>
      </c>
      <c r="G36" s="22">
        <f>IF(OR($A36="",$B36="",$C36=""),"",C36*'MPTO_working_3-way'!$I35)</f>
        <v>3.2844777166920109</v>
      </c>
      <c r="H36" s="17">
        <f>IF(OR($A36="",$B36="",$C36=""),"",'MPTO_working_3-way'!E35)</f>
        <v>2.5814713687496709</v>
      </c>
      <c r="I36" s="21">
        <f>IF(OR($A36="",$B36="",$C36=""),"",'MPTO_working_3-way'!F35)</f>
        <v>3.2321231749105332</v>
      </c>
      <c r="J36" s="22">
        <f>IF(OR($A36="",$B36="",$C36=""),"",'MPTO_working_3-way'!G35)</f>
        <v>3.2978281324306509</v>
      </c>
      <c r="K36" s="17">
        <f>IF(OR($A36="",$B36="",$C36=""),"",'OddsRatio_working_3-way'!H35)</f>
        <v>2.588145893469513</v>
      </c>
      <c r="L36" s="21">
        <f>IF(OR($A36="",$B36="",$C36=""),"",'OddsRatio_working_3-way'!I35)</f>
        <v>3.2276677297659608</v>
      </c>
      <c r="M36" s="22">
        <f>IF(OR($A36="",$B36="",$C36=""),"",'OddsRatio_working_3-way'!J35)</f>
        <v>3.2916199133956057</v>
      </c>
      <c r="N36" s="23">
        <f t="shared" si="16"/>
        <v>38.516328929092914</v>
      </c>
      <c r="O36" s="24">
        <f t="shared" si="17"/>
        <v>31.037430107909824</v>
      </c>
      <c r="P36" s="24">
        <f t="shared" si="18"/>
        <v>30.446240962997255</v>
      </c>
      <c r="Q36" t="s">
        <v>113</v>
      </c>
      <c r="R36" t="s">
        <v>138</v>
      </c>
      <c r="S36" t="s">
        <v>184</v>
      </c>
      <c r="T36" s="35">
        <v>100</v>
      </c>
      <c r="U36" s="35">
        <f t="shared" si="19"/>
        <v>62.825278810408925</v>
      </c>
      <c r="V36" s="35">
        <f t="shared" si="20"/>
        <v>71.181556195965413</v>
      </c>
      <c r="W36" s="35">
        <f t="shared" si="21"/>
        <v>59.514170040485837</v>
      </c>
      <c r="X36" s="35">
        <f t="shared" si="22"/>
        <v>69.30427376354875</v>
      </c>
      <c r="Y36" s="35">
        <f t="shared" si="23"/>
        <v>77.660551149105245</v>
      </c>
      <c r="Z36" s="35">
        <f t="shared" si="24"/>
        <v>65.993164993625669</v>
      </c>
      <c r="AA36" s="35">
        <f t="shared" si="25"/>
        <v>-6.478994953139825</v>
      </c>
      <c r="AB36" s="35">
        <f t="shared" si="26"/>
        <v>-6.4789949531398321</v>
      </c>
      <c r="AC36" s="35">
        <f t="shared" si="27"/>
        <v>-6.4789949531398321</v>
      </c>
      <c r="AF36">
        <v>2.37</v>
      </c>
      <c r="AG36">
        <v>1.6</v>
      </c>
      <c r="AJ36" t="s">
        <v>179</v>
      </c>
    </row>
    <row r="37" spans="1:36" ht="15" x14ac:dyDescent="0.25">
      <c r="A37">
        <v>2.69</v>
      </c>
      <c r="B37">
        <v>3.47</v>
      </c>
      <c r="C37">
        <v>2.4700000000000002</v>
      </c>
      <c r="D37" s="20">
        <f t="shared" si="3"/>
        <v>6.4789949531398383E-2</v>
      </c>
      <c r="E37" s="17">
        <f>IF(OR($A37="",$B37="",$C37=""),"",A37*'MPTO_working_3-way'!$I36)</f>
        <v>2.8642849642394617</v>
      </c>
      <c r="F37" s="21">
        <f>IF(OR($A37="",$B37="",$C37=""),"",B37*'MPTO_working_3-way'!$I36)</f>
        <v>3.6948211248739526</v>
      </c>
      <c r="G37" s="22">
        <f>IF(OR($A37="",$B37="",$C37=""),"",C37*'MPTO_working_3-way'!$I36)</f>
        <v>2.630031175342554</v>
      </c>
      <c r="H37" s="17">
        <f>IF(OR($A37="",$B37="",$C37=""),"",'MPTO_working_3-way'!E36)</f>
        <v>2.8559143076605276</v>
      </c>
      <c r="I37" s="21">
        <f>IF(OR($A37="",$B37="",$C37=""),"",'MPTO_working_3-way'!F36)</f>
        <v>3.7511095566865693</v>
      </c>
      <c r="J37" s="22">
        <f>IF(OR($A37="",$B37="",$C37=""),"",'MPTO_working_3-way'!G36)</f>
        <v>2.6091835711942317</v>
      </c>
      <c r="K37" s="17">
        <f>IF(OR($A37="",$B37="",$C37=""),"",'OddsRatio_working_3-way'!H36)</f>
        <v>2.861603540766009</v>
      </c>
      <c r="L37" s="21">
        <f>IF(OR($A37="",$B37="",$C37=""),"",'OddsRatio_working_3-way'!I36)</f>
        <v>3.720805174965705</v>
      </c>
      <c r="M37" s="22">
        <f>IF(OR($A37="",$B37="",$C37=""),"",'OddsRatio_working_3-way'!J36)</f>
        <v>2.6192646182994279</v>
      </c>
      <c r="N37" s="23">
        <f t="shared" si="16"/>
        <v>34.912727346789133</v>
      </c>
      <c r="O37" s="24">
        <f t="shared" si="17"/>
        <v>27.064909672294746</v>
      </c>
      <c r="P37" s="24">
        <f t="shared" si="18"/>
        <v>38.0223629809161</v>
      </c>
      <c r="Q37" t="s">
        <v>145</v>
      </c>
      <c r="R37" t="s">
        <v>154</v>
      </c>
      <c r="S37" t="s">
        <v>184</v>
      </c>
      <c r="T37" s="35">
        <v>100</v>
      </c>
      <c r="U37" s="35">
        <f t="shared" si="19"/>
        <v>73.190348525469176</v>
      </c>
      <c r="V37" s="35">
        <f t="shared" si="20"/>
        <v>72.451790633608823</v>
      </c>
      <c r="W37" s="35">
        <f t="shared" si="21"/>
        <v>47.916666666666671</v>
      </c>
      <c r="X37" s="35">
        <f t="shared" si="22"/>
        <v>79.63154269972452</v>
      </c>
      <c r="Y37" s="35">
        <f t="shared" si="23"/>
        <v>78.892984807864181</v>
      </c>
      <c r="Z37" s="35">
        <f t="shared" si="24"/>
        <v>54.357860840922022</v>
      </c>
      <c r="AA37" s="35">
        <f t="shared" si="25"/>
        <v>-6.4411941742553438</v>
      </c>
      <c r="AB37" s="35">
        <f t="shared" si="26"/>
        <v>-6.441194174255358</v>
      </c>
      <c r="AC37" s="35">
        <f t="shared" si="27"/>
        <v>-6.4411941742553509</v>
      </c>
      <c r="AF37">
        <v>1.88</v>
      </c>
      <c r="AG37">
        <v>1.93</v>
      </c>
      <c r="AJ37" t="s">
        <v>181</v>
      </c>
    </row>
    <row r="38" spans="1:36" ht="15" x14ac:dyDescent="0.25">
      <c r="A38">
        <v>3.73</v>
      </c>
      <c r="B38">
        <v>3.63</v>
      </c>
      <c r="C38">
        <v>1.92</v>
      </c>
      <c r="D38" s="20">
        <f t="shared" si="3"/>
        <v>6.4411941742553491E-2</v>
      </c>
      <c r="E38" s="17">
        <f>IF(OR($A38="",$B38="",$C38=""),"",A38*'MPTO_working_3-way'!$I37)</f>
        <v>3.9702565426997247</v>
      </c>
      <c r="F38" s="21">
        <f>IF(OR($A38="",$B38="",$C38=""),"",B38*'MPTO_working_3-way'!$I37)</f>
        <v>3.8638153485254692</v>
      </c>
      <c r="G38" s="22">
        <f>IF(OR($A38="",$B38="",$C38=""),"",C38*'MPTO_working_3-way'!$I37)</f>
        <v>2.0436709281457026</v>
      </c>
      <c r="H38" s="17">
        <f>IF(OR($A38="",$B38="",$C38=""),"",'MPTO_working_3-way'!E37)</f>
        <v>4.0547247137770697</v>
      </c>
      <c r="I38" s="21">
        <f>IF(OR($A38="",$B38="",$C38=""),"",'MPTO_working_3-way'!F37)</f>
        <v>3.9368304622017996</v>
      </c>
      <c r="J38" s="22">
        <f>IF(OR($A38="",$B38="",$C38=""),"",'MPTO_working_3-way'!G37)</f>
        <v>2.0025525091559402</v>
      </c>
      <c r="K38" s="17">
        <f>IF(OR($A38="",$B38="",$C38=""),"",'OddsRatio_working_3-way'!H37)</f>
        <v>4.0207615636522158</v>
      </c>
      <c r="L38" s="21">
        <f>IF(OR($A38="",$B38="",$C38=""),"",'OddsRatio_working_3-way'!I37)</f>
        <v>3.9101109569250285</v>
      </c>
      <c r="M38" s="22">
        <f>IF(OR($A38="",$B38="",$C38=""),"",'OddsRatio_working_3-way'!J37)</f>
        <v>2.0179855818901236</v>
      </c>
      <c r="N38" s="23">
        <f t="shared" si="16"/>
        <v>25.187289265695977</v>
      </c>
      <c r="O38" s="24">
        <f t="shared" si="17"/>
        <v>25.88115398375923</v>
      </c>
      <c r="P38" s="24">
        <f t="shared" si="18"/>
        <v>48.9315567505448</v>
      </c>
      <c r="Q38" t="s">
        <v>151</v>
      </c>
      <c r="R38" t="s">
        <v>153</v>
      </c>
      <c r="S38" t="s">
        <v>184</v>
      </c>
      <c r="T38" s="35">
        <v>100</v>
      </c>
      <c r="U38" s="35">
        <f t="shared" si="19"/>
        <v>61.832061068702288</v>
      </c>
      <c r="V38" s="35">
        <f t="shared" si="20"/>
        <v>72.375690607734811</v>
      </c>
      <c r="W38" s="35">
        <f t="shared" si="21"/>
        <v>59.349593495934961</v>
      </c>
      <c r="X38" s="35">
        <f t="shared" si="22"/>
        <v>68.274715896330235</v>
      </c>
      <c r="Y38" s="35">
        <f t="shared" si="23"/>
        <v>78.818345435362744</v>
      </c>
      <c r="Z38" s="35">
        <f t="shared" si="24"/>
        <v>65.792248323562902</v>
      </c>
      <c r="AA38" s="35">
        <f t="shared" si="25"/>
        <v>-6.4426548276279476</v>
      </c>
      <c r="AB38" s="35">
        <f t="shared" si="26"/>
        <v>-6.4426548276279334</v>
      </c>
      <c r="AC38" s="35">
        <f t="shared" si="27"/>
        <v>-6.4426548276279405</v>
      </c>
      <c r="AF38">
        <v>1.83</v>
      </c>
      <c r="AG38">
        <v>1.99</v>
      </c>
      <c r="AJ38" t="s">
        <v>181</v>
      </c>
    </row>
    <row r="39" spans="1:36" ht="15" x14ac:dyDescent="0.25">
      <c r="A39">
        <v>2.62</v>
      </c>
      <c r="B39">
        <v>3.62</v>
      </c>
      <c r="C39">
        <v>2.46</v>
      </c>
      <c r="D39" s="20">
        <f t="shared" si="3"/>
        <v>6.4426548276279361E-2</v>
      </c>
      <c r="E39" s="17">
        <f>IF(OR($A39="",$B39="",$C39=""),"",A39*'MPTO_working_3-way'!$I38)</f>
        <v>2.7887975564838521</v>
      </c>
      <c r="F39" s="21">
        <f>IF(OR($A39="",$B39="",$C39=""),"",B39*'MPTO_working_3-way'!$I38)</f>
        <v>3.8532241047601312</v>
      </c>
      <c r="G39" s="22">
        <f>IF(OR($A39="",$B39="",$C39=""),"",C39*'MPTO_working_3-way'!$I38)</f>
        <v>2.618489308759647</v>
      </c>
      <c r="H39" s="17">
        <f>IF(OR($A39="",$B39="",$C39=""),"",'MPTO_working_3-way'!E38)</f>
        <v>2.7762055723003867</v>
      </c>
      <c r="I39" s="21">
        <f>IF(OR($A39="",$B39="",$C39=""),"",'MPTO_working_3-way'!F38)</f>
        <v>3.925146239232534</v>
      </c>
      <c r="J39" s="22">
        <f>IF(OR($A39="",$B39="",$C39=""),"",'MPTO_working_3-way'!G38)</f>
        <v>2.5972100061951702</v>
      </c>
      <c r="K39" s="17">
        <f>IF(OR($A39="",$B39="",$C39=""),"",'OddsRatio_working_3-way'!H38)</f>
        <v>2.7841213722613269</v>
      </c>
      <c r="L39" s="21">
        <f>IF(OR($A39="",$B39="",$C39=""),"",'OddsRatio_working_3-way'!I38)</f>
        <v>3.8854308613115278</v>
      </c>
      <c r="M39" s="22">
        <f>IF(OR($A39="",$B39="",$C39=""),"",'OddsRatio_working_3-way'!J38)</f>
        <v>2.6079118540132944</v>
      </c>
      <c r="N39" s="23">
        <f t="shared" si="16"/>
        <v>35.857747998775913</v>
      </c>
      <c r="O39" s="24">
        <f t="shared" si="17"/>
        <v>25.952292750495275</v>
      </c>
      <c r="P39" s="24">
        <f t="shared" si="18"/>
        <v>38.189959250728819</v>
      </c>
      <c r="Q39" t="s">
        <v>150</v>
      </c>
      <c r="R39" t="s">
        <v>147</v>
      </c>
      <c r="S39" t="s">
        <v>184</v>
      </c>
      <c r="T39" s="35">
        <v>100</v>
      </c>
      <c r="U39" s="35">
        <f t="shared" si="19"/>
        <v>60.784313725490193</v>
      </c>
      <c r="V39" s="35">
        <f t="shared" si="20"/>
        <v>71.346704871060169</v>
      </c>
      <c r="W39" s="35">
        <f t="shared" si="21"/>
        <v>61.538461538461533</v>
      </c>
      <c r="X39" s="35">
        <f t="shared" si="22"/>
        <v>67.114833590478284</v>
      </c>
      <c r="Y39" s="35">
        <f t="shared" si="23"/>
        <v>77.677224736048274</v>
      </c>
      <c r="Z39" s="35">
        <f t="shared" si="24"/>
        <v>67.868981403449638</v>
      </c>
      <c r="AA39" s="35">
        <f t="shared" si="25"/>
        <v>-6.3305198649880907</v>
      </c>
      <c r="AB39" s="35">
        <f t="shared" si="26"/>
        <v>-6.3305198649881049</v>
      </c>
      <c r="AC39" s="35">
        <f t="shared" si="27"/>
        <v>-6.3305198649881049</v>
      </c>
      <c r="AF39">
        <v>1.83</v>
      </c>
      <c r="AG39">
        <v>2</v>
      </c>
      <c r="AJ39" t="s">
        <v>181</v>
      </c>
    </row>
    <row r="40" spans="1:36" ht="15" x14ac:dyDescent="0.25">
      <c r="A40">
        <v>2.5499999999999998</v>
      </c>
      <c r="B40">
        <v>3.49</v>
      </c>
      <c r="C40">
        <v>2.6</v>
      </c>
      <c r="D40" s="20">
        <f t="shared" si="3"/>
        <v>6.3305198649880934E-2</v>
      </c>
      <c r="E40" s="17">
        <f>IF(OR($A40="",$B40="",$C40=""),"",A40*'MPTO_working_3-way'!$I39)</f>
        <v>2.7114282565571961</v>
      </c>
      <c r="F40" s="21">
        <f>IF(OR($A40="",$B40="",$C40=""),"",B40*'MPTO_working_3-way'!$I39)</f>
        <v>3.7109351432880846</v>
      </c>
      <c r="G40" s="22">
        <f>IF(OR($A40="",$B40="",$C40=""),"",C40*'MPTO_working_3-way'!$I39)</f>
        <v>2.7645935164896906</v>
      </c>
      <c r="H40" s="17">
        <f>IF(OR($A40="",$B40="",$C40=""),"",'MPTO_working_3-way'!E39)</f>
        <v>2.6950173155467207</v>
      </c>
      <c r="I40" s="21">
        <f>IF(OR($A40="",$B40="",$C40=""),"",'MPTO_working_3-way'!F39)</f>
        <v>3.7674543559907083</v>
      </c>
      <c r="J40" s="22">
        <f>IF(OR($A40="",$B40="",$C40=""),"",'MPTO_working_3-way'!G39)</f>
        <v>2.7509283220455187</v>
      </c>
      <c r="K40" s="17">
        <f>IF(OR($A40="",$B40="",$C40=""),"",'OddsRatio_working_3-way'!H39)</f>
        <v>2.7035948769647504</v>
      </c>
      <c r="L40" s="21">
        <f>IF(OR($A40="",$B40="",$C40=""),"",'OddsRatio_working_3-way'!I39)</f>
        <v>3.7367427378336973</v>
      </c>
      <c r="M40" s="22">
        <f>IF(OR($A40="",$B40="",$C40=""),"",'OddsRatio_working_3-way'!J39)</f>
        <v>2.7585495504152271</v>
      </c>
      <c r="N40" s="23">
        <f t="shared" si="16"/>
        <v>36.88093157477595</v>
      </c>
      <c r="O40" s="24">
        <f t="shared" si="17"/>
        <v>26.947385534578412</v>
      </c>
      <c r="P40" s="24">
        <f t="shared" si="18"/>
        <v>36.171682890645634</v>
      </c>
      <c r="Q40" t="s">
        <v>148</v>
      </c>
      <c r="R40" t="s">
        <v>152</v>
      </c>
      <c r="S40" t="s">
        <v>184</v>
      </c>
      <c r="T40" s="35">
        <v>100</v>
      </c>
      <c r="U40" s="35">
        <f t="shared" si="19"/>
        <v>34.21052631578948</v>
      </c>
      <c r="V40" s="35">
        <f t="shared" si="20"/>
        <v>75.609756097560975</v>
      </c>
      <c r="W40" s="35">
        <f t="shared" si="21"/>
        <v>83.948635634028889</v>
      </c>
      <c r="X40" s="35">
        <f t="shared" si="22"/>
        <v>40.441608268410135</v>
      </c>
      <c r="Y40" s="35">
        <f t="shared" si="23"/>
        <v>81.840838050181645</v>
      </c>
      <c r="Z40" s="35">
        <f t="shared" si="24"/>
        <v>90.179717586649559</v>
      </c>
      <c r="AA40" s="35">
        <f t="shared" si="25"/>
        <v>-6.2310819526206558</v>
      </c>
      <c r="AB40" s="35">
        <f t="shared" si="26"/>
        <v>-6.23108195262067</v>
      </c>
      <c r="AC40" s="35">
        <f t="shared" si="27"/>
        <v>-6.23108195262067</v>
      </c>
      <c r="AF40">
        <v>1.85</v>
      </c>
      <c r="AG40">
        <v>1.97</v>
      </c>
      <c r="AJ40" t="s">
        <v>181</v>
      </c>
    </row>
    <row r="41" spans="1:36" s="35" customFormat="1" ht="15" x14ac:dyDescent="0.25">
      <c r="A41">
        <v>1.52</v>
      </c>
      <c r="B41">
        <v>4.0999999999999996</v>
      </c>
      <c r="C41">
        <v>6.23</v>
      </c>
      <c r="D41" s="20">
        <f t="shared" si="3"/>
        <v>6.231081952620654E-2</v>
      </c>
      <c r="E41" s="17">
        <f>IF(OR($A41="",$B41="",$C41=""),"",A41*'MPTO_working_3-way'!$I40)</f>
        <v>1.6147124456798339</v>
      </c>
      <c r="F41" s="21">
        <f>IF(OR($A41="",$B41="",$C41=""),"",B41*'MPTO_working_3-way'!$I40)</f>
        <v>4.3554743600574461</v>
      </c>
      <c r="G41" s="22">
        <f>IF(OR($A41="",$B41="",$C41=""),"",C41*'MPTO_working_3-way'!$I40)</f>
        <v>6.6181964056482672</v>
      </c>
      <c r="H41" s="17">
        <f>IF(OR($A41="",$B41="",$C41=""),"",'MPTO_working_3-way'!E40)</f>
        <v>1.5695520373600453</v>
      </c>
      <c r="I41" s="21">
        <f>IF(OR($A41="",$B41="",$C41=""),"",'MPTO_working_3-way'!F40)</f>
        <v>4.4816487851275664</v>
      </c>
      <c r="J41" s="22">
        <f>IF(OR($A41="",$B41="",$C41=""),"",'MPTO_working_3-way'!G40)</f>
        <v>7.1559745305576783</v>
      </c>
      <c r="K41" s="17">
        <f>IF(OR($A41="",$B41="",$C41=""),"",'OddsRatio_working_3-way'!H40)</f>
        <v>1.583926246410353</v>
      </c>
      <c r="L41" s="21">
        <f>IF(OR($A41="",$B41="",$C41=""),"",'OddsRatio_working_3-way'!I40)</f>
        <v>4.4810987766771033</v>
      </c>
      <c r="M41" s="22">
        <f>IF(OR($A41="",$B41="",$C41=""),"",'OddsRatio_working_3-way'!J40)</f>
        <v>6.8729505167810494</v>
      </c>
      <c r="N41" s="23">
        <f t="shared" si="16"/>
        <v>61.930531512004009</v>
      </c>
      <c r="O41" s="24">
        <f t="shared" si="17"/>
        <v>22.959611682499045</v>
      </c>
      <c r="P41" s="24">
        <f t="shared" si="18"/>
        <v>15.109856805496962</v>
      </c>
      <c r="Q41" t="s">
        <v>146</v>
      </c>
      <c r="R41" t="s">
        <v>149</v>
      </c>
      <c r="S41" t="s">
        <v>184</v>
      </c>
      <c r="T41" s="35">
        <v>100</v>
      </c>
      <c r="U41" s="35">
        <f t="shared" si="19"/>
        <v>46.808510638297875</v>
      </c>
      <c r="V41" s="35">
        <f t="shared" si="20"/>
        <v>72.752043596730246</v>
      </c>
      <c r="W41" s="35">
        <f t="shared" si="21"/>
        <v>74.093264248704671</v>
      </c>
      <c r="X41" s="35">
        <f t="shared" si="22"/>
        <v>53.154692154565097</v>
      </c>
      <c r="Y41" s="35">
        <f t="shared" si="23"/>
        <v>79.098225112997468</v>
      </c>
      <c r="Z41" s="35">
        <f t="shared" si="24"/>
        <v>80.439445764971879</v>
      </c>
      <c r="AA41" s="35">
        <f t="shared" si="25"/>
        <v>-6.3461815162672224</v>
      </c>
      <c r="AB41" s="35">
        <f t="shared" si="26"/>
        <v>-6.3461815162672224</v>
      </c>
      <c r="AC41" s="35">
        <f t="shared" si="27"/>
        <v>-6.3461815162672082</v>
      </c>
      <c r="AD41" s="36"/>
      <c r="AE41" s="36"/>
      <c r="AF41">
        <v>1.86</v>
      </c>
      <c r="AG41">
        <v>1.95</v>
      </c>
      <c r="AH41" s="36"/>
      <c r="AI41" s="36"/>
      <c r="AJ41" t="s">
        <v>181</v>
      </c>
    </row>
    <row r="42" spans="1:36" ht="15" x14ac:dyDescent="0.25">
      <c r="A42">
        <v>1.88</v>
      </c>
      <c r="B42">
        <v>3.67</v>
      </c>
      <c r="C42">
        <v>3.86</v>
      </c>
      <c r="D42" s="20">
        <f t="shared" si="3"/>
        <v>6.3461815162672242E-2</v>
      </c>
      <c r="E42" s="17">
        <f>IF(OR($A42="",$B42="",$C42=""),"",A42*'MPTO_working_3-way'!$I41)</f>
        <v>1.9993082125058237</v>
      </c>
      <c r="F42" s="21">
        <f>IF(OR($A42="",$B42="",$C42=""),"",B42*'MPTO_working_3-way'!$I41)</f>
        <v>3.902904861647007</v>
      </c>
      <c r="G42" s="22">
        <f>IF(OR($A42="",$B42="",$C42=""),"",C42*'MPTO_working_3-way'!$I41)</f>
        <v>4.1049626065279146</v>
      </c>
      <c r="H42" s="17">
        <f>IF(OR($A42="",$B42="",$C42=""),"",'MPTO_working_3-way'!E41)</f>
        <v>1.9578630468155913</v>
      </c>
      <c r="I42" s="21">
        <f>IF(OR($A42="",$B42="",$C42=""),"",'MPTO_working_3-way'!F41)</f>
        <v>3.9789018626057358</v>
      </c>
      <c r="J42" s="22">
        <f>IF(OR($A42="",$B42="",$C42=""),"",'MPTO_working_3-way'!G41)</f>
        <v>4.203209737711072</v>
      </c>
      <c r="K42" s="17">
        <f>IF(OR($A42="",$B42="",$C42=""),"",'OddsRatio_working_3-way'!H41)</f>
        <v>1.9731919130831386</v>
      </c>
      <c r="L42" s="21">
        <f>IF(OR($A42="",$B42="",$C42=""),"",'OddsRatio_working_3-way'!I41)</f>
        <v>3.9527527362863402</v>
      </c>
      <c r="M42" s="22">
        <f>IF(OR($A42="",$B42="",$C42=""),"",'OddsRatio_working_3-way'!J41)</f>
        <v>4.1628737175201991</v>
      </c>
      <c r="N42" s="23">
        <f t="shared" si="16"/>
        <v>50.017300671548512</v>
      </c>
      <c r="O42" s="24">
        <f t="shared" si="17"/>
        <v>25.621941488422671</v>
      </c>
      <c r="P42" s="24">
        <f t="shared" si="18"/>
        <v>24.360757840028814</v>
      </c>
      <c r="Q42" t="s">
        <v>158</v>
      </c>
      <c r="R42" t="s">
        <v>103</v>
      </c>
      <c r="S42" t="s">
        <v>184</v>
      </c>
      <c r="T42" s="35">
        <v>100</v>
      </c>
      <c r="U42" s="35">
        <f t="shared" si="19"/>
        <v>55.357142857142868</v>
      </c>
      <c r="V42" s="35">
        <f t="shared" si="20"/>
        <v>71.509971509971507</v>
      </c>
      <c r="W42" s="35">
        <f t="shared" si="21"/>
        <v>66.555183946488299</v>
      </c>
      <c r="X42" s="35">
        <f t="shared" si="22"/>
        <v>61.934844543540194</v>
      </c>
      <c r="Y42" s="35">
        <f t="shared" si="23"/>
        <v>78.08767319636884</v>
      </c>
      <c r="Z42" s="35">
        <f t="shared" si="24"/>
        <v>73.132885632885632</v>
      </c>
      <c r="AA42" s="35">
        <f t="shared" si="25"/>
        <v>-6.5777016863973259</v>
      </c>
      <c r="AB42" s="35">
        <f t="shared" si="26"/>
        <v>-6.577701686397333</v>
      </c>
      <c r="AC42" s="35">
        <f t="shared" si="27"/>
        <v>-6.577701686397333</v>
      </c>
      <c r="AF42">
        <v>1.85</v>
      </c>
      <c r="AG42">
        <v>1.98</v>
      </c>
      <c r="AJ42" t="s">
        <v>102</v>
      </c>
    </row>
    <row r="43" spans="1:36" ht="15" x14ac:dyDescent="0.25">
      <c r="A43">
        <v>2.2400000000000002</v>
      </c>
      <c r="B43">
        <v>3.51</v>
      </c>
      <c r="C43">
        <v>2.99</v>
      </c>
      <c r="D43" s="20">
        <f t="shared" si="3"/>
        <v>6.5777016863973303E-2</v>
      </c>
      <c r="E43" s="17">
        <f>IF(OR($A43="",$B43="",$C43=""),"",A43*'MPTO_working_3-way'!$I42)</f>
        <v>2.3873405177753004</v>
      </c>
      <c r="F43" s="21">
        <f>IF(OR($A43="",$B43="",$C43=""),"",B43*'MPTO_working_3-way'!$I42)</f>
        <v>3.7408773291925459</v>
      </c>
      <c r="G43" s="22">
        <f>IF(OR($A43="",$B43="",$C43=""),"",C43*'MPTO_working_3-way'!$I42)</f>
        <v>3.1866732804232805</v>
      </c>
      <c r="H43" s="17">
        <f>IF(OR($A43="",$B43="",$C43=""),"",'MPTO_working_3-way'!E42)</f>
        <v>2.3556965147341327</v>
      </c>
      <c r="I43" s="21">
        <f>IF(OR($A43="",$B43="",$C43=""),"",'MPTO_working_3-way'!F42)</f>
        <v>3.8026484384418895</v>
      </c>
      <c r="J43" s="22">
        <f>IF(OR($A43="",$B43="",$C43=""),"",'MPTO_working_3-way'!G42)</f>
        <v>3.1997697369197122</v>
      </c>
      <c r="K43" s="17">
        <f>IF(OR($A43="",$B43="",$C43=""),"",'OddsRatio_working_3-way'!H42)</f>
        <v>2.3691739442222395</v>
      </c>
      <c r="L43" s="21">
        <f>IF(OR($A43="",$B43="",$C43=""),"",'OddsRatio_working_3-way'!I42)</f>
        <v>3.7714730645143715</v>
      </c>
      <c r="M43" s="22">
        <f>IF(OR($A43="",$B43="",$C43=""),"",'OddsRatio_working_3-way'!J42)</f>
        <v>3.1973033459695612</v>
      </c>
      <c r="N43" s="23">
        <f t="shared" si="16"/>
        <v>41.887614797903808</v>
      </c>
      <c r="O43" s="24">
        <f t="shared" si="17"/>
        <v>26.731697192964255</v>
      </c>
      <c r="P43" s="24">
        <f t="shared" si="18"/>
        <v>31.380688009131948</v>
      </c>
      <c r="Q43" t="s">
        <v>156</v>
      </c>
      <c r="R43" t="s">
        <v>114</v>
      </c>
      <c r="S43" t="s">
        <v>184</v>
      </c>
      <c r="T43" s="35">
        <v>100</v>
      </c>
      <c r="U43" s="35">
        <f t="shared" si="19"/>
        <v>37.5</v>
      </c>
      <c r="V43" s="35">
        <f t="shared" si="20"/>
        <v>75.124378109452735</v>
      </c>
      <c r="W43" s="35">
        <f t="shared" si="21"/>
        <v>80.842911877394641</v>
      </c>
      <c r="X43" s="35">
        <f t="shared" si="22"/>
        <v>44.032710013152631</v>
      </c>
      <c r="Y43" s="35">
        <f t="shared" si="23"/>
        <v>81.657088122605373</v>
      </c>
      <c r="Z43" s="35">
        <f t="shared" si="24"/>
        <v>87.375621890547265</v>
      </c>
      <c r="AA43" s="35">
        <f t="shared" si="25"/>
        <v>-6.5327100131526308</v>
      </c>
      <c r="AB43" s="35">
        <f t="shared" si="26"/>
        <v>-6.5327100131526379</v>
      </c>
      <c r="AC43" s="35">
        <f t="shared" si="27"/>
        <v>-6.5327100131526237</v>
      </c>
      <c r="AF43">
        <v>1.88</v>
      </c>
      <c r="AG43">
        <v>1.94</v>
      </c>
      <c r="AJ43" t="s">
        <v>102</v>
      </c>
    </row>
    <row r="44" spans="1:36" ht="15" x14ac:dyDescent="0.25">
      <c r="A44">
        <v>1.6</v>
      </c>
      <c r="B44">
        <v>4.0199999999999996</v>
      </c>
      <c r="C44">
        <v>5.22</v>
      </c>
      <c r="D44" s="20">
        <f t="shared" si="3"/>
        <v>6.5327100131526317E-2</v>
      </c>
      <c r="E44" s="17">
        <f>IF(OR($A44="",$B44="",$C44=""),"",A44*'MPTO_working_3-way'!$I43)</f>
        <v>1.7045233602104422</v>
      </c>
      <c r="F44" s="21">
        <f>IF(OR($A44="",$B44="",$C44=""),"",B44*'MPTO_working_3-way'!$I43)</f>
        <v>4.2826149425287356</v>
      </c>
      <c r="G44" s="22">
        <f>IF(OR($A44="",$B44="",$C44=""),"",C44*'MPTO_working_3-way'!$I43)</f>
        <v>5.5610074626865673</v>
      </c>
      <c r="H44" s="17">
        <f>IF(OR($A44="",$B44="",$C44=""),"",'MPTO_working_3-way'!E43)</f>
        <v>1.6577581507785411</v>
      </c>
      <c r="I44" s="21">
        <f>IF(OR($A44="",$B44="",$C44=""),"",'MPTO_working_3-way'!F43)</f>
        <v>4.4056644377027316</v>
      </c>
      <c r="J44" s="22">
        <f>IF(OR($A44="",$B44="",$C44=""),"",'MPTO_working_3-way'!G43)</f>
        <v>5.8894486465247482</v>
      </c>
      <c r="K44" s="17">
        <f>IF(OR($A44="",$B44="",$C44=""),"",'OddsRatio_working_3-way'!H43)</f>
        <v>1.6730815283548026</v>
      </c>
      <c r="L44" s="21">
        <f>IF(OR($A44="",$B44="",$C44=""),"",'OddsRatio_working_3-way'!I43)</f>
        <v>4.3878436927191729</v>
      </c>
      <c r="M44" s="22">
        <f>IF(OR($A44="",$B44="",$C44=""),"",'OddsRatio_working_3-way'!J43)</f>
        <v>5.7340067494287785</v>
      </c>
      <c r="N44" s="23">
        <f t="shared" si="16"/>
        <v>58.667427114436201</v>
      </c>
      <c r="O44" s="24">
        <f t="shared" si="17"/>
        <v>23.350219747039286</v>
      </c>
      <c r="P44" s="24">
        <f t="shared" si="18"/>
        <v>17.982353138524505</v>
      </c>
      <c r="Q44" t="s">
        <v>101</v>
      </c>
      <c r="R44" t="s">
        <v>100</v>
      </c>
      <c r="S44" t="s">
        <v>184</v>
      </c>
      <c r="T44" s="35">
        <v>100</v>
      </c>
      <c r="U44" s="35">
        <f t="shared" si="19"/>
        <v>33.333333333333329</v>
      </c>
      <c r="V44" s="35">
        <f t="shared" si="20"/>
        <v>76.689976689976689</v>
      </c>
      <c r="W44" s="35">
        <f t="shared" si="21"/>
        <v>83.66013071895425</v>
      </c>
      <c r="X44" s="35">
        <f t="shared" si="22"/>
        <v>39.649892591069062</v>
      </c>
      <c r="Y44" s="35">
        <f t="shared" si="23"/>
        <v>83.006535947712408</v>
      </c>
      <c r="Z44" s="35">
        <f t="shared" si="24"/>
        <v>89.976689976689968</v>
      </c>
      <c r="AA44" s="35">
        <f t="shared" si="25"/>
        <v>-6.316559257735733</v>
      </c>
      <c r="AB44" s="35">
        <f t="shared" si="26"/>
        <v>-6.3165592577357188</v>
      </c>
      <c r="AC44" s="35">
        <f t="shared" si="27"/>
        <v>-6.3165592577357188</v>
      </c>
      <c r="AF44">
        <v>1.94</v>
      </c>
      <c r="AG44">
        <v>1.87</v>
      </c>
      <c r="AJ44" t="s">
        <v>102</v>
      </c>
    </row>
    <row r="45" spans="1:36" ht="15" x14ac:dyDescent="0.25">
      <c r="A45">
        <v>1.5</v>
      </c>
      <c r="B45">
        <v>4.29</v>
      </c>
      <c r="C45">
        <v>6.12</v>
      </c>
      <c r="D45" s="20">
        <f t="shared" si="3"/>
        <v>6.3165592577357321E-2</v>
      </c>
      <c r="E45" s="17">
        <f>IF(OR($A45="",$B45="",$C45=""),"",A45*'MPTO_working_3-way'!$I44)</f>
        <v>1.5947483888660359</v>
      </c>
      <c r="F45" s="21">
        <f>IF(OR($A45="",$B45="",$C45=""),"",B45*'MPTO_working_3-way'!$I44)</f>
        <v>4.5609803921568632</v>
      </c>
      <c r="G45" s="22">
        <f>IF(OR($A45="",$B45="",$C45=""),"",C45*'MPTO_working_3-way'!$I44)</f>
        <v>6.5065734265734267</v>
      </c>
      <c r="H45" s="17">
        <f>IF(OR($A45="",$B45="",$C45=""),"",'MPTO_working_3-way'!E44)</f>
        <v>1.5489191995469134</v>
      </c>
      <c r="I45" s="21">
        <f>IF(OR($A45="",$B45="",$C45=""),"",'MPTO_working_3-way'!F44)</f>
        <v>4.7159793073717493</v>
      </c>
      <c r="J45" s="22">
        <f>IF(OR($A45="",$B45="",$C45=""),"",'MPTO_working_3-way'!G44)</f>
        <v>7.0252595526062294</v>
      </c>
      <c r="K45" s="17">
        <f>IF(OR($A45="",$B45="",$C45=""),"",'OddsRatio_working_3-way'!H44)</f>
        <v>1.5631859152530942</v>
      </c>
      <c r="L45" s="21">
        <f>IF(OR($A45="",$B45="",$C45=""),"",'OddsRatio_working_3-way'!I44)</f>
        <v>4.7057633223653585</v>
      </c>
      <c r="M45" s="22">
        <f>IF(OR($A45="",$B45="",$C45=""),"",'OddsRatio_working_3-way'!J44)</f>
        <v>6.7670237721916848</v>
      </c>
      <c r="N45" s="23">
        <f t="shared" si="16"/>
        <v>62.705816602897556</v>
      </c>
      <c r="O45" s="24">
        <f t="shared" si="17"/>
        <v>21.925110700313827</v>
      </c>
      <c r="P45" s="24">
        <f t="shared" si="18"/>
        <v>15.369072696788615</v>
      </c>
      <c r="Q45" t="s">
        <v>104</v>
      </c>
      <c r="R45" t="s">
        <v>155</v>
      </c>
      <c r="S45" t="s">
        <v>184</v>
      </c>
      <c r="T45" s="35">
        <v>100</v>
      </c>
      <c r="U45" s="35">
        <f t="shared" si="19"/>
        <v>62.686567164179095</v>
      </c>
      <c r="V45" s="35">
        <f t="shared" si="20"/>
        <v>70.414201183431956</v>
      </c>
      <c r="W45" s="35">
        <f t="shared" si="21"/>
        <v>60.317460317460316</v>
      </c>
      <c r="X45" s="35">
        <f t="shared" si="22"/>
        <v>69.268338499107728</v>
      </c>
      <c r="Y45" s="35">
        <f t="shared" si="23"/>
        <v>76.99597251836056</v>
      </c>
      <c r="Z45" s="35">
        <f t="shared" si="24"/>
        <v>66.899231652388934</v>
      </c>
      <c r="AA45" s="35">
        <f t="shared" si="25"/>
        <v>-6.5817713349286322</v>
      </c>
      <c r="AB45" s="35">
        <f t="shared" si="26"/>
        <v>-6.5817713349286038</v>
      </c>
      <c r="AC45" s="35">
        <f t="shared" si="27"/>
        <v>-6.581771334928618</v>
      </c>
      <c r="AF45">
        <v>1.75</v>
      </c>
      <c r="AG45">
        <v>2.0699999999999998</v>
      </c>
      <c r="AJ45" t="s">
        <v>102</v>
      </c>
    </row>
    <row r="46" spans="1:36" s="35" customFormat="1" ht="15" x14ac:dyDescent="0.25">
      <c r="A46">
        <v>2.68</v>
      </c>
      <c r="B46">
        <v>3.38</v>
      </c>
      <c r="C46">
        <v>2.52</v>
      </c>
      <c r="D46" s="20">
        <f t="shared" si="3"/>
        <v>6.58177133492861E-2</v>
      </c>
      <c r="E46" s="17">
        <f>IF(OR($A46="",$B46="",$C46=""),"",A46*'MPTO_working_3-way'!$I45)</f>
        <v>2.856391471776087</v>
      </c>
      <c r="F46" s="21">
        <f>IF(OR($A46="",$B46="",$C46=""),"",B46*'MPTO_working_3-way'!$I45)</f>
        <v>3.602463871120587</v>
      </c>
      <c r="G46" s="22">
        <f>IF(OR($A46="",$B46="",$C46=""),"",C46*'MPTO_working_3-way'!$I45)</f>
        <v>2.685860637640201</v>
      </c>
      <c r="H46" s="17">
        <f>IF(OR($A46="",$B46="",$C46=""),"",'MPTO_working_3-way'!E45)</f>
        <v>2.8474202141106533</v>
      </c>
      <c r="I46" s="21">
        <f>IF(OR($A46="",$B46="",$C46=""),"",'MPTO_working_3-way'!F45)</f>
        <v>3.6507175890781114</v>
      </c>
      <c r="J46" s="22">
        <f>IF(OR($A46="",$B46="",$C46=""),"",'MPTO_working_3-way'!G45)</f>
        <v>2.6674764481960027</v>
      </c>
      <c r="K46" s="17">
        <f>IF(OR($A46="",$B46="",$C46=""),"",'OddsRatio_working_3-way'!H45)</f>
        <v>2.8529521200058165</v>
      </c>
      <c r="L46" s="21">
        <f>IF(OR($A46="",$B46="",$C46=""),"",'OddsRatio_working_3-way'!I45)</f>
        <v>3.6250155033415727</v>
      </c>
      <c r="M46" s="22">
        <f>IF(OR($A46="",$B46="",$C46=""),"",'OddsRatio_working_3-way'!J45)</f>
        <v>2.6764804895290721</v>
      </c>
      <c r="N46" s="23">
        <f t="shared" si="16"/>
        <v>35.009206892016309</v>
      </c>
      <c r="O46" s="24">
        <f t="shared" si="17"/>
        <v>27.758779429172698</v>
      </c>
      <c r="P46" s="24">
        <f t="shared" si="18"/>
        <v>37.232013678811001</v>
      </c>
      <c r="Q46" t="s">
        <v>157</v>
      </c>
      <c r="R46" t="s">
        <v>115</v>
      </c>
      <c r="S46" t="s">
        <v>184</v>
      </c>
      <c r="T46" s="35">
        <v>100</v>
      </c>
      <c r="U46" s="35">
        <f t="shared" si="19"/>
        <v>43.820224719101127</v>
      </c>
      <c r="V46" s="35">
        <f t="shared" si="20"/>
        <v>72.451790633608823</v>
      </c>
      <c r="W46" s="35">
        <f t="shared" si="21"/>
        <v>80.842911877394641</v>
      </c>
      <c r="X46" s="35">
        <f t="shared" si="22"/>
        <v>46.70529748899655</v>
      </c>
      <c r="Y46" s="35">
        <f t="shared" si="23"/>
        <v>75.336863403504253</v>
      </c>
      <c r="Z46" s="35">
        <f t="shared" si="24"/>
        <v>83.727984647290072</v>
      </c>
      <c r="AA46" s="35">
        <f t="shared" si="25"/>
        <v>-2.8850727698954231</v>
      </c>
      <c r="AB46" s="35">
        <f t="shared" si="26"/>
        <v>-2.8850727698954302</v>
      </c>
      <c r="AC46" s="35">
        <f t="shared" si="27"/>
        <v>-2.8850727698954302</v>
      </c>
      <c r="AD46" s="36"/>
      <c r="AE46" s="36"/>
      <c r="AF46">
        <v>1.89</v>
      </c>
      <c r="AG46">
        <v>1.93</v>
      </c>
      <c r="AH46" s="36"/>
      <c r="AI46" s="36"/>
      <c r="AJ46" t="s">
        <v>102</v>
      </c>
    </row>
    <row r="47" spans="1:36" ht="15" x14ac:dyDescent="0.25">
      <c r="A47">
        <v>1.78</v>
      </c>
      <c r="B47">
        <v>3.63</v>
      </c>
      <c r="C47">
        <v>5.22</v>
      </c>
      <c r="D47" s="20">
        <f t="shared" si="3"/>
        <v>2.8850727698954248E-2</v>
      </c>
      <c r="E47" s="17">
        <f>IF(OR($A47="",$B47="",$C47=""),"",A47*'MPTO_working_3-way'!$I46)</f>
        <v>1.8313542953041386</v>
      </c>
      <c r="F47" s="21">
        <f>IF(OR($A47="",$B47="",$C47=""),"",B47*'MPTO_working_3-way'!$I46)</f>
        <v>3.7347281415472038</v>
      </c>
      <c r="G47" s="22">
        <f>IF(OR($A47="",$B47="",$C47=""),"",C47*'MPTO_working_3-way'!$I46)</f>
        <v>5.3706007985885407</v>
      </c>
      <c r="H47" s="17">
        <f>IF(OR($A47="",$B47="",$C47=""),"",'MPTO_working_3-way'!E46)</f>
        <v>1.8110008915265032</v>
      </c>
      <c r="I47" s="21">
        <f>IF(OR($A47="",$B47="",$C47=""),"",'MPTO_working_3-way'!F46)</f>
        <v>3.7613048212403468</v>
      </c>
      <c r="J47" s="22">
        <f>IF(OR($A47="",$B47="",$C47=""),"",'MPTO_working_3-way'!G46)</f>
        <v>5.4958954127041135</v>
      </c>
      <c r="K47" s="17">
        <f>IF(OR($A47="",$B47="",$C47=""),"",'OddsRatio_working_3-way'!H46)</f>
        <v>1.8186301328069736</v>
      </c>
      <c r="L47" s="21">
        <f>IF(OR($A47="",$B47="",$C47=""),"",'OddsRatio_working_3-way'!I46)</f>
        <v>3.7602528836953084</v>
      </c>
      <c r="M47" s="22">
        <f>IF(OR($A47="",$B47="",$C47=""),"",'OddsRatio_working_3-way'!J46)</f>
        <v>5.4289989236479856</v>
      </c>
      <c r="N47" s="23">
        <f t="shared" si="16"/>
        <v>54.604398644442909</v>
      </c>
      <c r="O47" s="24">
        <f t="shared" si="17"/>
        <v>26.775710630057404</v>
      </c>
      <c r="P47" s="24">
        <f t="shared" si="18"/>
        <v>18.61989072549969</v>
      </c>
      <c r="Q47" t="s">
        <v>170</v>
      </c>
      <c r="R47" t="s">
        <v>159</v>
      </c>
      <c r="S47" t="s">
        <v>184</v>
      </c>
      <c r="T47" s="35">
        <v>100</v>
      </c>
      <c r="U47" s="35">
        <f t="shared" si="19"/>
        <v>39.393939393939398</v>
      </c>
      <c r="V47" s="35">
        <f t="shared" si="20"/>
        <v>72.826086956521735</v>
      </c>
      <c r="W47" s="35">
        <f t="shared" si="21"/>
        <v>84.567901234567898</v>
      </c>
      <c r="X47" s="35">
        <f t="shared" si="22"/>
        <v>42.60601180891036</v>
      </c>
      <c r="Y47" s="35">
        <f t="shared" si="23"/>
        <v>76.038159371492711</v>
      </c>
      <c r="Z47" s="35">
        <f t="shared" si="24"/>
        <v>87.779973649538874</v>
      </c>
      <c r="AA47" s="35">
        <f t="shared" si="25"/>
        <v>-3.2120724149709616</v>
      </c>
      <c r="AB47" s="35">
        <f t="shared" si="26"/>
        <v>-3.2120724149709758</v>
      </c>
      <c r="AC47" s="35">
        <f t="shared" si="27"/>
        <v>-3.2120724149709758</v>
      </c>
      <c r="AF47">
        <v>2.13</v>
      </c>
      <c r="AG47">
        <v>1.77</v>
      </c>
      <c r="AJ47" t="s">
        <v>180</v>
      </c>
    </row>
    <row r="48" spans="1:36" ht="15" x14ac:dyDescent="0.25">
      <c r="A48">
        <v>1.65</v>
      </c>
      <c r="B48">
        <v>3.68</v>
      </c>
      <c r="C48">
        <v>6.48</v>
      </c>
      <c r="D48" s="20">
        <f t="shared" si="3"/>
        <v>3.2120724149709678E-2</v>
      </c>
      <c r="E48" s="17">
        <f>IF(OR($A48="",$B48="",$C48=""),"",A48*'MPTO_working_3-way'!$I47)</f>
        <v>1.7029991948470209</v>
      </c>
      <c r="F48" s="21">
        <f>IF(OR($A48="",$B48="",$C48=""),"",B48*'MPTO_working_3-way'!$I47)</f>
        <v>3.798204264870932</v>
      </c>
      <c r="G48" s="22">
        <f>IF(OR($A48="",$B48="",$C48=""),"",C48*'MPTO_working_3-way'!$I47)</f>
        <v>6.6881422924901193</v>
      </c>
      <c r="H48" s="17">
        <f>IF(OR($A48="",$B48="",$C48=""),"",'MPTO_working_3-way'!E47)</f>
        <v>1.6796737860894628</v>
      </c>
      <c r="I48" s="21">
        <f>IF(OR($A48="",$B48="",$C48=""),"",'MPTO_working_3-way'!F47)</f>
        <v>3.8309446660019946</v>
      </c>
      <c r="J48" s="22">
        <f>IF(OR($A48="",$B48="",$C48=""),"",'MPTO_working_3-way'!G47)</f>
        <v>6.9631055865447244</v>
      </c>
      <c r="K48" s="17">
        <f>IF(OR($A48="",$B48="",$C48=""),"",'OddsRatio_working_3-way'!H47)</f>
        <v>1.6881354086336346</v>
      </c>
      <c r="L48" s="21">
        <f>IF(OR($A48="",$B48="",$C48=""),"",'OddsRatio_working_3-way'!I47)</f>
        <v>3.8372352232894489</v>
      </c>
      <c r="M48" s="22">
        <f>IF(OR($A48="",$B48="",$C48=""),"",'OddsRatio_working_3-way'!J47)</f>
        <v>6.801510829711261</v>
      </c>
      <c r="N48" s="23">
        <f t="shared" si="16"/>
        <v>58.719933810058514</v>
      </c>
      <c r="O48" s="24">
        <f t="shared" si="17"/>
        <v>26.328231192009927</v>
      </c>
      <c r="P48" s="24">
        <f t="shared" si="18"/>
        <v>14.951834997931563</v>
      </c>
      <c r="Q48" t="s">
        <v>174</v>
      </c>
      <c r="R48" t="s">
        <v>165</v>
      </c>
      <c r="S48" t="s">
        <v>184</v>
      </c>
      <c r="T48" s="35">
        <v>100</v>
      </c>
      <c r="U48" s="35">
        <f t="shared" si="19"/>
        <v>54.128440366972484</v>
      </c>
      <c r="V48" s="35">
        <f t="shared" si="20"/>
        <v>71.098265895953759</v>
      </c>
      <c r="W48" s="35">
        <f t="shared" si="21"/>
        <v>70.845481049562679</v>
      </c>
      <c r="X48" s="35">
        <f t="shared" si="22"/>
        <v>58.056253054483562</v>
      </c>
      <c r="Y48" s="35">
        <f t="shared" si="23"/>
        <v>75.026078583464837</v>
      </c>
      <c r="Z48" s="35">
        <f t="shared" si="24"/>
        <v>74.773293737073772</v>
      </c>
      <c r="AA48" s="35">
        <f t="shared" si="25"/>
        <v>-3.9278126875110786</v>
      </c>
      <c r="AB48" s="35">
        <f t="shared" si="26"/>
        <v>-3.9278126875110786</v>
      </c>
      <c r="AC48" s="35">
        <f t="shared" si="27"/>
        <v>-3.9278126875110928</v>
      </c>
      <c r="AF48">
        <v>2.38</v>
      </c>
      <c r="AG48">
        <v>1.63</v>
      </c>
      <c r="AJ48" t="s">
        <v>180</v>
      </c>
    </row>
    <row r="49" spans="1:36" ht="15" x14ac:dyDescent="0.25">
      <c r="A49">
        <v>2.1800000000000002</v>
      </c>
      <c r="B49">
        <v>3.46</v>
      </c>
      <c r="C49">
        <v>3.43</v>
      </c>
      <c r="D49" s="20">
        <f t="shared" si="3"/>
        <v>3.9278126875110786E-2</v>
      </c>
      <c r="E49" s="17">
        <f>IF(OR($A49="",$B49="",$C49=""),"",A49*'MPTO_working_3-way'!$I48)</f>
        <v>2.2656263165877415</v>
      </c>
      <c r="F49" s="21">
        <f>IF(OR($A49="",$B49="",$C49=""),"",B49*'MPTO_working_3-way'!$I48)</f>
        <v>3.5959023189878834</v>
      </c>
      <c r="G49" s="22">
        <f>IF(OR($A49="",$B49="",$C49=""),"",C49*'MPTO_working_3-way'!$I48)</f>
        <v>3.56472397518163</v>
      </c>
      <c r="H49" s="17">
        <f>IF(OR($A49="",$B49="",$C49=""),"",'MPTO_working_3-way'!E48)</f>
        <v>2.2440499093248474</v>
      </c>
      <c r="I49" s="21">
        <f>IF(OR($A49="",$B49="",$C49=""),"",'MPTO_working_3-way'!F48)</f>
        <v>3.6241780679532929</v>
      </c>
      <c r="J49" s="22">
        <f>IF(OR($A49="",$B49="",$C49=""),"",'MPTO_working_3-way'!G48)</f>
        <v>3.5912770395837463</v>
      </c>
      <c r="K49" s="17">
        <f>IF(OR($A49="",$B49="",$C49=""),"",'OddsRatio_working_3-way'!H48)</f>
        <v>2.2529944004973794</v>
      </c>
      <c r="L49" s="21">
        <f>IF(OR($A49="",$B49="",$C49=""),"",'OddsRatio_working_3-way'!I48)</f>
        <v>3.6121747671386051</v>
      </c>
      <c r="M49" s="22">
        <f>IF(OR($A49="",$B49="",$C49=""),"",'OddsRatio_working_3-way'!J48)</f>
        <v>3.5803189772954531</v>
      </c>
      <c r="N49" s="23">
        <f t="shared" si="16"/>
        <v>44.137905385301998</v>
      </c>
      <c r="O49" s="24">
        <f t="shared" si="17"/>
        <v>27.809431716750964</v>
      </c>
      <c r="P49" s="24">
        <f t="shared" si="18"/>
        <v>28.052662897947041</v>
      </c>
      <c r="Q49" t="s">
        <v>176</v>
      </c>
      <c r="R49" t="s">
        <v>161</v>
      </c>
      <c r="S49" t="s">
        <v>184</v>
      </c>
      <c r="T49" s="35">
        <v>100</v>
      </c>
      <c r="U49" s="35">
        <f t="shared" si="19"/>
        <v>44.444444444444443</v>
      </c>
      <c r="V49" s="35">
        <f t="shared" si="20"/>
        <v>68.35443037974683</v>
      </c>
      <c r="W49" s="35">
        <f t="shared" si="21"/>
        <v>82.935153583617733</v>
      </c>
      <c r="X49" s="35">
        <f t="shared" si="22"/>
        <v>48.710416036635415</v>
      </c>
      <c r="Y49" s="35">
        <f t="shared" si="23"/>
        <v>72.62040197193781</v>
      </c>
      <c r="Z49" s="35">
        <f t="shared" si="24"/>
        <v>87.201125175808713</v>
      </c>
      <c r="AA49" s="35">
        <f t="shared" si="25"/>
        <v>-4.2659715921909722</v>
      </c>
      <c r="AB49" s="35">
        <f t="shared" si="26"/>
        <v>-4.2659715921909793</v>
      </c>
      <c r="AC49" s="35">
        <f t="shared" si="27"/>
        <v>-4.2659715921909793</v>
      </c>
      <c r="AF49">
        <v>2.0499999999999998</v>
      </c>
      <c r="AG49">
        <v>1.81</v>
      </c>
      <c r="AJ49" t="s">
        <v>180</v>
      </c>
    </row>
    <row r="50" spans="1:36" ht="15" x14ac:dyDescent="0.25">
      <c r="A50">
        <v>1.8</v>
      </c>
      <c r="B50">
        <v>3.16</v>
      </c>
      <c r="C50">
        <v>5.86</v>
      </c>
      <c r="D50" s="20">
        <f t="shared" si="3"/>
        <v>4.2659715921909758E-2</v>
      </c>
      <c r="E50" s="17">
        <f>IF(OR($A50="",$B50="",$C50=""),"",A50*'MPTO_working_3-way'!$I49)</f>
        <v>1.8767874886594376</v>
      </c>
      <c r="F50" s="21">
        <f>IF(OR($A50="",$B50="",$C50=""),"",B50*'MPTO_working_3-way'!$I49)</f>
        <v>3.2948047023132352</v>
      </c>
      <c r="G50" s="22">
        <f>IF(OR($A50="",$B50="",$C50=""),"",C50*'MPTO_working_3-way'!$I49)</f>
        <v>6.1099859353023911</v>
      </c>
      <c r="H50" s="17">
        <f>IF(OR($A50="",$B50="",$C50=""),"",'MPTO_working_3-way'!E49)</f>
        <v>1.8472827339958267</v>
      </c>
      <c r="I50" s="21">
        <f>IF(OR($A50="",$B50="",$C50=""),"",'MPTO_working_3-way'!F49)</f>
        <v>3.3086749819999159</v>
      </c>
      <c r="J50" s="22">
        <f>IF(OR($A50="",$B50="",$C50=""),"",'MPTO_working_3-way'!G49)</f>
        <v>6.3926945777032218</v>
      </c>
      <c r="K50" s="17">
        <f>IF(OR($A50="",$B50="",$C50=""),"",'OddsRatio_working_3-way'!H49)</f>
        <v>1.859006332309072</v>
      </c>
      <c r="L50" s="21">
        <f>IF(OR($A50="",$B50="",$C50=""),"",'OddsRatio_working_3-way'!I49)</f>
        <v>3.3193170972344945</v>
      </c>
      <c r="M50" s="22">
        <f>IF(OR($A50="",$B50="",$C50=""),"",'OddsRatio_working_3-way'!J49)</f>
        <v>6.218463468777613</v>
      </c>
      <c r="N50" s="23">
        <f t="shared" si="16"/>
        <v>53.282537636388753</v>
      </c>
      <c r="O50" s="24">
        <f t="shared" si="17"/>
        <v>30.350812577689791</v>
      </c>
      <c r="P50" s="24">
        <f t="shared" si="18"/>
        <v>16.366649785921457</v>
      </c>
      <c r="Q50" t="s">
        <v>166</v>
      </c>
      <c r="R50" t="s">
        <v>163</v>
      </c>
      <c r="S50" t="s">
        <v>184</v>
      </c>
      <c r="T50" s="35">
        <v>100</v>
      </c>
      <c r="U50" s="35">
        <f t="shared" si="19"/>
        <v>54.337899543379002</v>
      </c>
      <c r="V50" s="35">
        <f t="shared" si="20"/>
        <v>71.751412429378533</v>
      </c>
      <c r="W50" s="35">
        <f t="shared" si="21"/>
        <v>69.969969969969966</v>
      </c>
      <c r="X50" s="35">
        <f t="shared" si="22"/>
        <v>58.278617600651494</v>
      </c>
      <c r="Y50" s="35">
        <f t="shared" si="23"/>
        <v>75.692130486651038</v>
      </c>
      <c r="Z50" s="35">
        <f t="shared" si="24"/>
        <v>73.910688027242472</v>
      </c>
      <c r="AA50" s="35">
        <f t="shared" si="25"/>
        <v>-3.9407180572724911</v>
      </c>
      <c r="AB50" s="35">
        <f t="shared" si="26"/>
        <v>-3.9407180572725053</v>
      </c>
      <c r="AC50" s="35">
        <f t="shared" si="27"/>
        <v>-3.9407180572725053</v>
      </c>
      <c r="AF50">
        <v>2.72</v>
      </c>
      <c r="AG50">
        <v>1.48</v>
      </c>
      <c r="AJ50" t="s">
        <v>180</v>
      </c>
    </row>
    <row r="51" spans="1:36" ht="15" x14ac:dyDescent="0.25">
      <c r="A51">
        <v>2.19</v>
      </c>
      <c r="B51">
        <v>3.54</v>
      </c>
      <c r="C51">
        <v>3.33</v>
      </c>
      <c r="D51" s="20">
        <f t="shared" si="3"/>
        <v>3.9407180572724965E-2</v>
      </c>
      <c r="E51" s="17">
        <f>IF(OR($A51="",$B51="",$C51=""),"",A51*'MPTO_working_3-way'!$I50)</f>
        <v>2.2763017254542675</v>
      </c>
      <c r="F51" s="21">
        <f>IF(OR($A51="",$B51="",$C51=""),"",B51*'MPTO_working_3-way'!$I50)</f>
        <v>3.6795014192274462</v>
      </c>
      <c r="G51" s="22">
        <f>IF(OR($A51="",$B51="",$C51=""),"",C51*'MPTO_working_3-way'!$I50)</f>
        <v>3.4612259113071744</v>
      </c>
      <c r="H51" s="17">
        <f>IF(OR($A51="",$B51="",$C51=""),"",'MPTO_working_3-way'!E50)</f>
        <v>2.2548662836491924</v>
      </c>
      <c r="I51" s="21">
        <f>IF(OR($A51="",$B51="",$C51=""),"",'MPTO_working_3-way'!F50)</f>
        <v>3.7126394927739441</v>
      </c>
      <c r="J51" s="22">
        <f>IF(OR($A51="",$B51="",$C51=""),"",'MPTO_working_3-way'!G50)</f>
        <v>3.4823237003482572</v>
      </c>
      <c r="K51" s="17">
        <f>IF(OR($A51="",$B51="",$C51=""),"",'OddsRatio_working_3-way'!H50)</f>
        <v>2.2637956183875243</v>
      </c>
      <c r="L51" s="21">
        <f>IF(OR($A51="",$B51="",$C51=""),"",'OddsRatio_working_3-way'!I50)</f>
        <v>3.6975133367263124</v>
      </c>
      <c r="M51" s="22">
        <f>IF(OR($A51="",$B51="",$C51=""),"",'OddsRatio_working_3-way'!J50)</f>
        <v>3.4744905805402779</v>
      </c>
      <c r="N51" s="23">
        <f t="shared" si="16"/>
        <v>43.93090726144559</v>
      </c>
      <c r="O51" s="24">
        <f t="shared" si="17"/>
        <v>27.177595170216335</v>
      </c>
      <c r="P51" s="24">
        <f t="shared" si="18"/>
        <v>28.891497568338089</v>
      </c>
      <c r="Q51" t="s">
        <v>160</v>
      </c>
      <c r="R51" t="s">
        <v>173</v>
      </c>
      <c r="S51" t="s">
        <v>185</v>
      </c>
      <c r="T51" s="35">
        <v>100</v>
      </c>
      <c r="U51" s="35">
        <f t="shared" si="19"/>
        <v>71.014492753623188</v>
      </c>
      <c r="V51" s="35">
        <f t="shared" si="20"/>
        <v>65.517241379310349</v>
      </c>
      <c r="W51" s="35">
        <f t="shared" si="21"/>
        <v>59.677419354838712</v>
      </c>
      <c r="X51" s="35">
        <f t="shared" si="22"/>
        <v>74.805339265850961</v>
      </c>
      <c r="Y51" s="35">
        <f t="shared" si="23"/>
        <v>69.308087891538108</v>
      </c>
      <c r="Z51" s="35">
        <f t="shared" si="24"/>
        <v>63.468265867066464</v>
      </c>
      <c r="AA51" s="35">
        <f t="shared" si="25"/>
        <v>-3.7908465122277732</v>
      </c>
      <c r="AB51" s="35">
        <f t="shared" si="26"/>
        <v>-3.790846512227759</v>
      </c>
      <c r="AC51" s="35">
        <f t="shared" si="27"/>
        <v>-3.7908465122277519</v>
      </c>
      <c r="AF51">
        <v>2</v>
      </c>
      <c r="AG51">
        <v>1.85</v>
      </c>
      <c r="AJ51" t="s">
        <v>180</v>
      </c>
    </row>
    <row r="52" spans="1:36" ht="15" x14ac:dyDescent="0.25">
      <c r="A52">
        <v>3.45</v>
      </c>
      <c r="B52">
        <v>2.9</v>
      </c>
      <c r="C52">
        <v>2.48</v>
      </c>
      <c r="D52" s="20">
        <f t="shared" si="3"/>
        <v>3.7908465122277635E-2</v>
      </c>
      <c r="E52" s="17">
        <f>IF(OR($A52="",$B52="",$C52=""),"",A52*'MPTO_working_3-way'!$I51)</f>
        <v>3.5807842046718581</v>
      </c>
      <c r="F52" s="21">
        <f>IF(OR($A52="",$B52="",$C52=""),"",B52*'MPTO_working_3-way'!$I51)</f>
        <v>3.0099345488546052</v>
      </c>
      <c r="G52" s="22">
        <f>IF(OR($A52="",$B52="",$C52=""),"",C52*'MPTO_working_3-way'!$I51)</f>
        <v>2.5740129935032483</v>
      </c>
      <c r="H52" s="17">
        <f>IF(OR($A52="",$B52="",$C52=""),"",'MPTO_working_3-way'!E51)</f>
        <v>3.6072574314042867</v>
      </c>
      <c r="I52" s="21">
        <f>IF(OR($A52="",$B52="",$C52=""),"",'MPTO_working_3-way'!F51)</f>
        <v>3.0103124469212292</v>
      </c>
      <c r="J52" s="22">
        <f>IF(OR($A52="",$B52="",$C52=""),"",'MPTO_working_3-way'!G51)</f>
        <v>2.5602316814792392</v>
      </c>
      <c r="K52" s="17">
        <f>IF(OR($A52="",$B52="",$C52=""),"",'OddsRatio_working_3-way'!H51)</f>
        <v>3.5933892321540055</v>
      </c>
      <c r="L52" s="21">
        <f>IF(OR($A52="",$B52="",$C52=""),"",'OddsRatio_working_3-way'!I51)</f>
        <v>3.0111998126908608</v>
      </c>
      <c r="M52" s="22">
        <f>IF(OR($A52="",$B52="",$C52=""),"",'OddsRatio_working_3-way'!J51)</f>
        <v>2.5666188014644606</v>
      </c>
      <c r="N52" s="23">
        <f t="shared" si="16"/>
        <v>27.926843474546654</v>
      </c>
      <c r="O52" s="24">
        <f t="shared" si="17"/>
        <v>33.223313788684813</v>
      </c>
      <c r="P52" s="24">
        <f t="shared" si="18"/>
        <v>38.84984273676853</v>
      </c>
      <c r="Q52" t="s">
        <v>117</v>
      </c>
      <c r="R52" t="s">
        <v>177</v>
      </c>
      <c r="S52" t="s">
        <v>185</v>
      </c>
      <c r="T52" s="35">
        <v>100</v>
      </c>
      <c r="U52" s="35">
        <f t="shared" si="19"/>
        <v>76.744186046511629</v>
      </c>
      <c r="V52" s="35">
        <f t="shared" si="20"/>
        <v>72.826086956521735</v>
      </c>
      <c r="W52" s="35">
        <f t="shared" si="21"/>
        <v>46.236559139784944</v>
      </c>
      <c r="X52" s="35">
        <f t="shared" si="22"/>
        <v>80.937353903693307</v>
      </c>
      <c r="Y52" s="35">
        <f t="shared" si="23"/>
        <v>77.019254813703412</v>
      </c>
      <c r="Z52" s="35">
        <f t="shared" si="24"/>
        <v>50.429726996966629</v>
      </c>
      <c r="AA52" s="35">
        <f t="shared" si="25"/>
        <v>-4.1931678571816775</v>
      </c>
      <c r="AB52" s="35">
        <f t="shared" si="26"/>
        <v>-4.1931678571816775</v>
      </c>
      <c r="AC52" s="35">
        <f t="shared" si="27"/>
        <v>-4.1931678571816846</v>
      </c>
      <c r="AF52">
        <v>2.76</v>
      </c>
      <c r="AG52">
        <v>1.47</v>
      </c>
      <c r="AJ52" t="s">
        <v>180</v>
      </c>
    </row>
    <row r="53" spans="1:36" s="35" customFormat="1" ht="15" x14ac:dyDescent="0.25">
      <c r="A53">
        <v>4.3</v>
      </c>
      <c r="B53">
        <v>3.68</v>
      </c>
      <c r="C53">
        <v>1.86</v>
      </c>
      <c r="D53" s="20">
        <f t="shared" si="3"/>
        <v>4.1931678571816899E-2</v>
      </c>
      <c r="E53" s="17">
        <f>IF(OR($A53="",$B53="",$C53=""),"",A53*'MPTO_working_3-way'!$I52)</f>
        <v>4.4803062178588124</v>
      </c>
      <c r="F53" s="21">
        <f>IF(OR($A53="",$B53="",$C53=""),"",B53*'MPTO_working_3-way'!$I52)</f>
        <v>3.8343085771442862</v>
      </c>
      <c r="G53" s="22">
        <f>IF(OR($A53="",$B53="",$C53=""),"",C53*'MPTO_working_3-way'!$I52)</f>
        <v>1.9379929221435794</v>
      </c>
      <c r="H53" s="17">
        <f>IF(OR($A53="",$B53="",$C53=""),"",'MPTO_working_3-way'!E52)</f>
        <v>4.5749648709031598</v>
      </c>
      <c r="I53" s="21">
        <f>IF(OR($A53="",$B53="",$C53=""),"",'MPTO_working_3-way'!F52)</f>
        <v>3.8795492411194457</v>
      </c>
      <c r="J53" s="22">
        <f>IF(OR($A53="",$B53="",$C53=""),"",'MPTO_working_3-way'!G52)</f>
        <v>1.9096462983564977</v>
      </c>
      <c r="K53" s="17">
        <f>IF(OR($A53="",$B53="",$C53=""),"",'OddsRatio_working_3-way'!H52)</f>
        <v>4.5312256899195207</v>
      </c>
      <c r="L53" s="21">
        <f>IF(OR($A53="",$B53="",$C53=""),"",'OddsRatio_working_3-way'!I52)</f>
        <v>3.867783287571005</v>
      </c>
      <c r="M53" s="22">
        <f>IF(OR($A53="",$B53="",$C53=""),"",'OddsRatio_working_3-way'!J52)</f>
        <v>1.9202588161608449</v>
      </c>
      <c r="N53" s="23">
        <f t="shared" si="16"/>
        <v>22.319902956943665</v>
      </c>
      <c r="O53" s="24">
        <f t="shared" si="17"/>
        <v>26.080321389907002</v>
      </c>
      <c r="P53" s="24">
        <f t="shared" si="18"/>
        <v>51.599775653149337</v>
      </c>
      <c r="Q53" t="s">
        <v>172</v>
      </c>
      <c r="R53" t="s">
        <v>167</v>
      </c>
      <c r="S53" t="s">
        <v>185</v>
      </c>
      <c r="T53" s="35">
        <v>100</v>
      </c>
      <c r="U53" s="35">
        <f t="shared" si="19"/>
        <v>64.157706093189958</v>
      </c>
      <c r="V53" s="35">
        <f t="shared" si="20"/>
        <v>65.635738831615114</v>
      </c>
      <c r="W53" s="35">
        <f t="shared" si="21"/>
        <v>66.442953020134226</v>
      </c>
      <c r="X53" s="35">
        <f t="shared" si="22"/>
        <v>67.92130814825066</v>
      </c>
      <c r="Y53" s="35">
        <f t="shared" si="23"/>
        <v>69.399340886675816</v>
      </c>
      <c r="Z53" s="35">
        <f t="shared" si="24"/>
        <v>70.206555075194913</v>
      </c>
      <c r="AA53" s="35">
        <f t="shared" si="25"/>
        <v>-3.7636020550607014</v>
      </c>
      <c r="AB53" s="35">
        <f t="shared" si="26"/>
        <v>-3.7636020550607014</v>
      </c>
      <c r="AC53" s="35">
        <f t="shared" si="27"/>
        <v>-3.7636020550606872</v>
      </c>
      <c r="AD53" s="36"/>
      <c r="AE53" s="36"/>
      <c r="AF53">
        <v>2</v>
      </c>
      <c r="AG53">
        <v>1.85</v>
      </c>
      <c r="AH53" s="36"/>
      <c r="AI53" s="36"/>
      <c r="AJ53" t="s">
        <v>180</v>
      </c>
    </row>
    <row r="54" spans="1:36" ht="15" x14ac:dyDescent="0.25">
      <c r="A54">
        <v>2.79</v>
      </c>
      <c r="B54">
        <v>2.91</v>
      </c>
      <c r="C54">
        <v>2.98</v>
      </c>
      <c r="D54" s="20">
        <f t="shared" si="3"/>
        <v>3.7636020550606775E-2</v>
      </c>
      <c r="E54" s="17">
        <f>IF(OR($A54="",$B54="",$C54=""),"",A54*'MPTO_working_3-way'!$I53)</f>
        <v>2.8950044973361928</v>
      </c>
      <c r="F54" s="21">
        <f>IF(OR($A54="",$B54="",$C54=""),"",B54*'MPTO_working_3-way'!$I53)</f>
        <v>3.0195208198022661</v>
      </c>
      <c r="G54" s="22">
        <f>IF(OR($A54="",$B54="",$C54=""),"",C54*'MPTO_working_3-way'!$I53)</f>
        <v>3.092155341240808</v>
      </c>
      <c r="H54" s="17">
        <f>IF(OR($A54="",$B54="",$C54=""),"",'MPTO_working_3-way'!E53)</f>
        <v>2.8911962012716121</v>
      </c>
      <c r="I54" s="21">
        <f>IF(OR($A54="",$B54="",$C54=""),"",'MPTO_working_3-way'!F53)</f>
        <v>3.0202604674712763</v>
      </c>
      <c r="J54" s="22">
        <f>IF(OR($A54="",$B54="",$C54=""),"",'MPTO_working_3-way'!G53)</f>
        <v>3.0957343820014236</v>
      </c>
      <c r="K54" s="17">
        <f>IF(OR($A54="",$B54="",$C54=""),"",'OddsRatio_working_3-way'!H53)</f>
        <v>2.8930323622724887</v>
      </c>
      <c r="L54" s="21">
        <f>IF(OR($A54="",$B54="",$C54=""),"",'OddsRatio_working_3-way'!I53)</f>
        <v>3.019939559743269</v>
      </c>
      <c r="M54" s="22">
        <f>IF(OR($A54="",$B54="",$C54=""),"",'OddsRatio_working_3-way'!J53)</f>
        <v>3.0939687582678923</v>
      </c>
      <c r="N54" s="23">
        <f t="shared" si="16"/>
        <v>34.542260674211015</v>
      </c>
      <c r="O54" s="24">
        <f t="shared" si="17"/>
        <v>33.117837553624987</v>
      </c>
      <c r="P54" s="24">
        <f t="shared" si="18"/>
        <v>32.339901772164005</v>
      </c>
      <c r="Q54" t="s">
        <v>164</v>
      </c>
      <c r="R54" t="s">
        <v>116</v>
      </c>
      <c r="S54" t="s">
        <v>185</v>
      </c>
      <c r="T54" s="35">
        <v>100</v>
      </c>
      <c r="U54" s="35">
        <f t="shared" si="19"/>
        <v>51.219512195121943</v>
      </c>
      <c r="V54" s="35">
        <f t="shared" si="20"/>
        <v>70.588235294117652</v>
      </c>
      <c r="W54" s="35">
        <f t="shared" si="21"/>
        <v>74.293059125964007</v>
      </c>
      <c r="X54" s="35">
        <f t="shared" si="22"/>
        <v>55.118705579918334</v>
      </c>
      <c r="Y54" s="35">
        <f t="shared" si="23"/>
        <v>74.487428678914043</v>
      </c>
      <c r="Z54" s="35">
        <f t="shared" si="24"/>
        <v>78.192252510760412</v>
      </c>
      <c r="AA54" s="35">
        <f t="shared" si="25"/>
        <v>-3.8991933847963907</v>
      </c>
      <c r="AB54" s="35">
        <f t="shared" si="26"/>
        <v>-3.8991933847963907</v>
      </c>
      <c r="AC54" s="35">
        <f t="shared" si="27"/>
        <v>-3.8991933847964049</v>
      </c>
      <c r="AF54">
        <v>2.59</v>
      </c>
      <c r="AG54">
        <v>1.52</v>
      </c>
      <c r="AJ54" t="s">
        <v>180</v>
      </c>
    </row>
    <row r="55" spans="1:36" ht="15" x14ac:dyDescent="0.25">
      <c r="A55">
        <v>2.0499999999999998</v>
      </c>
      <c r="B55">
        <v>3.4</v>
      </c>
      <c r="C55">
        <v>3.89</v>
      </c>
      <c r="D55" s="20">
        <f t="shared" si="3"/>
        <v>3.8991933847964066E-2</v>
      </c>
      <c r="E55" s="17">
        <f>IF(OR($A55="",$B55="",$C55=""),"",A55*'MPTO_working_3-way'!$I54)</f>
        <v>2.1299334643883263</v>
      </c>
      <c r="F55" s="21">
        <f>IF(OR($A55="",$B55="",$C55=""),"",B55*'MPTO_working_3-way'!$I54)</f>
        <v>3.5325725750830776</v>
      </c>
      <c r="G55" s="22">
        <f>IF(OR($A55="",$B55="",$C55=""),"",C55*'MPTO_working_3-way'!$I54)</f>
        <v>4.0416786226685799</v>
      </c>
      <c r="H55" s="17">
        <f>IF(OR($A55="",$B55="",$C55=""),"",'MPTO_working_3-way'!E54)</f>
        <v>2.1061163932388767</v>
      </c>
      <c r="I55" s="21">
        <f>IF(OR($A55="",$B55="",$C55=""),"",'MPTO_working_3-way'!F54)</f>
        <v>3.5571955235433808</v>
      </c>
      <c r="J55" s="22">
        <f>IF(OR($A55="",$B55="",$C55=""),"",'MPTO_working_3-way'!G54)</f>
        <v>4.0971500241779504</v>
      </c>
      <c r="K55" s="17">
        <f>IF(OR($A55="",$B55="",$C55=""),"",'OddsRatio_working_3-way'!H54)</f>
        <v>2.1156709321103166</v>
      </c>
      <c r="L55" s="21">
        <f>IF(OR($A55="",$B55="",$C55=""),"",'OddsRatio_working_3-way'!I54)</f>
        <v>3.5501049876807236</v>
      </c>
      <c r="M55" s="22">
        <f>IF(OR($A55="",$B55="",$C55=""),"",'OddsRatio_working_3-way'!J54)</f>
        <v>4.0707514226655386</v>
      </c>
      <c r="N55" s="23">
        <f t="shared" si="16"/>
        <v>46.949823396815809</v>
      </c>
      <c r="O55" s="24">
        <f t="shared" si="17"/>
        <v>28.307981753962473</v>
      </c>
      <c r="P55" s="24">
        <f t="shared" si="18"/>
        <v>24.742194849221701</v>
      </c>
      <c r="Q55" t="s">
        <v>178</v>
      </c>
      <c r="R55" t="s">
        <v>169</v>
      </c>
      <c r="S55" t="s">
        <v>185</v>
      </c>
      <c r="T55" s="35">
        <v>100</v>
      </c>
      <c r="U55" s="35">
        <f t="shared" si="19"/>
        <v>51.219512195121943</v>
      </c>
      <c r="V55" s="35">
        <f t="shared" si="20"/>
        <v>68.35443037974683</v>
      </c>
      <c r="W55" s="35">
        <f t="shared" si="21"/>
        <v>76.30331753554502</v>
      </c>
      <c r="X55" s="35">
        <f t="shared" si="22"/>
        <v>55.342252084708136</v>
      </c>
      <c r="Y55" s="35">
        <f t="shared" si="23"/>
        <v>72.47717026933303</v>
      </c>
      <c r="Z55" s="35">
        <f t="shared" si="24"/>
        <v>80.426057425131219</v>
      </c>
      <c r="AA55" s="35">
        <f t="shared" si="25"/>
        <v>-4.1227398895861924</v>
      </c>
      <c r="AB55" s="35">
        <f t="shared" si="26"/>
        <v>-4.1227398895861995</v>
      </c>
      <c r="AC55" s="35">
        <f t="shared" si="27"/>
        <v>-4.1227398895861995</v>
      </c>
      <c r="AF55">
        <v>2.02</v>
      </c>
      <c r="AG55">
        <v>1.84</v>
      </c>
      <c r="AJ55" t="s">
        <v>180</v>
      </c>
    </row>
    <row r="56" spans="1:36" ht="15" x14ac:dyDescent="0.25">
      <c r="A56">
        <v>2.0499999999999998</v>
      </c>
      <c r="B56">
        <v>3.16</v>
      </c>
      <c r="C56">
        <v>4.22</v>
      </c>
      <c r="D56" s="20">
        <f t="shared" si="3"/>
        <v>4.12273988958618E-2</v>
      </c>
      <c r="E56" s="17">
        <f>IF(OR($A56="",$B56="",$C56=""),"",A56*'MPTO_working_3-way'!$I55)</f>
        <v>2.1345161677365163</v>
      </c>
      <c r="F56" s="21">
        <f>IF(OR($A56="",$B56="",$C56=""),"",B56*'MPTO_working_3-way'!$I55)</f>
        <v>3.2902785805109236</v>
      </c>
      <c r="G56" s="22">
        <f>IF(OR($A56="",$B56="",$C56=""),"",C56*'MPTO_working_3-way'!$I55)</f>
        <v>4.3939796233405364</v>
      </c>
      <c r="H56" s="17">
        <f>IF(OR($A56="",$B56="",$C56=""),"",'MPTO_working_3-way'!E55)</f>
        <v>2.1094268923540374</v>
      </c>
      <c r="I56" s="21">
        <f>IF(OR($A56="",$B56="",$C56=""),"",'MPTO_working_3-way'!F55)</f>
        <v>3.3034565430702378</v>
      </c>
      <c r="J56" s="22">
        <f>IF(OR($A56="",$B56="",$C56=""),"",'MPTO_working_3-way'!G55)</f>
        <v>4.4797978473760791</v>
      </c>
      <c r="K56" s="17">
        <f>IF(OR($A56="",$B56="",$C56=""),"",'OddsRatio_working_3-way'!H55)</f>
        <v>2.1197489125053552</v>
      </c>
      <c r="L56" s="21">
        <f>IF(OR($A56="",$B56="",$C56=""),"",'OddsRatio_working_3-way'!I55)</f>
        <v>3.3034834771538741</v>
      </c>
      <c r="M56" s="22">
        <f>IF(OR($A56="",$B56="",$C56=""),"",'OddsRatio_working_3-way'!J55)</f>
        <v>4.4338966650164231</v>
      </c>
      <c r="N56" s="23">
        <f t="shared" si="16"/>
        <v>46.849024388530161</v>
      </c>
      <c r="O56" s="24">
        <f t="shared" si="17"/>
        <v>30.392563290027475</v>
      </c>
      <c r="P56" s="24">
        <f t="shared" si="18"/>
        <v>22.758412321442378</v>
      </c>
      <c r="Q56" t="s">
        <v>168</v>
      </c>
      <c r="R56" t="s">
        <v>175</v>
      </c>
      <c r="S56" t="s">
        <v>186</v>
      </c>
      <c r="T56" s="35">
        <v>100</v>
      </c>
      <c r="U56" s="35" t="e">
        <f t="shared" si="19"/>
        <v>#DIV/0!</v>
      </c>
      <c r="V56" s="35" t="e">
        <f t="shared" si="20"/>
        <v>#DIV/0!</v>
      </c>
      <c r="W56" s="35" t="e">
        <f t="shared" si="21"/>
        <v>#DIV/0!</v>
      </c>
      <c r="X56" s="35" t="e">
        <f t="shared" si="22"/>
        <v>#DIV/0!</v>
      </c>
      <c r="Y56" s="35" t="e">
        <f t="shared" si="23"/>
        <v>#DIV/0!</v>
      </c>
      <c r="Z56" s="35" t="e">
        <f t="shared" si="24"/>
        <v>#DIV/0!</v>
      </c>
      <c r="AA56" s="35" t="e">
        <f t="shared" si="25"/>
        <v>#DIV/0!</v>
      </c>
      <c r="AB56" s="35" t="e">
        <f t="shared" si="26"/>
        <v>#DIV/0!</v>
      </c>
      <c r="AC56" s="35" t="e">
        <f t="shared" si="27"/>
        <v>#DIV/0!</v>
      </c>
      <c r="AF56">
        <v>2.37</v>
      </c>
      <c r="AG56">
        <v>1.61</v>
      </c>
      <c r="AJ56" t="s">
        <v>180</v>
      </c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50" customFormat="1" ht="15" x14ac:dyDescent="0.25">
      <c r="A194" s="53"/>
      <c r="B194" s="53"/>
      <c r="C194" s="53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 s="53"/>
      <c r="R194" s="53"/>
      <c r="S194" s="53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51"/>
      <c r="AE194" s="51"/>
      <c r="AF194" s="53"/>
      <c r="AG194" s="53"/>
      <c r="AH194" s="52"/>
      <c r="AI194" s="51"/>
      <c r="AJ194" s="53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2022-03-26T06:32:42Z</dcterms:modified>
</cp:coreProperties>
</file>