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14" i="8" l="1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993" i="10"/>
  <c r="D2" i="3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20" i="10"/>
  <c r="D23" i="10"/>
  <c r="D22" i="10"/>
  <c r="D19" i="10"/>
  <c r="D24" i="10"/>
  <c r="D25" i="10"/>
  <c r="D26" i="10"/>
  <c r="D9" i="10"/>
  <c r="D6" i="10"/>
  <c r="D4" i="10"/>
  <c r="D8" i="10"/>
  <c r="D5" i="10"/>
  <c r="D11" i="10"/>
  <c r="D12" i="10"/>
  <c r="D14" i="10"/>
  <c r="D16" i="10"/>
  <c r="D15" i="10"/>
  <c r="D2" i="10"/>
  <c r="D3" i="10"/>
  <c r="D10" i="10"/>
  <c r="D7" i="10"/>
  <c r="D13" i="10"/>
  <c r="D18" i="10"/>
  <c r="D17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<sst xmlns="http://schemas.openxmlformats.org/spreadsheetml/2006/main" count="1206" uniqueCount="499">
  <si>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</si>
  <si>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</si>
  <si>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</si>
  <si>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</si>
  <si>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</si>
  <si>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</si>
  <si>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</si>
  <si>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</si>
  <si>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</si>
  <si>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</si>
  <si>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</si>
  <si>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</si>
  <si>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</si>
  <si>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</si>
  <si>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</si>
  <si>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</si>
  <si>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</si>
  <si>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</si>
  <si>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</si>
  <si>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</si>
  <si>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</si>
  <si>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</si>
  <si>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</si>
  <si>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</si>
  <si>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</si>
  <si>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</si>
  <si>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</si>
  <si>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</si>
  <si>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</si>
  <si>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</si>
  <si>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</si>
  <si>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</si>
  <si>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</si>
  <si>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</si>
  <si>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</si>
  <si>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</si>
  <si>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</si>
  <si>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</si>
  <si>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</si>
  <si>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</si>
  <si>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</si>
  <si>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</si>
  <si>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</si>
  <si>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</si>
  <si>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</si>
  <si>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</si>
  <si>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</si>
  <si>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</si>
  <si>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</si>
  <si>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</si>
  <si>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</si>
  <si>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</si>
  <si>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</si>
  <si>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</si>
  <si>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</si>
  <si>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</si>
  <si>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</si>
  <si>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</si>
  <si>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</si>
  <si>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</si>
  <si>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</si>
  <si>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</si>
  <si>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</si>
  <si>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</si>
  <si>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</si>
  <si>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</si>
  <si>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</si>
  <si>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</si>
  <si>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</si>
  <si>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</si>
  <si>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</si>
  <si>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</si>
  <si>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</si>
  <si>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</si>
  <si>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</si>
  <si>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</si>
  <si>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</si>
  <si>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</si>
  <si>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</si>
  <si>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</si>
  <si>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</si>
  <si>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</si>
  <si>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</si>
  <si>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</si>
  <si>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</si>
  <si>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</si>
  <si>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</si>
  <si>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</si>
  <si>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</si>
  <si>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</si>
  <si>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</si>
  <si>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</si>
  <si>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</si>
  <si>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</si>
  <si>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</si>
  <si>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</si>
  <si>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</si>
  <si>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</si>
  <si>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</si>
  <si>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</si>
  <si>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</si>
  <si>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</si>
  <si>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</si>
  <si>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</si>
  <si>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</si>
  <si>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</si>
  <si>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</si>
  <si>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</si>
  <si>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</si>
  <si>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</si>
  <si>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</si>
  <si>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</si>
  <si>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</si>
  <si>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</si>
  <si>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</si>
  <si>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</si>
  <si>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</si>
  <si>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</si>
  <si>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</si>
  <si>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</si>
  <si>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</si>
  <si>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</si>
  <si>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</si>
  <si>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</si>
  <si>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</si>
  <si>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</si>
  <si>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</si>
  <si>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</si>
  <si>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</si>
  <si>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</si>
  <si>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</si>
  <si>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</si>
  <si>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</si>
  <si>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</si>
  <si>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</si>
  <si>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</si>
  <si>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</si>
  <si>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</si>
  <si>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</si>
  <si>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</si>
  <si>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</si>
  <si>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</si>
  <si>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</si>
  <si>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</si>
  <si>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</si>
  <si>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</si>
  <si>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</si>
  <si>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</si>
  <si>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</si>
  <si>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</si>
  <si>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</si>
  <si>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</si>
  <si>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</si>
  <si>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</si>
  <si>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</si>
  <si>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</si>
  <si>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</si>
  <si>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</si>
  <si>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</si>
  <si>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</si>
  <si>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</si>
  <si>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</si>
  <si>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</si>
  <si>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</si>
  <si>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</si>
  <si>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</si>
  <si>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</si>
  <si>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</si>
  <si>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</si>
  <si>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</si>
  <si>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</si>
  <si>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</si>
  <si>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</si>
  <si>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</si>
  <si>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</si>
  <si>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</si>
  <si>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</si>
  <si>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</si>
  <si>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</si>
  <si>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</si>
  <si>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</si>
  <si>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</si>
  <si>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</si>
  <si>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</si>
  <si>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</si>
  <si>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</si>
  <si>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</si>
  <si>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</si>
  <si>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</si>
  <si>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</si>
  <si>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</si>
  <si>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</si>
  <si>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</si>
  <si>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</si>
  <si>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</si>
  <si>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</si>
  <si>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</si>
  <si>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</si>
  <si>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</si>
  <si>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</si>
  <si>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</si>
  <si>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</si>
  <si>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</si>
  <si>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</si>
  <si>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</si>
  <si>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</si>
  <si>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</si>
  <si>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</si>
  <si>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</si>
  <si>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</si>
  <si>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</si>
  <si>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</si>
  <si>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</si>
  <si>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</si>
  <si>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</si>
  <si>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</si>
  <si>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</si>
  <si>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</si>
  <si>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</si>
  <si>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</si>
  <si>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</si>
  <si>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</si>
  <si>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</si>
  <si>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</si>
  <si>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</si>
  <si>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</si>
  <si>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</si>
  <si>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</si>
  <si>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</si>
  <si>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</si>
  <si>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</si>
  <si>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</si>
  <si>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</si>
  <si>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</si>
  <si>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</si>
  <si>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</si>
  <si>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</si>
  <si>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</si>
  <si>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</si>
  <si>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</si>
  <si>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</si>
  <si>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</si>
  <si>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</si>
  <si>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</si>
  <si>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</si>
  <si>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</si>
  <si>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</si>
  <si>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</si>
  <si>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</si>
  <si>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</si>
  <si>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</si>
  <si>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</si>
  <si>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</si>
  <si>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</si>
  <si>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</si>
  <si>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</si>
  <si>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</si>
  <si>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</si>
  <si>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</si>
  <si>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</si>
  <si>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</si>
  <si>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</si>
  <si>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</si>
  <si>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</si>
  <si>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</si>
  <si>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</si>
  <si>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</si>
  <si>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</si>
  <si>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</si>
  <si>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</si>
  <si>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</si>
  <si>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</si>
  <si>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</si>
  <si>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</si>
  <si>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</si>
  <si>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</si>
  <si>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</si>
  <si>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</si>
  <si>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</si>
  <si>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</si>
  <si>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</si>
  <si>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</si>
  <si>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</si>
  <si>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</si>
  <si>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</si>
  <si>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</si>
  <si>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</si>
  <si>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</si>
  <si>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</si>
  <si>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</si>
  <si>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</si>
  <si>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</si>
  <si>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</si>
  <si>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</si>
  <si>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</si>
  <si>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</si>
  <si>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</si>
  <si>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</si>
  <si>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</si>
  <si>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</si>
  <si>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</si>
  <si>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</si>
  <si>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</si>
  <si>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</si>
  <si>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</si>
  <si>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</si>
  <si>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</si>
  <si>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</si>
  <si>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</si>
  <si>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</si>
  <si>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</si>
  <si>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</si>
  <si>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</si>
  <si>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</si>
  <si>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</si>
  <si>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</si>
  <si>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</si>
  <si>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</si>
  <si>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</si>
  <si>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</si>
  <si>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</si>
  <si>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</si>
  <si>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</si>
  <si>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</si>
  <si>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</si>
  <si>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</si>
  <si>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</si>
  <si>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</si>
  <si>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</si>
  <si>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</si>
  <si>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</si>
  <si>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</si>
  <si>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</si>
  <si>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</si>
  <si>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</si>
  <si>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</si>
  <si>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</si>
  <si>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</si>
  <si>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</si>
  <si>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</si>
  <si>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</si>
  <si>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</si>
  <si>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</si>
  <si>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</si>
  <si>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</si>
  <si>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</si>
  <si>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</si>
  <si>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</si>
  <si>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</si>
  <si>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</si>
  <si>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</si>
  <si>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</si>
  <si>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</si>
  <si>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</si>
  <si>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</si>
  <si>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</si>
  <si>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</si>
  <si>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</si>
  <si>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</si>
  <si>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</si>
  <si>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</si>
  <si>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</si>
  <si>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</si>
  <si>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</si>
  <si>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</si>
  <si>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</si>
  <si>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</si>
  <si>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</si>
  <si>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</si>
  <si>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</si>
  <si>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</si>
  <si>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</si>
  <si>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</si>
  <si>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</si>
  <si>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</si>
  <si>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</si>
  <si>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</si>
  <si>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</si>
  <si>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</si>
  <si>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</si>
  <si>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</si>
  <si>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</si>
  <si>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</si>
  <si>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</si>
  <si>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</si>
  <si>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</si>
  <si>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</si>
  <si>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</si>
  <si>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</si>
  <si>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</si>
  <si>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</si>
  <si>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</si>
  <si>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</si>
  <si>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</si>
  <si>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</si>
  <si>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</si>
  <si>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</si>
  <si>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</si>
  <si>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</si>
  <si>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</si>
  <si>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</si>
  <si>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</si>
  <si>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</si>
  <si>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</si>
  <si>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</si>
  <si>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</si>
  <si>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</si>
  <si>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</si>
  <si>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</si>
  <si>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</si>
  <si>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</si>
  <si>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</si>
  <si>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</si>
  <si>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</si>
  <si>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</si>
  <si>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</si>
  <si>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</si>
  <si>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</si>
  <si>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</si>
  <si>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</si>
  <si>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</si>
  <si>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</si>
  <si>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</si>
  <si>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</si>
  <si>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</si>
  <si>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</si>
  <si>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</si>
  <si>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</si>
  <si>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</si>
  <si>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</si>
  <si>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</si>
  <si>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</si>
  <si>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</si>
  <si>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</si>
  <si>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</si>
  <si>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</si>
  <si>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</si>
  <si>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</si>
  <si>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</si>
  <si>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</si>
  <si>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</si>
  <si>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</si>
  <si>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</si>
  <si>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</si>
  <si>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</si>
  <si>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</si>
  <si>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</si>
  <si>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</si>
  <si>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</si>
  <si>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</si>
  <si>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</si>
  <si>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</si>
  <si>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</si>
  <si>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</si>
  <si>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</si>
  <si>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</si>
  <si>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</si>
  <si>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</si>
  <si>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</si>
  <si>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</si>
  <si>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</si>
  <si>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</si>
  <si>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</si>
  <si>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</si>
  <si>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</si>
  <si>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</si>
  <si>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</si>
  <si>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</si>
  <si>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</si>
  <si>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</si>
  <si>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</si>
  <si>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</si>
  <si>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</si>
  <si>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</si>
  <si>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</si>
  <si>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</si>
  <si>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</si>
  <si>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</si>
  <si>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</si>
  <si>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</si>
  <si>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</si>
  <si>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</si>
  <si>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</si>
  <si>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</si>
  <si>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</si>
  <si>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</si>
  <si>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</si>
  <si>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</si>
  <si>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</si>
  <si>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</si>
  <si>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</si>
  <si>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</si>
  <si>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</si>
  <si>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</si>
  <si>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</si>
  <si>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</si>
  <si>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</si>
  <si>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</si>
  <si>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727181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</si>
</sst>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1.0420112422030368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1.0549385447709132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1.0534523975910519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1.050186013602848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1.0509442098096211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1.0649132392287108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1.064647591214239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1.0572141669010744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1.0730588601512996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1.0761167628409323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1.0735476924363523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1.0609541449825806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1.0614473041522947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1.0679692406564159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1.0614473041522947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1.0502331463685681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 t="shared" ref="C2:C65" si="0">IF(A2="","",((1/A2)+(1/B2))-1)</f>
        <v>2.8338796658559762E-2</v>
      </c>
      <c r="D2" s="4">
        <f>IF(A2="","",(2*A2)/(2-($C2*A2)))</f>
        <v>2.0159880622468553</v>
      </c>
      <c r="E2" s="4">
        <f>IF(B2="","",(2*B2)/(2-($C2*B2)))</f>
        <v>1.9842635333613092</v>
      </c>
      <c r="G2" s="4">
        <f t="shared" ref="G2:G65" si="1">IF(A2="","",C2+1)</f>
        <v>1.0283387966585598</v>
      </c>
    </row>
    <row r="3" spans="1:7" x14ac:dyDescent="0.2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si="0"/>
        <v>3.5434882650713373E-2</v>
      </c>
      <c r="D3" s="4">
        <f t="shared" ref="D3:D66" si="2">IF(A3="","",(2*A3)/(2-($C3*A3)))</f>
        <v>2.5721049516669958</v>
      </c>
      <c r="E3" s="4">
        <f t="shared" ref="E3:E66" si="3">IF(B3="","",(2*B3)/(2-($C3*B3)))</f>
        <v>1.6360898481616264</v>
      </c>
      <c r="G3" s="4">
        <f t="shared" si="1"/>
        <v>1.0354348826507134</v>
      </c>
    </row>
    <row r="4" spans="1:7" x14ac:dyDescent="0.2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3.3950617283950546E-2</v>
      </c>
      <c r="D4" s="4">
        <f t="shared" si="2"/>
        <v>2.5019305019305014</v>
      </c>
      <c r="E4" s="4">
        <f t="shared" si="3"/>
        <v>1.6658097686375322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3.3966033966033926E-2</v>
      </c>
      <c r="D5" s="4">
        <f t="shared" si="2"/>
        <v>2.7201086956521738</v>
      </c>
      <c r="E5" s="4">
        <f t="shared" si="3"/>
        <v>1.5813586097946286</v>
      </c>
      <c r="G5" s="4">
        <f t="shared" si="1"/>
        <v>1.0339660339660339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3.4024455077086735E-2</v>
      </c>
      <c r="D7" s="4">
        <f t="shared" si="2"/>
        <v>1.8568608094768018</v>
      </c>
      <c r="E7" s="4">
        <f t="shared" si="3"/>
        <v>2.1670506912442398</v>
      </c>
      <c r="G7" s="4">
        <f t="shared" si="1"/>
        <v>1.0340244550770867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3.1366294524189264E-2</v>
      </c>
      <c r="D8" s="4">
        <f t="shared" si="2"/>
        <v>2.0434546442151005</v>
      </c>
      <c r="E8" s="4">
        <f t="shared" si="3"/>
        <v>1.9583550234252993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3.9272030651340994E-2</v>
      </c>
      <c r="D9" s="4">
        <f t="shared" si="2"/>
        <v>3.0751104565537557</v>
      </c>
      <c r="E9" s="4">
        <f t="shared" si="3"/>
        <v>1.481902058197303</v>
      </c>
      <c r="G9" s="4">
        <f t="shared" si="1"/>
        <v>1.039272030651341</v>
      </c>
    </row>
    <row r="10" spans="1:7" x14ac:dyDescent="0.2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3.9541435927329172E-2</v>
      </c>
      <c r="D10" s="4">
        <f t="shared" si="2"/>
        <v>2.9865080516465974</v>
      </c>
      <c r="E10" s="4">
        <f t="shared" si="3"/>
        <v>1.5033958957131379</v>
      </c>
      <c r="G10" s="4">
        <f t="shared" si="1"/>
        <v>1.0395414359273292</v>
      </c>
    </row>
    <row r="11" spans="1:7" x14ac:dyDescent="0.2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3.7225746074659449E-2</v>
      </c>
      <c r="D11" s="4">
        <f t="shared" si="2"/>
        <v>2.4684291581108826</v>
      </c>
      <c r="E11" s="4">
        <f t="shared" si="3"/>
        <v>1.6809998252053835</v>
      </c>
      <c r="G11" s="4">
        <f t="shared" si="1"/>
        <v>1.0372257460746594</v>
      </c>
    </row>
    <row r="12" spans="1:7" x14ac:dyDescent="0.2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4.4094794094794221E-2</v>
      </c>
      <c r="D12" s="4">
        <f t="shared" si="2"/>
        <v>3.0524755410613702</v>
      </c>
      <c r="E12" s="4">
        <f t="shared" si="3"/>
        <v>1.4872165246280515</v>
      </c>
      <c r="G12" s="4">
        <f t="shared" si="1"/>
        <v>1.0440947940947942</v>
      </c>
    </row>
    <row r="13" spans="1:7" x14ac:dyDescent="0.2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4.4126499050794132E-2</v>
      </c>
      <c r="D13" s="4">
        <f t="shared" si="2"/>
        <v>3.3621857242936097</v>
      </c>
      <c r="E13" s="4">
        <f t="shared" si="3"/>
        <v>1.4233367383925923</v>
      </c>
      <c r="G13" s="4">
        <f t="shared" si="1"/>
        <v>1.0441264990507941</v>
      </c>
    </row>
    <row r="14" spans="1:7" x14ac:dyDescent="0.2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4.4128285507595955E-2</v>
      </c>
      <c r="D14" s="4">
        <f t="shared" si="2"/>
        <v>3.0982443033246176</v>
      </c>
      <c r="E14" s="4">
        <f t="shared" si="3"/>
        <v>1.4765889264732064</v>
      </c>
      <c r="G14" s="4">
        <f t="shared" si="1"/>
        <v>1.044128285507596</v>
      </c>
    </row>
    <row r="15" spans="1:7" x14ac:dyDescent="0.2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3.8191505253199143E-2</v>
      </c>
      <c r="D15" s="4">
        <f t="shared" si="2"/>
        <v>2.802344240563734</v>
      </c>
      <c r="E15" s="4">
        <f t="shared" si="3"/>
        <v>1.5548329655866526</v>
      </c>
      <c r="G15" s="4">
        <f t="shared" si="1"/>
        <v>1.0381915052531991</v>
      </c>
    </row>
    <row r="16" spans="1:7" x14ac:dyDescent="0.2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3.7994516255385857E-2</v>
      </c>
      <c r="D16" s="4">
        <f t="shared" si="2"/>
        <v>2.9127210496292069</v>
      </c>
      <c r="E16" s="4">
        <f t="shared" si="3"/>
        <v>1.5228153892036982</v>
      </c>
      <c r="G16" s="4">
        <f t="shared" si="1"/>
        <v>1.0379945162553859</v>
      </c>
    </row>
    <row r="17" spans="1:7" x14ac:dyDescent="0.2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4.2479792511268322E-2</v>
      </c>
      <c r="D17" s="4">
        <f t="shared" si="2"/>
        <v>2.7856065654262965</v>
      </c>
      <c r="E17" s="4">
        <f t="shared" si="3"/>
        <v>1.5600337831202247</v>
      </c>
      <c r="G17" s="4">
        <f t="shared" si="1"/>
        <v>1.0424797925112683</v>
      </c>
    </row>
    <row r="18" spans="1:7" x14ac:dyDescent="0.2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3.7994516255385857E-2</v>
      </c>
      <c r="D18" s="4">
        <f t="shared" si="2"/>
        <v>2.9127210496292069</v>
      </c>
      <c r="E18" s="4">
        <f t="shared" si="3"/>
        <v>1.5228153892036982</v>
      </c>
      <c r="G18" s="4">
        <f t="shared" si="1"/>
        <v>1.0379945162553859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3.3530739384231012E-2</v>
      </c>
      <c r="D26" s="4">
        <f t="shared" si="2"/>
        <v>2.1873783563495448</v>
      </c>
      <c r="E26" s="4">
        <f t="shared" si="3"/>
        <v>1.8421915345285409</v>
      </c>
      <c r="G26" s="4">
        <f t="shared" si="1"/>
        <v>1.033530739384231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>1/A2</f>
        <v>0.51020408163265307</v>
      </c>
      <c r="D2">
        <f>1/B2</f>
        <v>0.5181347150259068</v>
      </c>
      <c r="E2">
        <f>C2+D2-1</f>
        <v>2.8338796658559762E-2</v>
      </c>
      <c r="F2">
        <f>C2+D2-(C2*D2)-1</f>
        <v>-0.23601564978322942</v>
      </c>
      <c r="G2">
        <v>0</v>
      </c>
      <c r="H2">
        <f>C2*D2</f>
        <v>0.26435444644178918</v>
      </c>
      <c r="I2">
        <f>((-4*F2*H2)^0.5)/(2*F2)</f>
        <v>-1.0583343916682539</v>
      </c>
      <c r="J2">
        <f>(-((-4*F2*H2)^0.5))/(2*F2)</f>
        <v>1.0583343916682539</v>
      </c>
      <c r="K2">
        <f>IF(A2="","",(C2/($J2+C2-($J2*C2))))</f>
        <v>0.49603149604724417</v>
      </c>
      <c r="L2">
        <f>IF(B2="","",(D2/($J2+D2-($J2*D2))))</f>
        <v>0.50396850395275605</v>
      </c>
      <c r="M2">
        <f>IF(A2="","",1/K2)</f>
        <v>2.0160010160015238</v>
      </c>
      <c r="N2">
        <f>IF(B2="","",1/L2)</f>
        <v>1.9842509842514759</v>
      </c>
    </row>
    <row r="3" spans="1:14" x14ac:dyDescent="0.25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ref="C3:C66" si="0">1/A3</f>
        <v>0.4065040650406504</v>
      </c>
      <c r="D3">
        <f t="shared" ref="D3:D66" si="1">1/B3</f>
        <v>0.62893081761006286</v>
      </c>
      <c r="E3">
        <f t="shared" ref="E3:E66" si="2">C3+D3-1</f>
        <v>3.5434882650713373E-2</v>
      </c>
      <c r="F3">
        <f t="shared" ref="F3:F66" si="3">C3+D3-(C3*D3)-1</f>
        <v>-0.22022805133711709</v>
      </c>
      <c r="G3">
        <v>0</v>
      </c>
      <c r="H3">
        <f t="shared" ref="H3:H66" si="4">C3*D3</f>
        <v>0.25566293398783041</v>
      </c>
      <c r="I3">
        <f t="shared" ref="I3:I66" si="5">((-4*F3*H3)^0.5)/(2*F3)</f>
        <v>-1.0774510935845931</v>
      </c>
      <c r="J3">
        <f t="shared" ref="J3:J66" si="6">(-((-4*F3*H3)^0.5))/(2*F3)</f>
        <v>1.0774510935845931</v>
      </c>
      <c r="K3">
        <f t="shared" ref="K3:K66" si="7">IF(A3="","",(C3/($J3+C3-($J3*C3))))</f>
        <v>0.38863950806180297</v>
      </c>
      <c r="L3">
        <f t="shared" ref="L3:L66" si="8">IF(B3="","",(D3/($J3+D3-($J3*D3))))</f>
        <v>0.61136049193819697</v>
      </c>
      <c r="M3">
        <f t="shared" ref="M3:M66" si="9">IF(A3="","",1/K3)</f>
        <v>2.5730785966335055</v>
      </c>
      <c r="N3">
        <f t="shared" ref="N3:N66" si="10">IF(B3="","",1/L3)</f>
        <v>1.6356961452149104</v>
      </c>
    </row>
    <row r="4" spans="1:14" x14ac:dyDescent="0.25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0.41666666666666669</v>
      </c>
      <c r="D4">
        <f t="shared" si="1"/>
        <v>0.61728395061728392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0.3995707383438068</v>
      </c>
      <c r="L4">
        <f t="shared" si="8"/>
        <v>0.60042926165619326</v>
      </c>
      <c r="M4">
        <f t="shared" si="9"/>
        <v>2.502685767593821</v>
      </c>
      <c r="N4">
        <f t="shared" si="10"/>
        <v>1.6654751256486924</v>
      </c>
    </row>
    <row r="5" spans="1:14" x14ac:dyDescent="0.25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0.38461538461538458</v>
      </c>
      <c r="D5">
        <f t="shared" si="1"/>
        <v>0.64935064935064934</v>
      </c>
      <c r="E5">
        <f t="shared" si="2"/>
        <v>3.3966033966033926E-2</v>
      </c>
      <c r="F5">
        <f t="shared" si="3"/>
        <v>-0.2157842157842158</v>
      </c>
      <c r="G5">
        <v>0</v>
      </c>
      <c r="H5">
        <f t="shared" si="4"/>
        <v>0.24975024975024973</v>
      </c>
      <c r="I5">
        <f t="shared" si="5"/>
        <v>-1.075828707279838</v>
      </c>
      <c r="J5">
        <f t="shared" si="6"/>
        <v>1.075828707279838</v>
      </c>
      <c r="K5">
        <f t="shared" si="7"/>
        <v>0.36746792744318868</v>
      </c>
      <c r="L5">
        <f t="shared" si="8"/>
        <v>0.63253207255681121</v>
      </c>
      <c r="M5">
        <f t="shared" si="9"/>
        <v>2.7213259316477414</v>
      </c>
      <c r="N5">
        <f t="shared" si="10"/>
        <v>1.5809475019311128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0.55555555555555558</v>
      </c>
      <c r="D7">
        <f t="shared" si="1"/>
        <v>0.47846889952153115</v>
      </c>
      <c r="E7">
        <f t="shared" si="2"/>
        <v>3.4024455077086735E-2</v>
      </c>
      <c r="F7">
        <f t="shared" si="3"/>
        <v>-0.23179160021265277</v>
      </c>
      <c r="G7">
        <v>0</v>
      </c>
      <c r="H7">
        <f t="shared" si="4"/>
        <v>0.26581605528973956</v>
      </c>
      <c r="I7">
        <f t="shared" si="5"/>
        <v>-1.0708823421952987</v>
      </c>
      <c r="J7">
        <f t="shared" si="6"/>
        <v>1.0708823421952987</v>
      </c>
      <c r="K7">
        <f t="shared" si="7"/>
        <v>0.53858826760586154</v>
      </c>
      <c r="L7">
        <f t="shared" si="8"/>
        <v>0.46141173239413841</v>
      </c>
      <c r="M7">
        <f t="shared" si="9"/>
        <v>1.8567058737562385</v>
      </c>
      <c r="N7">
        <f t="shared" si="10"/>
        <v>2.1672617529928755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0.50505050505050508</v>
      </c>
      <c r="D8">
        <f t="shared" si="1"/>
        <v>0.52631578947368418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0.48935688187389592</v>
      </c>
      <c r="L8">
        <f t="shared" si="8"/>
        <v>0.51064311812610408</v>
      </c>
      <c r="M8">
        <f t="shared" si="9"/>
        <v>2.0434983894999017</v>
      </c>
      <c r="N8">
        <f t="shared" si="10"/>
        <v>1.9583148474999099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0.34482758620689657</v>
      </c>
      <c r="D9">
        <f t="shared" si="1"/>
        <v>0.69444444444444442</v>
      </c>
      <c r="E9">
        <f t="shared" si="2"/>
        <v>3.9272030651340994E-2</v>
      </c>
      <c r="F9">
        <f t="shared" si="3"/>
        <v>-0.20019157088122608</v>
      </c>
      <c r="G9">
        <v>0</v>
      </c>
      <c r="H9">
        <f t="shared" si="4"/>
        <v>0.23946360153256704</v>
      </c>
      <c r="I9">
        <f t="shared" si="5"/>
        <v>-1.0936965981495177</v>
      </c>
      <c r="J9">
        <f t="shared" si="6"/>
        <v>1.0936965981495177</v>
      </c>
      <c r="K9">
        <f t="shared" si="7"/>
        <v>0.3248838055157513</v>
      </c>
      <c r="L9">
        <f t="shared" si="8"/>
        <v>0.67511619448424876</v>
      </c>
      <c r="M9">
        <f t="shared" si="9"/>
        <v>3.0780235364840833</v>
      </c>
      <c r="N9">
        <f t="shared" si="10"/>
        <v>1.4812265031857879</v>
      </c>
    </row>
    <row r="10" spans="1:14" x14ac:dyDescent="0.25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0.3546099290780142</v>
      </c>
      <c r="D10">
        <f t="shared" si="1"/>
        <v>0.68493150684931503</v>
      </c>
      <c r="E10">
        <f t="shared" si="2"/>
        <v>3.9541435927329172E-2</v>
      </c>
      <c r="F10">
        <f t="shared" si="3"/>
        <v>-0.20334207713980379</v>
      </c>
      <c r="G10">
        <v>0</v>
      </c>
      <c r="H10">
        <f t="shared" si="4"/>
        <v>0.24288351306713299</v>
      </c>
      <c r="I10">
        <f t="shared" si="5"/>
        <v>-1.0929124924699354</v>
      </c>
      <c r="J10">
        <f t="shared" si="6"/>
        <v>1.0929124924699354</v>
      </c>
      <c r="K10">
        <f t="shared" si="7"/>
        <v>0.33454877845281611</v>
      </c>
      <c r="L10">
        <f t="shared" si="8"/>
        <v>0.66545122154718395</v>
      </c>
      <c r="M10">
        <f t="shared" si="9"/>
        <v>2.9891007362952826</v>
      </c>
      <c r="N10">
        <f t="shared" si="10"/>
        <v>1.50273974653617</v>
      </c>
    </row>
    <row r="11" spans="1:14" x14ac:dyDescent="0.25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0.42372881355932207</v>
      </c>
      <c r="D11">
        <f t="shared" si="1"/>
        <v>0.61349693251533743</v>
      </c>
      <c r="E11">
        <f t="shared" si="2"/>
        <v>3.7225746074659449E-2</v>
      </c>
      <c r="F11">
        <f t="shared" si="3"/>
        <v>-0.2227305812623479</v>
      </c>
      <c r="G11">
        <v>0</v>
      </c>
      <c r="H11">
        <f t="shared" si="4"/>
        <v>0.25995632733700741</v>
      </c>
      <c r="I11">
        <f t="shared" si="5"/>
        <v>-1.0803395392536073</v>
      </c>
      <c r="J11">
        <f t="shared" si="6"/>
        <v>1.0803395392536073</v>
      </c>
      <c r="K11">
        <f t="shared" si="7"/>
        <v>0.40497933867464492</v>
      </c>
      <c r="L11">
        <f t="shared" si="8"/>
        <v>0.59502066132535514</v>
      </c>
      <c r="M11">
        <f t="shared" si="9"/>
        <v>2.4692617733849058</v>
      </c>
      <c r="N11">
        <f t="shared" si="10"/>
        <v>1.6806139097297725</v>
      </c>
    </row>
    <row r="12" spans="1:14" x14ac:dyDescent="0.25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0.34965034965034969</v>
      </c>
      <c r="D12">
        <f t="shared" si="1"/>
        <v>0.69444444444444442</v>
      </c>
      <c r="E12">
        <f t="shared" si="2"/>
        <v>4.4094794094794221E-2</v>
      </c>
      <c r="F12">
        <f t="shared" si="3"/>
        <v>-0.19871794871794868</v>
      </c>
      <c r="G12">
        <v>0</v>
      </c>
      <c r="H12">
        <f t="shared" si="4"/>
        <v>0.24281274281274284</v>
      </c>
      <c r="I12">
        <f t="shared" si="5"/>
        <v>-1.1053942207134548</v>
      </c>
      <c r="J12">
        <f t="shared" si="6"/>
        <v>1.1053942207134548</v>
      </c>
      <c r="K12">
        <f t="shared" si="7"/>
        <v>0.32722157058583895</v>
      </c>
      <c r="L12">
        <f t="shared" si="8"/>
        <v>0.67277842941416099</v>
      </c>
      <c r="M12">
        <f t="shared" si="9"/>
        <v>3.0560332505270256</v>
      </c>
      <c r="N12">
        <f t="shared" si="10"/>
        <v>1.4863734571139202</v>
      </c>
    </row>
    <row r="13" spans="1:14" x14ac:dyDescent="0.25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0.31948881789137379</v>
      </c>
      <c r="D13">
        <f t="shared" si="1"/>
        <v>0.7246376811594204</v>
      </c>
      <c r="E13">
        <f t="shared" si="2"/>
        <v>4.4126499050794132E-2</v>
      </c>
      <c r="F13">
        <f t="shared" si="3"/>
        <v>-0.18738713710237531</v>
      </c>
      <c r="G13">
        <v>0</v>
      </c>
      <c r="H13">
        <f t="shared" si="4"/>
        <v>0.23151363615316944</v>
      </c>
      <c r="I13">
        <f t="shared" si="5"/>
        <v>-1.1115228625097586</v>
      </c>
      <c r="J13">
        <f t="shared" si="6"/>
        <v>1.1115228625097586</v>
      </c>
      <c r="K13">
        <f t="shared" si="7"/>
        <v>0.29695234566594209</v>
      </c>
      <c r="L13">
        <f t="shared" si="8"/>
        <v>0.70304765433405814</v>
      </c>
      <c r="M13">
        <f t="shared" si="9"/>
        <v>3.3675436971457859</v>
      </c>
      <c r="N13">
        <f t="shared" si="10"/>
        <v>1.4223786877537079</v>
      </c>
    </row>
    <row r="14" spans="1:14" x14ac:dyDescent="0.25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0.34482758620689657</v>
      </c>
      <c r="D14">
        <f t="shared" si="1"/>
        <v>0.69930069930069938</v>
      </c>
      <c r="E14">
        <f t="shared" si="2"/>
        <v>4.4128285507595955E-2</v>
      </c>
      <c r="F14">
        <f t="shared" si="3"/>
        <v>-0.19700988666505903</v>
      </c>
      <c r="G14">
        <v>0</v>
      </c>
      <c r="H14">
        <f t="shared" si="4"/>
        <v>0.24113817217265499</v>
      </c>
      <c r="I14">
        <f t="shared" si="5"/>
        <v>-1.1063409095203594</v>
      </c>
      <c r="J14">
        <f t="shared" si="6"/>
        <v>1.1063409095203594</v>
      </c>
      <c r="K14">
        <f t="shared" si="7"/>
        <v>0.32236770277424032</v>
      </c>
      <c r="L14">
        <f t="shared" si="8"/>
        <v>0.67763229722575968</v>
      </c>
      <c r="M14">
        <f t="shared" si="9"/>
        <v>3.1020477280886829</v>
      </c>
      <c r="N14">
        <f t="shared" si="10"/>
        <v>1.4757265910937543</v>
      </c>
    </row>
    <row r="15" spans="1:14" x14ac:dyDescent="0.25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0.37593984962406013</v>
      </c>
      <c r="D15">
        <f t="shared" si="1"/>
        <v>0.66225165562913912</v>
      </c>
      <c r="E15">
        <f t="shared" si="2"/>
        <v>3.8191505253199143E-2</v>
      </c>
      <c r="F15">
        <f t="shared" si="3"/>
        <v>-0.21077528257730427</v>
      </c>
      <c r="G15">
        <v>0</v>
      </c>
      <c r="H15">
        <f t="shared" si="4"/>
        <v>0.24896678783050341</v>
      </c>
      <c r="I15">
        <f t="shared" si="5"/>
        <v>-1.0868281233544477</v>
      </c>
      <c r="J15">
        <f t="shared" si="6"/>
        <v>1.0868281233544477</v>
      </c>
      <c r="K15">
        <f t="shared" si="7"/>
        <v>0.35661625150597864</v>
      </c>
      <c r="L15">
        <f t="shared" si="8"/>
        <v>0.64338374849402136</v>
      </c>
      <c r="M15">
        <f t="shared" si="9"/>
        <v>2.8041346847683837</v>
      </c>
      <c r="N15">
        <f t="shared" si="10"/>
        <v>1.5542823429107684</v>
      </c>
    </row>
    <row r="16" spans="1:14" x14ac:dyDescent="0.25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0.3623188405797102</v>
      </c>
      <c r="D16">
        <f t="shared" si="1"/>
        <v>0.67567567567567566</v>
      </c>
      <c r="E16">
        <f t="shared" si="2"/>
        <v>3.7994516255385857E-2</v>
      </c>
      <c r="F16">
        <f t="shared" si="3"/>
        <v>-0.20681551116333718</v>
      </c>
      <c r="G16">
        <v>0</v>
      </c>
      <c r="H16">
        <f t="shared" si="4"/>
        <v>0.2448100274187231</v>
      </c>
      <c r="I16">
        <f t="shared" si="5"/>
        <v>-1.0879853497231118</v>
      </c>
      <c r="J16">
        <f t="shared" si="6"/>
        <v>1.0879853497231118</v>
      </c>
      <c r="K16">
        <f t="shared" si="7"/>
        <v>0.34307033081725358</v>
      </c>
      <c r="L16">
        <f t="shared" si="8"/>
        <v>0.65692966918274631</v>
      </c>
      <c r="M16">
        <f t="shared" si="9"/>
        <v>2.9148542155126762</v>
      </c>
      <c r="N16">
        <f t="shared" si="10"/>
        <v>1.5222329678670938</v>
      </c>
    </row>
    <row r="17" spans="1:14" x14ac:dyDescent="0.25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0.38022813688212931</v>
      </c>
      <c r="D17">
        <f t="shared" si="1"/>
        <v>0.66225165562913912</v>
      </c>
      <c r="E17">
        <f t="shared" si="2"/>
        <v>4.2479792511268322E-2</v>
      </c>
      <c r="F17">
        <f t="shared" si="3"/>
        <v>-0.20932692065570468</v>
      </c>
      <c r="G17">
        <v>0</v>
      </c>
      <c r="H17">
        <f t="shared" si="4"/>
        <v>0.25180671316697306</v>
      </c>
      <c r="I17">
        <f t="shared" si="5"/>
        <v>-1.0967840087249536</v>
      </c>
      <c r="J17">
        <f t="shared" si="6"/>
        <v>1.0967840087249536</v>
      </c>
      <c r="K17">
        <f t="shared" si="7"/>
        <v>0.35871120219022673</v>
      </c>
      <c r="L17">
        <f t="shared" si="8"/>
        <v>0.64128879780977321</v>
      </c>
      <c r="M17">
        <f t="shared" si="9"/>
        <v>2.7877579342216747</v>
      </c>
      <c r="N17">
        <f t="shared" si="10"/>
        <v>1.5593598444497263</v>
      </c>
    </row>
    <row r="18" spans="1:14" x14ac:dyDescent="0.25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0.3623188405797102</v>
      </c>
      <c r="D18">
        <f t="shared" si="1"/>
        <v>0.67567567567567566</v>
      </c>
      <c r="E18">
        <f t="shared" si="2"/>
        <v>3.7994516255385857E-2</v>
      </c>
      <c r="F18">
        <f t="shared" si="3"/>
        <v>-0.20681551116333718</v>
      </c>
      <c r="G18">
        <v>0</v>
      </c>
      <c r="H18">
        <f t="shared" si="4"/>
        <v>0.2448100274187231</v>
      </c>
      <c r="I18">
        <f t="shared" si="5"/>
        <v>-1.0879853497231118</v>
      </c>
      <c r="J18">
        <f t="shared" si="6"/>
        <v>1.0879853497231118</v>
      </c>
      <c r="K18">
        <f t="shared" si="7"/>
        <v>0.34307033081725358</v>
      </c>
      <c r="L18">
        <f t="shared" si="8"/>
        <v>0.65692966918274631</v>
      </c>
      <c r="M18">
        <f t="shared" si="9"/>
        <v>2.9148542155126762</v>
      </c>
      <c r="N18">
        <f t="shared" si="10"/>
        <v>1.5222329678670938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0.47393364928909953</v>
      </c>
      <c r="D26">
        <f t="shared" si="1"/>
        <v>0.55959709009513148</v>
      </c>
      <c r="E26">
        <f t="shared" si="2"/>
        <v>3.3530739384231012E-2</v>
      </c>
      <c r="F26">
        <f t="shared" si="3"/>
        <v>-0.23168115165611569</v>
      </c>
      <c r="G26">
        <v>0</v>
      </c>
      <c r="H26">
        <f t="shared" si="4"/>
        <v>0.2652118910403467</v>
      </c>
      <c r="I26">
        <f t="shared" si="5"/>
        <v>-1.0699196023072943</v>
      </c>
      <c r="J26">
        <f t="shared" si="6"/>
        <v>1.0699196023072943</v>
      </c>
      <c r="K26">
        <f t="shared" si="7"/>
        <v>0.45711971203586105</v>
      </c>
      <c r="L26">
        <f t="shared" si="8"/>
        <v>0.5428802879641389</v>
      </c>
      <c r="M26">
        <f t="shared" si="9"/>
        <v>2.1876107585610964</v>
      </c>
      <c r="N26">
        <f t="shared" si="10"/>
        <v>1.842026727015841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A9" sqref="A9:XFD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227</v>
      </c>
      <c r="M1" s="6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ht="15" x14ac:dyDescent="0.25">
      <c r="A3">
        <v>1.96</v>
      </c>
      <c r="B3">
        <v>1.93</v>
      </c>
      <c r="C3" s="20">
        <f t="shared" ref="C3:C66" si="0">IF(OR($A3="",$B3=""),"",(1/A3)+(1/B3)-1)</f>
        <v>2.8338796658559762E-2</v>
      </c>
      <c r="D3" s="17">
        <f>IF(OR($A3="",$B3=""),"",A3*'MPTO_working_2-way'!$G2)</f>
        <v>2.0155440414507773</v>
      </c>
      <c r="E3" s="22">
        <f>IF(OR($A3="",$B3=""),"",B3*'MPTO_working_2-way'!$G2)</f>
        <v>1.9846938775510203</v>
      </c>
      <c r="F3" s="17">
        <f>IF(OR($A3="",$B3=""),"",'MPTO_working_2-way'!D2)</f>
        <v>2.0159880622468553</v>
      </c>
      <c r="G3" s="22">
        <f>IF(OR($A3="",$B3=""),"",'MPTO_working_2-way'!E2)</f>
        <v>1.9842635333613092</v>
      </c>
      <c r="H3" s="17">
        <f>IF(OR($A3="",$B3=""),"",'OddsRatio_working_2-way'!M2)</f>
        <v>2.0160010160015238</v>
      </c>
      <c r="I3" s="17">
        <f>IF(OR($A3="",$B3=""),"",'OddsRatio_working_2-way'!N2)</f>
        <v>1.9842509842514759</v>
      </c>
      <c r="J3" s="17">
        <f>IF('Log_working_2-way'!$D2="","",A3^('Log_working_2-way'!$D2))</f>
        <v>2.0162023284286739</v>
      </c>
      <c r="K3" s="22">
        <f>IF('Log_working_2-way'!$D2="","",B3^('Log_working_2-way'!$D2))</f>
        <v>1.9840560014719333</v>
      </c>
      <c r="L3" s="33">
        <f>(1/D3)</f>
        <v>0.49614395886889456</v>
      </c>
      <c r="M3" s="33">
        <f>(1/E3)</f>
        <v>0.50385604113110538</v>
      </c>
      <c r="N3" s="12">
        <v>100</v>
      </c>
      <c r="O3" s="12">
        <f>(1/A3)*((N3*A3)-N3)</f>
        <v>48.979591836734699</v>
      </c>
      <c r="P3" s="12">
        <f>(1/B3)*((N3*B3)-N3)</f>
        <v>48.186528497409334</v>
      </c>
      <c r="Q3" s="12">
        <f>(1/B3)*N3</f>
        <v>51.81347150259068</v>
      </c>
      <c r="R3" s="12">
        <f>(1/A3)*N3</f>
        <v>51.020408163265309</v>
      </c>
      <c r="S3" s="39">
        <f>O3-Q3</f>
        <v>-2.8338796658559815</v>
      </c>
      <c r="T3" s="39">
        <f>P3-R3</f>
        <v>-2.8338796658559744</v>
      </c>
    </row>
    <row r="4" spans="1:20" s="12" customFormat="1" ht="15" x14ac:dyDescent="0.25">
      <c r="A4">
        <v>2.46</v>
      </c>
      <c r="B4">
        <v>1.59</v>
      </c>
      <c r="C4" s="20">
        <f t="shared" si="0"/>
        <v>3.5434882650713373E-2</v>
      </c>
      <c r="D4" s="17">
        <f>IF(OR($A4="",$B4=""),"",A4*'MPTO_working_2-way'!$G3)</f>
        <v>2.5471698113207548</v>
      </c>
      <c r="E4" s="22">
        <f>IF(OR($A4="",$B4=""),"",B4*'MPTO_working_2-way'!$G3)</f>
        <v>1.6463414634146343</v>
      </c>
      <c r="F4" s="17">
        <f>IF(OR($A4="",$B4=""),"",'MPTO_working_2-way'!D3)</f>
        <v>2.5721049516669958</v>
      </c>
      <c r="G4" s="22">
        <f>IF(OR($A4="",$B4=""),"",'MPTO_working_2-way'!E3)</f>
        <v>1.6360898481616264</v>
      </c>
      <c r="H4" s="17">
        <f>IF(OR($A4="",$B4=""),"",'OddsRatio_working_2-way'!M3)</f>
        <v>2.5730785966335055</v>
      </c>
      <c r="I4" s="17">
        <f>IF(OR($A4="",$B4=""),"",'OddsRatio_working_2-way'!N3)</f>
        <v>1.6356961452149104</v>
      </c>
      <c r="J4" s="17">
        <f>IF('Log_working_2-way'!$D3="","",A4^('Log_working_2-way'!$D3))</f>
        <v>2.5847141060445584</v>
      </c>
      <c r="K4" s="22">
        <f>IF('Log_working_2-way'!$D3="","",B4^('Log_working_2-way'!$D3))</f>
        <v>1.6310286481237015</v>
      </c>
      <c r="L4" s="33">
        <f t="shared" ref="L4:L16" si="1">(1/D4)</f>
        <v>0.3925925925925926</v>
      </c>
      <c r="M4" s="33">
        <f t="shared" ref="M4:M16" si="2">(1/E4)</f>
        <v>0.6074074074074074</v>
      </c>
      <c r="N4" s="12">
        <v>100</v>
      </c>
      <c r="O4" s="12">
        <f t="shared" ref="O4:O23" si="3">(1/A4)*((N4*A4)-N4)</f>
        <v>59.349593495934961</v>
      </c>
      <c r="P4" s="12">
        <f t="shared" ref="P4:P23" si="4">(1/B4)*((N4*B4)-N4)</f>
        <v>37.106918238993707</v>
      </c>
      <c r="Q4" s="12">
        <f t="shared" ref="Q4:Q23" si="5">(1/B4)*N4</f>
        <v>62.893081761006286</v>
      </c>
      <c r="R4" s="12">
        <f t="shared" ref="R4:R23" si="6">(1/A4)*N4</f>
        <v>40.650406504065039</v>
      </c>
      <c r="S4" s="39">
        <f t="shared" ref="S4:S23" si="7">O4-Q4</f>
        <v>-3.5434882650713249</v>
      </c>
      <c r="T4" s="39">
        <f t="shared" ref="T4:T23" si="8">P4-R4</f>
        <v>-3.543488265071332</v>
      </c>
    </row>
    <row r="5" spans="1:20" s="12" customFormat="1" ht="15" x14ac:dyDescent="0.25">
      <c r="A5">
        <v>2.4</v>
      </c>
      <c r="B5">
        <v>1.62</v>
      </c>
      <c r="C5" s="20">
        <f t="shared" si="0"/>
        <v>3.3950617283950546E-2</v>
      </c>
      <c r="D5" s="17">
        <f>IF(OR($A5="",$B5=""),"",A5*'MPTO_working_2-way'!$G4)</f>
        <v>2.4814814814814814</v>
      </c>
      <c r="E5" s="22">
        <f>IF(OR($A5="",$B5=""),"",B5*'MPTO_working_2-way'!$G4)</f>
        <v>1.675</v>
      </c>
      <c r="F5" s="17">
        <f>IF(OR($A5="",$B5=""),"",'MPTO_working_2-way'!D4)</f>
        <v>2.5019305019305014</v>
      </c>
      <c r="G5" s="22">
        <f>IF(OR($A5="",$B5=""),"",'MPTO_working_2-way'!E4)</f>
        <v>1.6658097686375322</v>
      </c>
      <c r="H5" s="17">
        <f>IF(OR($A5="",$B5=""),"",'OddsRatio_working_2-way'!M4)</f>
        <v>2.502685767593821</v>
      </c>
      <c r="I5" s="17">
        <f>IF(OR($A5="",$B5=""),"",'OddsRatio_working_2-way'!N4)</f>
        <v>1.6654751256486924</v>
      </c>
      <c r="J5" s="17">
        <f>IF('Log_working_2-way'!$D4="","",A5^('Log_working_2-way'!$D4))</f>
        <v>2.5121786003771214</v>
      </c>
      <c r="K5" s="22">
        <f>IF('Log_working_2-way'!$D4="","",B5^('Log_working_2-way'!$D4))</f>
        <v>1.6612975476246807</v>
      </c>
      <c r="L5" s="33">
        <f t="shared" si="1"/>
        <v>0.40298507462686567</v>
      </c>
      <c r="M5" s="33">
        <f t="shared" si="2"/>
        <v>0.59701492537313428</v>
      </c>
      <c r="N5" s="12">
        <v>100</v>
      </c>
      <c r="O5" s="12">
        <f t="shared" si="3"/>
        <v>58.333333333333336</v>
      </c>
      <c r="P5" s="12">
        <f t="shared" si="4"/>
        <v>38.271604938271601</v>
      </c>
      <c r="Q5" s="12">
        <f t="shared" si="5"/>
        <v>61.728395061728392</v>
      </c>
      <c r="R5" s="12">
        <f t="shared" si="6"/>
        <v>41.666666666666671</v>
      </c>
      <c r="S5" s="39">
        <f t="shared" si="7"/>
        <v>-3.3950617283950564</v>
      </c>
      <c r="T5" s="39">
        <f t="shared" si="8"/>
        <v>-3.3950617283950706</v>
      </c>
    </row>
    <row r="6" spans="1:20" s="12" customFormat="1" ht="15" x14ac:dyDescent="0.25">
      <c r="A6">
        <v>2.6</v>
      </c>
      <c r="B6">
        <v>1.54</v>
      </c>
      <c r="C6" s="20">
        <f t="shared" si="0"/>
        <v>3.3966033966033926E-2</v>
      </c>
      <c r="D6" s="17">
        <f>IF(OR($A6="",$B6=""),"",A6*'MPTO_working_2-way'!$G5)</f>
        <v>2.6883116883116882</v>
      </c>
      <c r="E6" s="22">
        <f>IF(OR($A6="",$B6=""),"",B6*'MPTO_working_2-way'!$G5)</f>
        <v>1.5923076923076922</v>
      </c>
      <c r="F6" s="17">
        <f>IF(OR($A6="",$B6=""),"",'MPTO_working_2-way'!D5)</f>
        <v>2.7201086956521738</v>
      </c>
      <c r="G6" s="22">
        <f>IF(OR($A6="",$B6=""),"",'MPTO_working_2-way'!E5)</f>
        <v>1.5813586097946286</v>
      </c>
      <c r="H6" s="17">
        <f>IF(OR($A6="",$B6=""),"",'OddsRatio_working_2-way'!M5)</f>
        <v>2.7213259316477414</v>
      </c>
      <c r="I6" s="17">
        <f>IF(OR($A6="",$B6=""),"",'OddsRatio_working_2-way'!N5)</f>
        <v>1.5809475019311128</v>
      </c>
      <c r="J6" s="17">
        <f>IF('Log_working_2-way'!$D5="","",A6^('Log_working_2-way'!$D5))</f>
        <v>2.7362430303283927</v>
      </c>
      <c r="K6" s="22">
        <f>IF('Log_working_2-way'!$D5="","",B6^('Log_working_2-way'!$D5))</f>
        <v>1.5759562356951364</v>
      </c>
      <c r="L6" s="33">
        <f t="shared" si="1"/>
        <v>0.37198067632850246</v>
      </c>
      <c r="M6" s="33">
        <f t="shared" si="2"/>
        <v>0.6280193236714976</v>
      </c>
      <c r="N6" s="12">
        <v>100</v>
      </c>
      <c r="O6" s="12">
        <f t="shared" si="3"/>
        <v>61.538461538461533</v>
      </c>
      <c r="P6" s="12">
        <f t="shared" si="4"/>
        <v>35.064935064935064</v>
      </c>
      <c r="Q6" s="12">
        <f t="shared" si="5"/>
        <v>64.935064935064929</v>
      </c>
      <c r="R6" s="12">
        <f t="shared" si="6"/>
        <v>38.46153846153846</v>
      </c>
      <c r="S6" s="39">
        <f t="shared" si="7"/>
        <v>-3.3966033966033962</v>
      </c>
      <c r="T6" s="39">
        <f t="shared" si="8"/>
        <v>-3.3966033966033962</v>
      </c>
    </row>
    <row r="7" spans="1:20" s="12" customFormat="1" ht="15" x14ac:dyDescent="0.25">
      <c r="A7">
        <v>2.23</v>
      </c>
      <c r="B7">
        <v>1.71</v>
      </c>
      <c r="C7" s="20">
        <f t="shared" si="0"/>
        <v>3.3225814910969431E-2</v>
      </c>
      <c r="D7" s="17">
        <f>IF(OR($A7="",$B7=""),"",A7*'MPTO_working_2-way'!$G6)</f>
        <v>2.3040935672514617</v>
      </c>
      <c r="E7" s="22">
        <f>IF(OR($A7="",$B7=""),"",B7*'MPTO_working_2-way'!$G6)</f>
        <v>1.7668161434977576</v>
      </c>
      <c r="F7" s="17">
        <f>IF(OR($A7="",$B7=""),"",'MPTO_working_2-way'!D6)</f>
        <v>2.315792669966295</v>
      </c>
      <c r="G7" s="22">
        <f>IF(OR($A7="",$B7=""),"",'MPTO_working_2-way'!E6)</f>
        <v>1.7599981538319522</v>
      </c>
      <c r="H7" s="17">
        <f>IF(OR($A7="",$B7=""),"",'OddsRatio_working_2-way'!M6)</f>
        <v>2.3162045305336028</v>
      </c>
      <c r="I7" s="17">
        <f>IF(OR($A7="",$B7=""),"",'OddsRatio_working_2-way'!N6)</f>
        <v>1.7597603387632996</v>
      </c>
      <c r="J7" s="17">
        <f>IF('Log_working_2-way'!$D6="","",A7^('Log_working_2-way'!$D6))</f>
        <v>2.3215866387713424</v>
      </c>
      <c r="K7" s="22">
        <f>IF('Log_working_2-way'!$D6="","",B7^('Log_working_2-way'!$D6))</f>
        <v>1.7566662454529891</v>
      </c>
      <c r="L7" s="33">
        <f t="shared" si="1"/>
        <v>0.43401015228426398</v>
      </c>
      <c r="M7" s="33">
        <f t="shared" si="2"/>
        <v>0.56598984771573613</v>
      </c>
      <c r="N7" s="12">
        <v>100</v>
      </c>
      <c r="O7" s="12">
        <f t="shared" si="3"/>
        <v>55.156950672645742</v>
      </c>
      <c r="P7" s="12">
        <f t="shared" si="4"/>
        <v>41.520467836257311</v>
      </c>
      <c r="Q7" s="12">
        <f t="shared" si="5"/>
        <v>58.479532163742689</v>
      </c>
      <c r="R7" s="12">
        <f t="shared" si="6"/>
        <v>44.843049327354265</v>
      </c>
      <c r="S7" s="39">
        <f t="shared" si="7"/>
        <v>-3.3225814910969476</v>
      </c>
      <c r="T7" s="39">
        <f t="shared" si="8"/>
        <v>-3.3225814910969547</v>
      </c>
    </row>
    <row r="8" spans="1:20" ht="15" x14ac:dyDescent="0.25">
      <c r="A8">
        <v>1.8</v>
      </c>
      <c r="B8">
        <v>2.09</v>
      </c>
      <c r="C8" s="20">
        <f t="shared" si="0"/>
        <v>3.4024455077086735E-2</v>
      </c>
      <c r="D8" s="17">
        <f>IF(OR($A8="",$B8=""),"",A8*'MPTO_working_2-way'!$G7)</f>
        <v>1.8612440191387563</v>
      </c>
      <c r="E8" s="22">
        <f>IF(OR($A8="",$B8=""),"",B8*'MPTO_working_2-way'!$G7)</f>
        <v>2.161111111111111</v>
      </c>
      <c r="F8" s="17">
        <f>IF(OR($A8="",$B8=""),"",'MPTO_working_2-way'!D7)</f>
        <v>1.8568608094768018</v>
      </c>
      <c r="G8" s="22">
        <f>IF(OR($A8="",$B8=""),"",'MPTO_working_2-way'!E7)</f>
        <v>2.1670506912442398</v>
      </c>
      <c r="H8" s="17">
        <f>IF(OR($A8="",$B8=""),"",'OddsRatio_working_2-way'!M7)</f>
        <v>1.8567058737562385</v>
      </c>
      <c r="I8" s="17">
        <f>IF(OR($A8="",$B8=""),"",'OddsRatio_working_2-way'!N7)</f>
        <v>2.1672617529928755</v>
      </c>
      <c r="J8" s="17">
        <f>IF('Log_working_2-way'!$D7="","",A8^('Log_working_2-way'!$D7))</f>
        <v>1.8547149010332622</v>
      </c>
      <c r="K8" s="22">
        <f>IF('Log_working_2-way'!$D7="","",B8^('Log_working_2-way'!$D7))</f>
        <v>2.1699807722915003</v>
      </c>
      <c r="L8" s="33">
        <f t="shared" si="1"/>
        <v>0.53727506426735205</v>
      </c>
      <c r="M8" s="33">
        <f t="shared" si="2"/>
        <v>0.46272493573264784</v>
      </c>
      <c r="N8" s="12">
        <v>100</v>
      </c>
      <c r="O8" s="12">
        <f t="shared" si="3"/>
        <v>44.444444444444443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55.555555555555557</v>
      </c>
      <c r="S8" s="39">
        <f t="shared" si="7"/>
        <v>-3.4024455077086699</v>
      </c>
      <c r="T8" s="39">
        <f t="shared" si="8"/>
        <v>-3.4024455077086628</v>
      </c>
    </row>
    <row r="9" spans="1:20" ht="15" x14ac:dyDescent="0.25">
      <c r="A9">
        <v>1.98</v>
      </c>
      <c r="B9">
        <v>1.9</v>
      </c>
      <c r="C9" s="20">
        <f t="shared" si="0"/>
        <v>3.1366294524189264E-2</v>
      </c>
      <c r="D9" s="17">
        <f>IF(OR($A9="",$B9=""),"",A9*'MPTO_working_2-way'!$G8)</f>
        <v>2.0421052631578949</v>
      </c>
      <c r="E9" s="22">
        <f>IF(OR($A9="",$B9=""),"",B9*'MPTO_working_2-way'!$G8)</f>
        <v>1.9595959595959596</v>
      </c>
      <c r="F9" s="17">
        <f>IF(OR($A9="",$B9=""),"",'MPTO_working_2-way'!D8)</f>
        <v>2.0434546442151005</v>
      </c>
      <c r="G9" s="22">
        <f>IF(OR($A9="",$B9=""),"",'MPTO_working_2-way'!E8)</f>
        <v>1.9583550234252993</v>
      </c>
      <c r="H9" s="17">
        <f>IF(OR($A9="",$B9=""),"",'OddsRatio_working_2-way'!M8)</f>
        <v>2.0434983894999017</v>
      </c>
      <c r="I9" s="17">
        <f>IF(OR($A9="",$B9=""),"",'OddsRatio_working_2-way'!N8)</f>
        <v>1.9583148474999099</v>
      </c>
      <c r="J9" s="17">
        <f>IF('Log_working_2-way'!$D8="","",A9^('Log_working_2-way'!$D8))</f>
        <v>2.0441122029468173</v>
      </c>
      <c r="K9" s="22">
        <f>IF('Log_working_2-way'!$D8="","",B9^('Log_working_2-way'!$D8))</f>
        <v>1.9577514726651566</v>
      </c>
      <c r="L9" s="33">
        <f t="shared" si="1"/>
        <v>0.48969072164948452</v>
      </c>
      <c r="M9" s="33">
        <f t="shared" si="2"/>
        <v>0.51030927835051543</v>
      </c>
      <c r="N9" s="12">
        <v>100</v>
      </c>
      <c r="O9" s="12">
        <f t="shared" si="3"/>
        <v>49.494949494949495</v>
      </c>
      <c r="P9" s="12">
        <f t="shared" si="4"/>
        <v>47.368421052631575</v>
      </c>
      <c r="Q9" s="12">
        <f t="shared" si="5"/>
        <v>52.631578947368418</v>
      </c>
      <c r="R9" s="12">
        <f t="shared" si="6"/>
        <v>50.505050505050505</v>
      </c>
      <c r="S9" s="39">
        <f t="shared" si="7"/>
        <v>-3.1366294524189229</v>
      </c>
      <c r="T9" s="39">
        <f t="shared" si="8"/>
        <v>-3.13662945241893</v>
      </c>
    </row>
    <row r="10" spans="1:20" ht="15" x14ac:dyDescent="0.25">
      <c r="A10">
        <v>2.9</v>
      </c>
      <c r="B10">
        <v>1.44</v>
      </c>
      <c r="C10" s="20">
        <f t="shared" si="0"/>
        <v>3.9272030651340994E-2</v>
      </c>
      <c r="D10" s="17">
        <f>IF(OR($A10="",$B10=""),"",A10*'MPTO_working_2-way'!$G9)</f>
        <v>3.0138888888888888</v>
      </c>
      <c r="E10" s="22">
        <f>IF(OR($A10="",$B10=""),"",B10*'MPTO_working_2-way'!$G9)</f>
        <v>1.4965517241379309</v>
      </c>
      <c r="F10" s="17">
        <f>IF(OR($A10="",$B10=""),"",'MPTO_working_2-way'!D9)</f>
        <v>3.0751104565537557</v>
      </c>
      <c r="G10" s="22">
        <f>IF(OR($A10="",$B10=""),"",'MPTO_working_2-way'!E9)</f>
        <v>1.481902058197303</v>
      </c>
      <c r="H10" s="17">
        <f>IF(OR($A10="",$B10=""),"",'OddsRatio_working_2-way'!M9)</f>
        <v>3.0780235364840833</v>
      </c>
      <c r="I10" s="17">
        <f>IF(OR($A10="",$B10=""),"",'OddsRatio_working_2-way'!N9)</f>
        <v>1.4812265031857879</v>
      </c>
      <c r="J10" s="17">
        <f>IF('Log_working_2-way'!$D9="","",A10^('Log_working_2-way'!$D9))</f>
        <v>3.1075186928168366</v>
      </c>
      <c r="K10" s="22">
        <f>IF('Log_working_2-way'!$D9="","",B10^('Log_working_2-way'!$D9))</f>
        <v>1.4744916395794321</v>
      </c>
      <c r="L10" s="33">
        <f t="shared" si="1"/>
        <v>0.33179723502304148</v>
      </c>
      <c r="M10" s="33">
        <f t="shared" si="2"/>
        <v>0.66820276497695863</v>
      </c>
      <c r="N10" s="12">
        <v>100</v>
      </c>
      <c r="O10" s="12">
        <f t="shared" si="3"/>
        <v>65.517241379310349</v>
      </c>
      <c r="P10" s="12">
        <f t="shared" si="4"/>
        <v>30.555555555555554</v>
      </c>
      <c r="Q10" s="12">
        <f t="shared" si="5"/>
        <v>69.444444444444443</v>
      </c>
      <c r="R10" s="12">
        <f t="shared" si="6"/>
        <v>34.482758620689658</v>
      </c>
      <c r="S10" s="39">
        <f t="shared" si="7"/>
        <v>-3.9272030651340941</v>
      </c>
      <c r="T10" s="39">
        <f t="shared" si="8"/>
        <v>-3.9272030651341048</v>
      </c>
    </row>
    <row r="11" spans="1:20" ht="15" x14ac:dyDescent="0.25">
      <c r="A11">
        <v>2.82</v>
      </c>
      <c r="B11">
        <v>1.46</v>
      </c>
      <c r="C11" s="20">
        <f t="shared" si="0"/>
        <v>3.9541435927329172E-2</v>
      </c>
      <c r="D11" s="17">
        <f>IF(OR($A11="",$B11=""),"",A11*'MPTO_working_2-way'!$G10)</f>
        <v>2.9315068493150682</v>
      </c>
      <c r="E11" s="22">
        <f>IF(OR($A11="",$B11=""),"",B11*'MPTO_working_2-way'!$G10)</f>
        <v>1.5177304964539005</v>
      </c>
      <c r="F11" s="17">
        <f>IF(OR($A11="",$B11=""),"",'MPTO_working_2-way'!D10)</f>
        <v>2.9865080516465974</v>
      </c>
      <c r="G11" s="22">
        <f>IF(OR($A11="",$B11=""),"",'MPTO_working_2-way'!E10)</f>
        <v>1.5033958957131379</v>
      </c>
      <c r="H11" s="17">
        <f>IF(OR($A11="",$B11=""),"",'OddsRatio_working_2-way'!M10)</f>
        <v>2.9891007362952826</v>
      </c>
      <c r="I11" s="17">
        <f>IF(OR($A11="",$B11=""),"",'OddsRatio_working_2-way'!N10)</f>
        <v>1.50273974653617</v>
      </c>
      <c r="J11" s="17">
        <f>IF('Log_working_2-way'!$D10="","",A11^('Log_working_2-way'!$D10))</f>
        <v>3.0154812236740574</v>
      </c>
      <c r="K11" s="22">
        <f>IF('Log_working_2-way'!$D10="","",B11^('Log_working_2-way'!$D10))</f>
        <v>1.4961594225006967</v>
      </c>
      <c r="L11" s="33">
        <f t="shared" si="1"/>
        <v>0.34112149532710284</v>
      </c>
      <c r="M11" s="33">
        <f t="shared" si="2"/>
        <v>0.65887850467289732</v>
      </c>
      <c r="N11" s="12">
        <v>100</v>
      </c>
      <c r="O11" s="12">
        <f t="shared" si="3"/>
        <v>64.539007092198588</v>
      </c>
      <c r="P11" s="12">
        <f t="shared" si="4"/>
        <v>31.506849315068493</v>
      </c>
      <c r="Q11" s="12">
        <f t="shared" si="5"/>
        <v>68.493150684931507</v>
      </c>
      <c r="R11" s="12">
        <f t="shared" si="6"/>
        <v>35.460992907801419</v>
      </c>
      <c r="S11" s="39">
        <f t="shared" si="7"/>
        <v>-3.9541435927329189</v>
      </c>
      <c r="T11" s="39">
        <f t="shared" si="8"/>
        <v>-3.954143592732926</v>
      </c>
    </row>
    <row r="12" spans="1:20" ht="15" x14ac:dyDescent="0.25">
      <c r="A12">
        <v>2.36</v>
      </c>
      <c r="B12">
        <v>1.63</v>
      </c>
      <c r="C12" s="20">
        <f t="shared" si="0"/>
        <v>3.7225746074659449E-2</v>
      </c>
      <c r="D12" s="17">
        <f>IF(OR($A12="",$B12=""),"",A12*'MPTO_working_2-way'!$G11)</f>
        <v>2.447852760736196</v>
      </c>
      <c r="E12" s="22">
        <f>IF(OR($A12="",$B12=""),"",B12*'MPTO_working_2-way'!$G11)</f>
        <v>1.6906779661016949</v>
      </c>
      <c r="F12" s="17">
        <f>IF(OR($A12="",$B12=""),"",'MPTO_working_2-way'!D11)</f>
        <v>2.4684291581108826</v>
      </c>
      <c r="G12" s="22">
        <f>IF(OR($A12="",$B12=""),"",'MPTO_working_2-way'!E11)</f>
        <v>1.6809998252053835</v>
      </c>
      <c r="H12" s="17">
        <f>IF(OR($A12="",$B12=""),"",'OddsRatio_working_2-way'!M11)</f>
        <v>2.4692617733849058</v>
      </c>
      <c r="I12" s="17">
        <f>IF(OR($A12="",$B12=""),"",'OddsRatio_working_2-way'!N11)</f>
        <v>1.6806139097297725</v>
      </c>
      <c r="J12" s="17">
        <f>IF('Log_working_2-way'!$D11="","",A12^('Log_working_2-way'!$D11))</f>
        <v>2.4788363298437481</v>
      </c>
      <c r="K12" s="22">
        <f>IF('Log_working_2-way'!$D11="","",B12^('Log_working_2-way'!$D11))</f>
        <v>1.6762073529161199</v>
      </c>
      <c r="L12" s="33">
        <f t="shared" si="1"/>
        <v>0.40852130325814545</v>
      </c>
      <c r="M12" s="33">
        <f t="shared" si="2"/>
        <v>0.5914786967418546</v>
      </c>
      <c r="N12" s="12">
        <v>100</v>
      </c>
      <c r="O12" s="12">
        <f t="shared" si="3"/>
        <v>57.627118644067799</v>
      </c>
      <c r="P12" s="12">
        <f t="shared" si="4"/>
        <v>38.650306748466257</v>
      </c>
      <c r="Q12" s="12">
        <f t="shared" si="5"/>
        <v>61.349693251533743</v>
      </c>
      <c r="R12" s="12">
        <f t="shared" si="6"/>
        <v>42.372881355932208</v>
      </c>
      <c r="S12" s="39">
        <f t="shared" si="7"/>
        <v>-3.722574607465944</v>
      </c>
      <c r="T12" s="39">
        <f t="shared" si="8"/>
        <v>-3.7225746074659511</v>
      </c>
    </row>
    <row r="13" spans="1:20" ht="15" x14ac:dyDescent="0.25">
      <c r="A13">
        <v>2.86</v>
      </c>
      <c r="B13">
        <v>1.44</v>
      </c>
      <c r="C13" s="20">
        <f t="shared" si="0"/>
        <v>4.4094794094794221E-2</v>
      </c>
      <c r="D13" s="17">
        <f>IF(OR($A13="",$B13=""),"",A13*'MPTO_working_2-way'!$G12)</f>
        <v>2.9861111111111112</v>
      </c>
      <c r="E13" s="22">
        <f>IF(OR($A13="",$B13=""),"",B13*'MPTO_working_2-way'!$G12)</f>
        <v>1.5034965034965035</v>
      </c>
      <c r="F13" s="17">
        <f>IF(OR($A13="",$B13=""),"",'MPTO_working_2-way'!D12)</f>
        <v>3.0524755410613702</v>
      </c>
      <c r="G13" s="22">
        <f>IF(OR($A13="",$B13=""),"",'MPTO_working_2-way'!E12)</f>
        <v>1.4872165246280515</v>
      </c>
      <c r="H13" s="17">
        <f>IF(OR($A13="",$B13=""),"",'OddsRatio_working_2-way'!M12)</f>
        <v>3.0560332505270256</v>
      </c>
      <c r="I13" s="17">
        <f>IF(OR($A13="",$B13=""),"",'OddsRatio_working_2-way'!N12)</f>
        <v>1.4863734571139202</v>
      </c>
      <c r="J13" s="17">
        <f>IF('Log_working_2-way'!$D12="","",A13^('Log_working_2-way'!$D12))</f>
        <v>3.0882156203394064</v>
      </c>
      <c r="K13" s="22">
        <f>IF('Log_working_2-way'!$D12="","",B13^('Log_working_2-way'!$D12))</f>
        <v>1.4788777510605122</v>
      </c>
      <c r="L13" s="33">
        <f t="shared" si="1"/>
        <v>0.33488372093023255</v>
      </c>
      <c r="M13" s="33">
        <f t="shared" si="2"/>
        <v>0.66511627906976745</v>
      </c>
      <c r="N13" s="12">
        <v>100</v>
      </c>
      <c r="O13" s="12">
        <f t="shared" si="3"/>
        <v>65.03496503496504</v>
      </c>
      <c r="P13" s="12">
        <f t="shared" si="4"/>
        <v>30.555555555555554</v>
      </c>
      <c r="Q13" s="12">
        <f t="shared" si="5"/>
        <v>69.444444444444443</v>
      </c>
      <c r="R13" s="12">
        <f t="shared" si="6"/>
        <v>34.965034965034967</v>
      </c>
      <c r="S13" s="39">
        <f t="shared" si="7"/>
        <v>-4.4094794094794025</v>
      </c>
      <c r="T13" s="39">
        <f t="shared" si="8"/>
        <v>-4.4094794094794132</v>
      </c>
    </row>
    <row r="14" spans="1:20" ht="15" x14ac:dyDescent="0.25">
      <c r="A14">
        <v>3.13</v>
      </c>
      <c r="B14">
        <v>1.38</v>
      </c>
      <c r="C14" s="20">
        <f t="shared" si="0"/>
        <v>4.4126499050794132E-2</v>
      </c>
      <c r="D14" s="17">
        <f>IF(OR($A14="",$B14=""),"",A14*'MPTO_working_2-way'!$G13)</f>
        <v>3.2681159420289854</v>
      </c>
      <c r="E14" s="22">
        <f>IF(OR($A14="",$B14=""),"",B14*'MPTO_working_2-way'!$G13)</f>
        <v>1.4408945686900958</v>
      </c>
      <c r="F14" s="17">
        <f>IF(OR($A14="",$B14=""),"",'MPTO_working_2-way'!D13)</f>
        <v>3.3621857242936097</v>
      </c>
      <c r="G14" s="22">
        <f>IF(OR($A14="",$B14=""),"",'MPTO_working_2-way'!E13)</f>
        <v>1.4233367383925923</v>
      </c>
      <c r="H14" s="17">
        <f>IF(OR($A14="",$B14=""),"",'OddsRatio_working_2-way'!M13)</f>
        <v>3.3675436971457859</v>
      </c>
      <c r="I14" s="17">
        <f>IF(OR($A14="",$B14=""),"",'OddsRatio_working_2-way'!N13)</f>
        <v>1.4223786877537079</v>
      </c>
      <c r="J14" s="17">
        <f>IF('Log_working_2-way'!$D13="","",A14^('Log_working_2-way'!$D13))</f>
        <v>3.4140004055182849</v>
      </c>
      <c r="K14" s="22">
        <f>IF('Log_working_2-way'!$D13="","",B14^('Log_working_2-way'!$D13))</f>
        <v>1.4142501375347136</v>
      </c>
      <c r="L14" s="33">
        <f t="shared" si="1"/>
        <v>0.30598669623059871</v>
      </c>
      <c r="M14" s="33">
        <f t="shared" si="2"/>
        <v>0.6940133037694014</v>
      </c>
      <c r="N14" s="12">
        <v>100</v>
      </c>
      <c r="O14" s="12">
        <f t="shared" si="3"/>
        <v>68.051118210862612</v>
      </c>
      <c r="P14" s="12">
        <f t="shared" si="4"/>
        <v>27.536231884057976</v>
      </c>
      <c r="Q14" s="12">
        <f t="shared" si="5"/>
        <v>72.463768115942045</v>
      </c>
      <c r="R14" s="12">
        <f t="shared" si="6"/>
        <v>31.948881789137378</v>
      </c>
      <c r="S14" s="39">
        <f t="shared" si="7"/>
        <v>-4.4126499050794337</v>
      </c>
      <c r="T14" s="39">
        <f t="shared" si="8"/>
        <v>-4.4126499050794017</v>
      </c>
    </row>
    <row r="15" spans="1:20" ht="15" x14ac:dyDescent="0.25">
      <c r="A15">
        <v>2.9</v>
      </c>
      <c r="B15">
        <v>1.43</v>
      </c>
      <c r="C15" s="20">
        <f t="shared" si="0"/>
        <v>4.4128285507595955E-2</v>
      </c>
      <c r="D15" s="17">
        <f>IF(OR($A15="",$B15=""),"",A15*'MPTO_working_2-way'!$G14)</f>
        <v>3.0279720279720284</v>
      </c>
      <c r="E15" s="22">
        <f>IF(OR($A15="",$B15=""),"",B15*'MPTO_working_2-way'!$G14)</f>
        <v>1.4931034482758621</v>
      </c>
      <c r="F15" s="17">
        <f>IF(OR($A15="",$B15=""),"",'MPTO_working_2-way'!D14)</f>
        <v>3.0982443033246176</v>
      </c>
      <c r="G15" s="22">
        <f>IF(OR($A15="",$B15=""),"",'MPTO_working_2-way'!E14)</f>
        <v>1.4765889264732064</v>
      </c>
      <c r="H15" s="17">
        <f>IF(OR($A15="",$B15=""),"",'OddsRatio_working_2-way'!M14)</f>
        <v>3.1020477280886829</v>
      </c>
      <c r="I15" s="17">
        <f>IF(OR($A15="",$B15=""),"",'OddsRatio_working_2-way'!N14)</f>
        <v>1.4757265910937543</v>
      </c>
      <c r="J15" s="17">
        <f>IF('Log_working_2-way'!$D14="","",A15^('Log_working_2-way'!$D14))</f>
        <v>3.1362184372898758</v>
      </c>
      <c r="K15" s="22">
        <f>IF('Log_working_2-way'!$D14="","",B15^('Log_working_2-way'!$D14))</f>
        <v>1.4681169221935553</v>
      </c>
      <c r="L15" s="33">
        <f t="shared" si="1"/>
        <v>0.33025404157043875</v>
      </c>
      <c r="M15" s="33">
        <f t="shared" si="2"/>
        <v>0.66974595842956119</v>
      </c>
      <c r="N15" s="12">
        <v>100</v>
      </c>
      <c r="O15" s="12">
        <f t="shared" si="3"/>
        <v>65.517241379310349</v>
      </c>
      <c r="P15" s="12">
        <f t="shared" si="4"/>
        <v>30.069930069930074</v>
      </c>
      <c r="Q15" s="12">
        <f t="shared" si="5"/>
        <v>69.930069930069934</v>
      </c>
      <c r="R15" s="12">
        <f t="shared" si="6"/>
        <v>34.482758620689658</v>
      </c>
      <c r="S15" s="39">
        <f t="shared" si="7"/>
        <v>-4.4128285507595848</v>
      </c>
      <c r="T15" s="39">
        <f t="shared" si="8"/>
        <v>-4.4128285507595848</v>
      </c>
    </row>
    <row r="16" spans="1:20" ht="15" x14ac:dyDescent="0.25">
      <c r="A16">
        <v>2.66</v>
      </c>
      <c r="B16">
        <v>1.51</v>
      </c>
      <c r="C16" s="20">
        <f t="shared" si="0"/>
        <v>3.8191505253199143E-2</v>
      </c>
      <c r="D16" s="17">
        <f>IF(OR($A16="",$B16=""),"",A16*'MPTO_working_2-way'!$G15)</f>
        <v>2.76158940397351</v>
      </c>
      <c r="E16" s="22">
        <f>IF(OR($A16="",$B16=""),"",B16*'MPTO_working_2-way'!$G15)</f>
        <v>1.5676691729323307</v>
      </c>
      <c r="F16" s="17">
        <f>IF(OR($A16="",$B16=""),"",'MPTO_working_2-way'!D15)</f>
        <v>2.802344240563734</v>
      </c>
      <c r="G16" s="22">
        <f>IF(OR($A16="",$B16=""),"",'MPTO_working_2-way'!E15)</f>
        <v>1.5548329655866526</v>
      </c>
      <c r="H16" s="17">
        <f>IF(OR($A16="",$B16=""),"",'OddsRatio_working_2-way'!M15)</f>
        <v>2.8041346847683837</v>
      </c>
      <c r="I16" s="17">
        <f>IF(OR($A16="",$B16=""),"",'OddsRatio_working_2-way'!N15)</f>
        <v>1.5542823429107684</v>
      </c>
      <c r="J16" s="17">
        <f>IF('Log_working_2-way'!$D15="","",A16^('Log_working_2-way'!$D15))</f>
        <v>2.8234489092067649</v>
      </c>
      <c r="K16" s="22">
        <f>IF('Log_working_2-way'!$D15="","",B16^('Log_working_2-way'!$D15))</f>
        <v>1.5484113072488479</v>
      </c>
      <c r="L16" s="33">
        <f t="shared" si="1"/>
        <v>0.36211031175059949</v>
      </c>
      <c r="M16" s="33">
        <f t="shared" si="2"/>
        <v>0.63788968824940051</v>
      </c>
      <c r="N16" s="12">
        <v>100</v>
      </c>
      <c r="O16" s="12">
        <f t="shared" si="3"/>
        <v>62.406015037593981</v>
      </c>
      <c r="P16" s="12">
        <f t="shared" si="4"/>
        <v>33.774834437086092</v>
      </c>
      <c r="Q16" s="12">
        <f t="shared" si="5"/>
        <v>66.225165562913915</v>
      </c>
      <c r="R16" s="12">
        <f t="shared" si="6"/>
        <v>37.593984962406012</v>
      </c>
      <c r="S16" s="39">
        <f t="shared" si="7"/>
        <v>-3.8191505253199338</v>
      </c>
      <c r="T16" s="39">
        <f t="shared" si="8"/>
        <v>-3.8191505253199196</v>
      </c>
    </row>
    <row r="17" spans="1:20" ht="15" x14ac:dyDescent="0.25">
      <c r="A17">
        <v>2.76</v>
      </c>
      <c r="B17">
        <v>1.48</v>
      </c>
      <c r="C17" s="20">
        <f t="shared" si="0"/>
        <v>3.7994516255385857E-2</v>
      </c>
      <c r="D17" s="17">
        <f>IF(OR($A17="",$B17=""),"",A17*'MPTO_working_2-way'!$G16)</f>
        <v>2.8648648648648649</v>
      </c>
      <c r="E17" s="22">
        <f>IF(OR($A17="",$B17=""),"",B17*'MPTO_working_2-way'!$G16)</f>
        <v>1.536231884057971</v>
      </c>
      <c r="F17" s="17">
        <f>IF(OR($A17="",$B17=""),"",'MPTO_working_2-way'!D16)</f>
        <v>2.9127210496292069</v>
      </c>
      <c r="G17" s="22">
        <f>IF(OR($A17="",$B17=""),"",'MPTO_working_2-way'!E16)</f>
        <v>1.5228153892036982</v>
      </c>
      <c r="H17" s="17">
        <f>IF(OR($A17="",$B17=""),"",'OddsRatio_working_2-way'!M16)</f>
        <v>2.9148542155126762</v>
      </c>
      <c r="I17" s="17">
        <f>IF(OR($A17="",$B17=""),"",'OddsRatio_working_2-way'!N16)</f>
        <v>1.5222329678670938</v>
      </c>
      <c r="J17" s="17">
        <f>IF('Log_working_2-way'!$D16="","",A17^('Log_working_2-way'!$D16))</f>
        <v>2.9376615335149099</v>
      </c>
      <c r="K17" s="22">
        <f>IF('Log_working_2-way'!$D16="","",B17^('Log_working_2-way'!$D16))</f>
        <v>1.5160860050648084</v>
      </c>
      <c r="L17" s="33">
        <f t="shared" ref="L17" si="9">(1/D17)</f>
        <v>0.34905660377358488</v>
      </c>
      <c r="M17" s="33">
        <f t="shared" ref="M17" si="10">(1/E17)</f>
        <v>0.65094339622641517</v>
      </c>
      <c r="N17" s="12">
        <v>100</v>
      </c>
      <c r="O17" s="12">
        <f t="shared" si="3"/>
        <v>63.768115942028999</v>
      </c>
      <c r="P17" s="12">
        <f t="shared" si="4"/>
        <v>32.432432432432435</v>
      </c>
      <c r="Q17" s="12">
        <f t="shared" si="5"/>
        <v>67.567567567567565</v>
      </c>
      <c r="R17" s="12">
        <f t="shared" si="6"/>
        <v>36.231884057971023</v>
      </c>
      <c r="S17" s="39">
        <f t="shared" si="7"/>
        <v>-3.7994516255385662</v>
      </c>
      <c r="T17" s="39">
        <f t="shared" si="8"/>
        <v>-3.7994516255385875</v>
      </c>
    </row>
    <row r="18" spans="1:20" ht="15" x14ac:dyDescent="0.25">
      <c r="A18">
        <v>2.63</v>
      </c>
      <c r="B18">
        <v>1.51</v>
      </c>
      <c r="C18" s="20">
        <f t="shared" si="0"/>
        <v>4.2479792511268322E-2</v>
      </c>
      <c r="D18" s="17">
        <f>IF(OR($A18="",$B18=""),"",A18*'MPTO_working_2-way'!$G17)</f>
        <v>2.7417218543046356</v>
      </c>
      <c r="E18" s="22">
        <f>IF(OR($A18="",$B18=""),"",B18*'MPTO_working_2-way'!$G17)</f>
        <v>1.5741444866920151</v>
      </c>
      <c r="F18" s="17">
        <f>IF(OR($A18="",$B18=""),"",'MPTO_working_2-way'!D17)</f>
        <v>2.7856065654262965</v>
      </c>
      <c r="G18" s="22">
        <f>IF(OR($A18="",$B18=""),"",'MPTO_working_2-way'!E17)</f>
        <v>1.5600337831202247</v>
      </c>
      <c r="H18" s="17">
        <f>IF(OR($A18="",$B18=""),"",'OddsRatio_working_2-way'!M17)</f>
        <v>2.7877579342216747</v>
      </c>
      <c r="I18" s="17">
        <f>IF(OR($A18="",$B18=""),"",'OddsRatio_working_2-way'!N17)</f>
        <v>1.5593598444497263</v>
      </c>
      <c r="J18" s="17">
        <f>IF('Log_working_2-way'!$D17="","",A18^('Log_working_2-way'!$D17))</f>
        <v>2.8086642204693022</v>
      </c>
      <c r="K18" s="22">
        <f>IF('Log_working_2-way'!$D17="","",B18^('Log_working_2-way'!$D17))</f>
        <v>1.5528942236384655</v>
      </c>
      <c r="L18" s="33">
        <f t="shared" ref="L18" si="11">(1/D18)</f>
        <v>0.36473429951690822</v>
      </c>
      <c r="M18" s="33">
        <f t="shared" ref="M18" si="12">(1/E18)</f>
        <v>0.63526570048309183</v>
      </c>
      <c r="N18" s="12">
        <v>100</v>
      </c>
      <c r="O18" s="12">
        <f t="shared" si="3"/>
        <v>61.977186311787079</v>
      </c>
      <c r="P18" s="12">
        <f t="shared" si="4"/>
        <v>33.774834437086092</v>
      </c>
      <c r="Q18" s="12">
        <f t="shared" si="5"/>
        <v>66.225165562913915</v>
      </c>
      <c r="R18" s="12">
        <f t="shared" si="6"/>
        <v>38.022813688212928</v>
      </c>
      <c r="S18" s="39">
        <f t="shared" si="7"/>
        <v>-4.2479792511268357</v>
      </c>
      <c r="T18" s="39">
        <f t="shared" si="8"/>
        <v>-4.2479792511268357</v>
      </c>
    </row>
    <row r="19" spans="1:20" ht="15" x14ac:dyDescent="0.25">
      <c r="A19">
        <v>2.76</v>
      </c>
      <c r="B19">
        <v>1.48</v>
      </c>
      <c r="C19" s="20">
        <f t="shared" si="0"/>
        <v>3.7994516255385857E-2</v>
      </c>
      <c r="D19" s="17">
        <f>IF(OR($A19="",$B19=""),"",A19*'MPTO_working_2-way'!$G18)</f>
        <v>2.8648648648648649</v>
      </c>
      <c r="E19" s="22">
        <f>IF(OR($A19="",$B19=""),"",B19*'MPTO_working_2-way'!$G18)</f>
        <v>1.536231884057971</v>
      </c>
      <c r="F19" s="17">
        <f>IF(OR($A19="",$B19=""),"",'MPTO_working_2-way'!D18)</f>
        <v>2.9127210496292069</v>
      </c>
      <c r="G19" s="22">
        <f>IF(OR($A19="",$B19=""),"",'MPTO_working_2-way'!E18)</f>
        <v>1.5228153892036982</v>
      </c>
      <c r="H19" s="17">
        <f>IF(OR($A19="",$B19=""),"",'OddsRatio_working_2-way'!M18)</f>
        <v>2.9148542155126762</v>
      </c>
      <c r="I19" s="17">
        <f>IF(OR($A19="",$B19=""),"",'OddsRatio_working_2-way'!N18)</f>
        <v>1.5222329678670938</v>
      </c>
      <c r="J19" s="17">
        <f>IF('Log_working_2-way'!$D18="","",A19^('Log_working_2-way'!$D18))</f>
        <v>2.9376615335149099</v>
      </c>
      <c r="K19" s="22">
        <f>IF('Log_working_2-way'!$D18="","",B19^('Log_working_2-way'!$D18))</f>
        <v>1.5160860050648084</v>
      </c>
      <c r="L19" s="33">
        <f t="shared" ref="L19" si="13">(1/D19)</f>
        <v>0.34905660377358488</v>
      </c>
      <c r="M19" s="33">
        <f t="shared" ref="M19" si="14">(1/E19)</f>
        <v>0.65094339622641517</v>
      </c>
      <c r="N19" s="12">
        <v>100</v>
      </c>
      <c r="O19" s="12">
        <f t="shared" si="3"/>
        <v>63.768115942028999</v>
      </c>
      <c r="P19" s="12">
        <f t="shared" si="4"/>
        <v>32.432432432432435</v>
      </c>
      <c r="Q19" s="12">
        <f t="shared" si="5"/>
        <v>67.567567567567565</v>
      </c>
      <c r="R19" s="12">
        <f t="shared" si="6"/>
        <v>36.231884057971023</v>
      </c>
      <c r="S19" s="39">
        <f t="shared" si="7"/>
        <v>-3.7994516255385662</v>
      </c>
      <c r="T19" s="39">
        <f t="shared" si="8"/>
        <v>-3.7994516255385875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100</v>
      </c>
      <c r="O20" s="12">
        <f t="shared" si="3"/>
        <v>30.069930069930074</v>
      </c>
      <c r="P20" s="12">
        <f t="shared" si="4"/>
        <v>65.156794425087099</v>
      </c>
      <c r="Q20" s="12">
        <f t="shared" si="5"/>
        <v>34.843205574912886</v>
      </c>
      <c r="R20" s="12">
        <f t="shared" si="6"/>
        <v>69.930069930069934</v>
      </c>
      <c r="S20" s="39">
        <f t="shared" si="7"/>
        <v>-4.7732755049828128</v>
      </c>
      <c r="T20" s="39">
        <f t="shared" si="8"/>
        <v>-4.7732755049828341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100</v>
      </c>
      <c r="O21" s="12">
        <f t="shared" si="3"/>
        <v>52.153110047846894</v>
      </c>
      <c r="P21" s="12">
        <f t="shared" si="4"/>
        <v>45.355191256830594</v>
      </c>
      <c r="Q21" s="12">
        <f t="shared" si="5"/>
        <v>54.644808743169392</v>
      </c>
      <c r="R21" s="12">
        <f t="shared" si="6"/>
        <v>47.846889952153113</v>
      </c>
      <c r="S21" s="39">
        <f t="shared" si="7"/>
        <v>-2.4916986953224978</v>
      </c>
      <c r="T21" s="39">
        <f t="shared" si="8"/>
        <v>-2.4916986953225191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100</v>
      </c>
      <c r="O22" s="12">
        <f t="shared" si="3"/>
        <v>65.635738831615114</v>
      </c>
      <c r="P22" s="12">
        <f t="shared" si="4"/>
        <v>30.069930069930074</v>
      </c>
      <c r="Q22" s="12">
        <f t="shared" si="5"/>
        <v>69.930069930069934</v>
      </c>
      <c r="R22" s="12">
        <f t="shared" si="6"/>
        <v>34.364261168384878</v>
      </c>
      <c r="S22" s="39">
        <f t="shared" si="7"/>
        <v>-4.2943310984548191</v>
      </c>
      <c r="T22" s="39">
        <f t="shared" si="8"/>
        <v>-4.2943310984548049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100</v>
      </c>
      <c r="O23" s="12">
        <f t="shared" si="3"/>
        <v>45.652173913043477</v>
      </c>
      <c r="P23" s="12">
        <f t="shared" si="4"/>
        <v>50.495049504950494</v>
      </c>
      <c r="Q23" s="12">
        <f t="shared" si="5"/>
        <v>49.504950495049506</v>
      </c>
      <c r="R23" s="12">
        <f t="shared" si="6"/>
        <v>54.347826086956516</v>
      </c>
      <c r="S23" s="39">
        <f t="shared" si="7"/>
        <v>-3.8527765820060296</v>
      </c>
      <c r="T23" s="39">
        <f t="shared" si="8"/>
        <v>-3.8527765820060225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12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12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12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2.11</v>
      </c>
      <c r="B27">
        <v>1.7869999999999999</v>
      </c>
      <c r="C27" s="20">
        <f t="shared" si="0"/>
        <v>3.3530739384231012E-2</v>
      </c>
      <c r="D27" s="17">
        <f>IF(OR($A27="",$B27=""),"",A27*'MPTO_working_2-way'!$G26)</f>
        <v>2.1807498601007271</v>
      </c>
      <c r="E27" s="22">
        <f>IF(OR($A27="",$B27=""),"",B27*'MPTO_working_2-way'!$G26)</f>
        <v>1.8469194312796207</v>
      </c>
      <c r="F27" s="17">
        <f>IF(OR($A27="",$B27=""),"",'MPTO_working_2-way'!D26)</f>
        <v>2.1873783563495448</v>
      </c>
      <c r="G27" s="22">
        <f>IF(OR($A27="",$B27=""),"",'MPTO_working_2-way'!E26)</f>
        <v>1.8421915345285409</v>
      </c>
      <c r="H27" s="17">
        <f>IF(OR($A27="",$B27=""),"",'OddsRatio_working_2-way'!M26)</f>
        <v>2.1876107585610964</v>
      </c>
      <c r="I27" s="17">
        <f>IF(OR($A27="",$B27=""),"",'OddsRatio_working_2-way'!N26)</f>
        <v>1.842026727015841</v>
      </c>
      <c r="J27" s="17">
        <f>IF('Log_working_2-way'!$D26="","",A27^('Log_working_2-way'!$D26))</f>
        <v>2.1906459013018411</v>
      </c>
      <c r="K27" s="22">
        <f>IF('Log_working_2-way'!$D26="","",B27^('Log_working_2-way'!$D26))</f>
        <v>1.8398802691098688</v>
      </c>
      <c r="L27" s="33">
        <f t="shared" ref="L27" si="47">(1/D27)</f>
        <v>0.45855786502437779</v>
      </c>
      <c r="M27" s="33">
        <f t="shared" ref="M27" si="48">(1/E27)</f>
        <v>0.54144213497562232</v>
      </c>
      <c r="N27" s="12">
        <v>100</v>
      </c>
      <c r="O27" s="4">
        <f t="shared" si="41"/>
        <v>52.606635071090047</v>
      </c>
      <c r="P27" s="4">
        <f t="shared" si="42"/>
        <v>44.040290990486838</v>
      </c>
      <c r="Q27" s="4">
        <f t="shared" si="43"/>
        <v>55.959709009513148</v>
      </c>
      <c r="R27" s="4">
        <f t="shared" si="44"/>
        <v>47.393364928909953</v>
      </c>
      <c r="S27" s="39">
        <f t="shared" ref="S27" si="49">O27-Q27</f>
        <v>-3.3530739384231012</v>
      </c>
      <c r="T27" s="39">
        <f t="shared" ref="T27" si="50">P27-R27</f>
        <v>-3.3530739384231154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97" activePane="bottomLeft" state="frozen"/>
      <selection pane="bottomLeft" activeCell="AF433" sqref="AF43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181</v>
      </c>
      <c r="O1" s="62"/>
      <c r="P1" s="6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4" si="93">(1/A368)*((T368*A368)-T368)</f>
        <v>50.980392156862742</v>
      </c>
      <c r="V368" s="4">
        <f t="shared" ref="V368:V424" si="94">(1/B368)*((T368*B368)-T368)</f>
        <v>71.346704871060169</v>
      </c>
      <c r="W368" s="4">
        <f t="shared" ref="W368:W424" si="95">(1/C368)*((T368*C368)-T368)</f>
        <v>74.747474747474755</v>
      </c>
      <c r="X368" s="4">
        <f t="shared" ref="X368:X424" si="96">((1/B368)+(1/C368))*T368</f>
        <v>53.905820381465077</v>
      </c>
      <c r="Y368" s="4">
        <f t="shared" ref="Y368:Y424" si="97">((1/A368)+(1/C368))*T368</f>
        <v>74.272133095662511</v>
      </c>
      <c r="Z368" s="4">
        <f t="shared" ref="Z368:Z424" si="98">((1/A368)+(1/B368))*T368</f>
        <v>77.672902972077068</v>
      </c>
      <c r="AA368" s="4">
        <f t="shared" ref="AA368:AA424" si="99">U368-X368</f>
        <v>-2.9254282246023351</v>
      </c>
      <c r="AB368" s="4">
        <f t="shared" ref="AB368:AB424" si="100">V368-Y368</f>
        <v>-2.9254282246023422</v>
      </c>
      <c r="AC368" s="4">
        <f t="shared" ref="AC368:AC424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24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  <c r="AI403" s="45" t="s">
        <v>498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73" customFormat="1" ht="15" x14ac:dyDescent="0.25">
      <c r="A407" s="65">
        <v>2.5</v>
      </c>
      <c r="B407" s="65">
        <v>3.09</v>
      </c>
      <c r="C407" s="65">
        <v>3.29</v>
      </c>
      <c r="D407" s="66">
        <f t="shared" si="105"/>
        <v>2.7575963250410673E-2</v>
      </c>
      <c r="E407" s="67">
        <f>IF(OR($A407="",$B407="",$C407=""),"",A407*'MPTO_working_3-way'!$I406)</f>
        <v>2.5689399081260267</v>
      </c>
      <c r="F407" s="68">
        <f>IF(OR($A407="",$B407="",$C407=""),"",B407*'MPTO_working_3-way'!$I406)</f>
        <v>3.1752097264437689</v>
      </c>
      <c r="G407" s="69">
        <f>IF(OR($A407="",$B407="",$C407=""),"",C407*'MPTO_working_3-way'!$I406)</f>
        <v>3.3807249190938511</v>
      </c>
      <c r="H407" s="67"/>
      <c r="I407" s="68"/>
      <c r="J407" s="69"/>
      <c r="K407" s="67"/>
      <c r="L407" s="68"/>
      <c r="M407" s="69"/>
      <c r="N407" s="70">
        <f t="shared" si="102"/>
        <v>38.926562541880294</v>
      </c>
      <c r="O407" s="71">
        <f t="shared" si="103"/>
        <v>31.493982639061731</v>
      </c>
      <c r="P407" s="71">
        <f t="shared" si="104"/>
        <v>29.579454819057975</v>
      </c>
      <c r="Q407" s="65" t="s">
        <v>80</v>
      </c>
      <c r="R407" s="65" t="s">
        <v>47</v>
      </c>
      <c r="S407" s="72">
        <v>44132</v>
      </c>
      <c r="T407" s="73">
        <v>100</v>
      </c>
      <c r="U407" s="73">
        <f t="shared" si="93"/>
        <v>60</v>
      </c>
      <c r="V407" s="73">
        <f t="shared" si="94"/>
        <v>67.637540453074436</v>
      </c>
      <c r="W407" s="73">
        <f t="shared" si="95"/>
        <v>69.6048632218845</v>
      </c>
      <c r="X407" s="73">
        <f t="shared" si="96"/>
        <v>62.757596325041078</v>
      </c>
      <c r="Y407" s="73">
        <f t="shared" si="97"/>
        <v>70.395136778115514</v>
      </c>
      <c r="Z407" s="73">
        <f t="shared" si="98"/>
        <v>72.362459546925578</v>
      </c>
      <c r="AA407" s="73">
        <f t="shared" si="99"/>
        <v>-2.757596325041078</v>
      </c>
      <c r="AB407" s="73">
        <f t="shared" si="100"/>
        <v>-2.757596325041078</v>
      </c>
      <c r="AC407" s="73">
        <f t="shared" si="101"/>
        <v>-2.757596325041078</v>
      </c>
      <c r="AD407" s="74" t="s">
        <v>443</v>
      </c>
      <c r="AE407" s="74"/>
      <c r="AF407" s="65">
        <v>2.63</v>
      </c>
      <c r="AG407" s="65">
        <v>1.53</v>
      </c>
      <c r="AH407" s="74"/>
      <c r="AI407" s="74"/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F415">
        <v>2.9</v>
      </c>
      <c r="AG415">
        <v>1.44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F416">
        <v>2.82</v>
      </c>
      <c r="AG416">
        <v>1.46</v>
      </c>
    </row>
    <row r="417" spans="1:33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F417">
        <v>2.36</v>
      </c>
      <c r="AG417">
        <v>1.63</v>
      </c>
    </row>
    <row r="418" spans="1:33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F418">
        <v>2.86</v>
      </c>
      <c r="AG418">
        <v>1.44</v>
      </c>
    </row>
    <row r="419" spans="1:33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F419">
        <v>3.13</v>
      </c>
      <c r="AG419">
        <v>1.38</v>
      </c>
    </row>
    <row r="420" spans="1:33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F420">
        <v>2.9</v>
      </c>
      <c r="AG420">
        <v>1.43</v>
      </c>
    </row>
    <row r="421" spans="1:33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F421">
        <v>2.66</v>
      </c>
      <c r="AG421">
        <v>1.51</v>
      </c>
    </row>
    <row r="422" spans="1:33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F422">
        <v>2.76</v>
      </c>
      <c r="AG422">
        <v>1.48</v>
      </c>
    </row>
    <row r="423" spans="1:33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F423">
        <v>2.63</v>
      </c>
      <c r="AG423">
        <v>1.51</v>
      </c>
    </row>
    <row r="424" spans="1:33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F424">
        <v>2.76</v>
      </c>
      <c r="AG424">
        <v>1.48</v>
      </c>
    </row>
    <row r="425" spans="1:33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33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33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33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33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33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33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33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0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2020-10-28T12:28:30Z</dcterms:modified>
</cp:coreProperties>
</file>