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2" l="1"/>
  <c r="D6" i="2"/>
  <c r="D7" i="2"/>
  <c r="D8" i="2"/>
  <c r="D9" i="2"/>
  <c r="D10" i="2"/>
  <c r="D11" i="2"/>
  <c r="D12" i="2"/>
  <c r="D13" i="2"/>
  <c r="D14" i="2"/>
  <c r="D1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938" i="4" l="1"/>
  <c r="F995" i="4"/>
  <c r="D903" i="4"/>
  <c r="N916" i="4"/>
  <c r="R916" i="4" s="1"/>
  <c r="F938" i="4"/>
  <c r="N935" i="4"/>
  <c r="R935" i="4" s="1"/>
  <c r="N907" i="4"/>
  <c r="N953" i="4"/>
  <c r="R953" i="4" s="1"/>
  <c r="E1000" i="4"/>
  <c r="E15" i="2"/>
  <c r="N15" i="2" s="1"/>
  <c r="G15" i="2"/>
  <c r="P15" i="2" s="1"/>
  <c r="F15" i="2"/>
  <c r="O15" i="2" s="1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" i="4" l="1"/>
  <c r="W9" i="4" s="1"/>
  <c r="X9" i="4" s="1"/>
  <c r="Y9" i="4" s="1"/>
  <c r="AJ9" i="4" s="1"/>
  <c r="E8" i="2"/>
  <c r="N8" i="2" s="1"/>
  <c r="F8" i="2"/>
  <c r="O8" i="2" s="1"/>
  <c r="G8" i="2"/>
  <c r="P8" i="2" s="1"/>
  <c r="E9" i="2"/>
  <c r="N9" i="2" s="1"/>
  <c r="F9" i="2"/>
  <c r="O9" i="2" s="1"/>
  <c r="G9" i="2"/>
  <c r="P9" i="2" s="1"/>
  <c r="E5" i="2"/>
  <c r="N5" i="2" s="1"/>
  <c r="F5" i="2"/>
  <c r="O5" i="2" s="1"/>
  <c r="G5" i="2"/>
  <c r="P5" i="2" s="1"/>
  <c r="F12" i="2"/>
  <c r="O12" i="2" s="1"/>
  <c r="G12" i="2"/>
  <c r="P12" i="2" s="1"/>
  <c r="E12" i="2"/>
  <c r="N12" i="2" s="1"/>
  <c r="G11" i="2"/>
  <c r="P11" i="2" s="1"/>
  <c r="F11" i="2"/>
  <c r="O11" i="2" s="1"/>
  <c r="E11" i="2"/>
  <c r="N11" i="2" s="1"/>
  <c r="E14" i="2"/>
  <c r="N14" i="2" s="1"/>
  <c r="F14" i="2"/>
  <c r="O14" i="2" s="1"/>
  <c r="G14" i="2"/>
  <c r="P14" i="2" s="1"/>
  <c r="G10" i="2"/>
  <c r="P10" i="2" s="1"/>
  <c r="E10" i="2"/>
  <c r="N10" i="2" s="1"/>
  <c r="F10" i="2"/>
  <c r="O10" i="2" s="1"/>
  <c r="V648" i="4"/>
  <c r="W648" i="4" s="1"/>
  <c r="X648" i="4" s="1"/>
  <c r="V596" i="4"/>
  <c r="W596" i="4" s="1"/>
  <c r="G6" i="2"/>
  <c r="P6" i="2" s="1"/>
  <c r="F6" i="2"/>
  <c r="O6" i="2" s="1"/>
  <c r="E6" i="2"/>
  <c r="N6" i="2" s="1"/>
  <c r="F7" i="2"/>
  <c r="O7" i="2" s="1"/>
  <c r="G7" i="2"/>
  <c r="P7" i="2" s="1"/>
  <c r="E7" i="2"/>
  <c r="N7" i="2" s="1"/>
  <c r="V812" i="4"/>
  <c r="V270" i="4"/>
  <c r="W270" i="4" s="1"/>
  <c r="X270" i="4" s="1"/>
  <c r="Y270" i="4" s="1"/>
  <c r="F13" i="2"/>
  <c r="O13" i="2" s="1"/>
  <c r="E13" i="2"/>
  <c r="N13" i="2" s="1"/>
  <c r="G13" i="2"/>
  <c r="P13" i="2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O409" i="4" l="1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J380" i="4" l="1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M31" i="4" s="1"/>
  <c r="AS31" i="4" s="1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B984" i="4" l="1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107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109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110" i="3"/>
  <c r="D98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103" i="3"/>
  <c r="D94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118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104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119" i="3"/>
  <c r="D459" i="3"/>
  <c r="D325" i="3"/>
  <c r="D561" i="3"/>
  <c r="D731" i="3"/>
  <c r="D398" i="3"/>
  <c r="D901" i="3"/>
  <c r="D161" i="3"/>
  <c r="D856" i="3"/>
  <c r="D95" i="3"/>
  <c r="D661" i="3"/>
  <c r="D124" i="3"/>
  <c r="D263" i="3"/>
  <c r="D416" i="3"/>
  <c r="D174" i="3"/>
  <c r="D341" i="3"/>
  <c r="D941" i="3"/>
  <c r="D257" i="3"/>
  <c r="D812" i="3"/>
  <c r="D948" i="3"/>
  <c r="D129" i="3"/>
  <c r="D112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133" i="3"/>
  <c r="D816" i="3"/>
  <c r="D515" i="3"/>
  <c r="D149" i="3"/>
  <c r="D482" i="3"/>
  <c r="D964" i="3"/>
  <c r="D489" i="3"/>
  <c r="D437" i="3"/>
  <c r="D91" i="3"/>
  <c r="D90" i="3"/>
  <c r="D105" i="3"/>
  <c r="D240" i="3"/>
  <c r="D87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128" i="3"/>
  <c r="D303" i="3"/>
  <c r="D391" i="3"/>
  <c r="D221" i="3"/>
  <c r="D470" i="3"/>
  <c r="D287" i="3"/>
  <c r="D136" i="3"/>
  <c r="D114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100" i="3"/>
  <c r="D785" i="3"/>
  <c r="D312" i="3"/>
  <c r="D849" i="3"/>
  <c r="D613" i="3"/>
  <c r="D203" i="3"/>
  <c r="D317" i="3"/>
  <c r="D722" i="3"/>
  <c r="D743" i="3"/>
  <c r="D252" i="3"/>
  <c r="D135" i="3"/>
  <c r="D219" i="3"/>
  <c r="D108" i="3"/>
  <c r="D153" i="3"/>
  <c r="D127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22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111" i="3"/>
  <c r="D295" i="3"/>
  <c r="D102" i="3"/>
  <c r="D974" i="3"/>
  <c r="D368" i="3"/>
  <c r="D185" i="3"/>
  <c r="D746" i="3"/>
  <c r="D125" i="3"/>
  <c r="D89" i="3"/>
  <c r="D93" i="3"/>
  <c r="D8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131" i="3"/>
  <c r="D647" i="3"/>
  <c r="D770" i="3"/>
  <c r="D604" i="3"/>
  <c r="D256" i="3"/>
  <c r="D285" i="3"/>
  <c r="D867" i="3"/>
  <c r="D448" i="3"/>
  <c r="D200" i="3"/>
  <c r="D236" i="3"/>
  <c r="D151" i="3"/>
  <c r="D116" i="3"/>
  <c r="D99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96" i="3"/>
  <c r="D870" i="3"/>
  <c r="D449" i="3"/>
  <c r="D226" i="3"/>
  <c r="D637" i="3"/>
  <c r="D421" i="3"/>
  <c r="D296" i="3"/>
  <c r="D887" i="3"/>
  <c r="D452" i="3"/>
  <c r="D182" i="3"/>
  <c r="D130" i="3"/>
  <c r="D167" i="3"/>
  <c r="D126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115" i="3"/>
  <c r="D97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92" i="3"/>
  <c r="D123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117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13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121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132" i="3"/>
  <c r="D101" i="3"/>
  <c r="D106" i="3"/>
  <c r="D278" i="3"/>
  <c r="D214" i="3"/>
  <c r="D120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88" i="3"/>
  <c r="D2" i="3"/>
  <c r="D3" i="3"/>
  <c r="D75" i="3"/>
  <c r="D64" i="3"/>
  <c r="D50" i="3"/>
  <c r="D71" i="3"/>
  <c r="D42" i="3"/>
  <c r="D69" i="3"/>
  <c r="D48" i="3"/>
  <c r="D29" i="3"/>
  <c r="D57" i="3"/>
  <c r="D45" i="3"/>
  <c r="D59" i="3"/>
  <c r="D76" i="3"/>
  <c r="D53" i="3"/>
  <c r="D26" i="3"/>
  <c r="D44" i="3"/>
  <c r="D19" i="3"/>
  <c r="D12" i="3"/>
  <c r="D4" i="3"/>
  <c r="D18" i="3"/>
  <c r="D13" i="3"/>
  <c r="D60" i="3"/>
  <c r="D78" i="3"/>
  <c r="D81" i="3"/>
  <c r="D23" i="3"/>
  <c r="D77" i="3"/>
  <c r="D22" i="3"/>
  <c r="D58" i="3"/>
  <c r="D73" i="3"/>
  <c r="D25" i="3"/>
  <c r="D40" i="3"/>
  <c r="D20" i="3"/>
  <c r="D83" i="3"/>
  <c r="D82" i="3"/>
  <c r="D68" i="3"/>
  <c r="D70" i="3"/>
  <c r="D41" i="3"/>
  <c r="D33" i="3"/>
  <c r="D14" i="3"/>
  <c r="D15" i="3"/>
  <c r="D16" i="3"/>
  <c r="D24" i="3"/>
  <c r="D54" i="3"/>
  <c r="D79" i="3"/>
  <c r="D61" i="3"/>
  <c r="D65" i="3"/>
  <c r="D56" i="3"/>
  <c r="D52" i="3"/>
  <c r="D72" i="3"/>
  <c r="D84" i="3"/>
  <c r="D37" i="3"/>
  <c r="D35" i="3"/>
  <c r="D74" i="3"/>
  <c r="D49" i="3"/>
  <c r="D62" i="3"/>
  <c r="D27" i="3"/>
  <c r="D43" i="3"/>
  <c r="D10" i="3"/>
  <c r="D9" i="3"/>
  <c r="D8" i="3"/>
  <c r="D47" i="3"/>
  <c r="D32" i="3"/>
  <c r="D46" i="3"/>
  <c r="D67" i="3"/>
  <c r="D28" i="3"/>
  <c r="D36" i="3"/>
  <c r="D51" i="3"/>
  <c r="D31" i="3"/>
  <c r="D85" i="3"/>
  <c r="D30" i="3"/>
  <c r="D55" i="3"/>
  <c r="D34" i="3"/>
  <c r="D21" i="3"/>
  <c r="D63" i="3"/>
  <c r="D66" i="3"/>
  <c r="D80" i="3"/>
  <c r="D7" i="3"/>
  <c r="D11" i="3"/>
  <c r="D5" i="3"/>
  <c r="D17" i="3"/>
  <c r="D6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<sst xmlns="http://schemas.openxmlformats.org/spreadsheetml/2006/main" count="186" uniqueCount="104">
  <si>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</si>
  <si>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</si>
  <si>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</si>
  <si>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</si>
  <si>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</si>
  <si>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</si>
  <si>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</si>
  <si>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</si>
  <si>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</si>
  <si>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</si>
  <si>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</si>
  <si>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</si>
  <si>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</si>
  <si>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</si>
  <si>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</si>
  <si>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</si>
  <si>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</si>
  <si>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</si>
  <si>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</si>
  <si>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</si>
  <si>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</si>
  <si>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</si>
  <si>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</si>
  <si>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</si>
  <si>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</si>
  <si>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</si>
  <si>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</si>
  <si>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</si>
  <si>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</si>
  <si>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</si>
  <si>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</si>
  <si>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</si>
  <si>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</si>
  <si>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</si>
  <si>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</si>
  <si>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</si>
  <si>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</si>
  <si>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</si>
  <si>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</si>
  <si>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</si>
  <si>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</si>
  <si>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</si>
  <si>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</si>
  <si>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</si>
  <si>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</si>
  <si>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</si>
  <si>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</si>
  <si>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</si>
  <si>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</si>
  <si>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</si>
  <si>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</si>
  <si>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</si>
  <si>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</si>
  <si>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</si>
  <si>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</si>
  <si>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</si>
  <si>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</si>
  <si>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</si>
  <si>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</si>
  <si>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</si>
  <si>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</si>
  <si>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</si>
  <si>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</si>
  <si>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</si>
  <si>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</si>
  <si>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</si>
  <si>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</si>
  <si>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</si>
  <si>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</si>
  <si>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</si>
  <si>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</si>
  <si>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</si>
  <si>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Patronato</t>
  </si>
  <si>
    <t>Philadelphia Union</t>
  </si>
  <si>
    <t>DC United</t>
  </si>
  <si>
    <t>Los Angeles Galaxy</t>
  </si>
  <si>
    <t>Vancouver Whitecaps</t>
  </si>
  <si>
    <t>Minnesota United</t>
  </si>
  <si>
    <t>New York City</t>
  </si>
  <si>
    <t>Seattle Sounders</t>
  </si>
  <si>
    <t>Central Cordoba</t>
  </si>
  <si>
    <t>Club America</t>
  </si>
  <si>
    <t>Toluca</t>
  </si>
  <si>
    <t>Atlanta Utd</t>
  </si>
  <si>
    <t>Austin FC</t>
  </si>
  <si>
    <t>Nashville SC</t>
  </si>
  <si>
    <t>Sporting Kansas City</t>
  </si>
  <si>
    <t>FC Cincinnati</t>
  </si>
  <si>
    <t>Toronto FC</t>
  </si>
  <si>
    <t>San Jose Earthquakes</t>
  </si>
  <si>
    <t>Chicago Fire</t>
  </si>
  <si>
    <t>Columbus Crew</t>
  </si>
  <si>
    <t>Orlando City</t>
  </si>
  <si>
    <t>Inter Miami</t>
  </si>
  <si>
    <t>Houston Dynamo</t>
  </si>
  <si>
    <t>FC Dallas</t>
  </si>
  <si>
    <t>Real Salt Lake</t>
  </si>
  <si>
    <t>Colorado Rapids</t>
  </si>
  <si>
    <t>Liga Profesional</t>
  </si>
  <si>
    <t>Liga MX</t>
  </si>
  <si>
    <t>MLS</t>
  </si>
  <si>
    <t>13/07/2022</t>
  </si>
  <si>
    <t>14/07/2022</t>
  </si>
  <si>
    <t>15/07/2022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</si>
</sst>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1.0292362474948855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24.53346263072509</v>
      </c>
      <c r="I2" s="6">
        <f>IF('Log_working_3-way'!$D2="","",'True_Odds_Calculator_3-way'!O3/'True_Odds_Calculator_3-way'!B3-1)</f>
        <v>5.1602441264986227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2.9961670976176524E-2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1.0352887660947656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36.363031196231255</v>
      </c>
      <c r="I3" s="6">
        <f>IF('Log_working_3-way'!$D3="","",'True_Odds_Calculator_3-way'!O4/'True_Odds_Calculator_3-way'!B4-1)</f>
        <v>4.3367229365729383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3.2538241689600733E-2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1.0307589176992675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27.970149569607461</v>
      </c>
      <c r="I4" s="6">
        <f>IF('Log_working_3-way'!$D4="","",'True_Odds_Calculator_3-way'!O5/'True_Odds_Calculator_3-way'!B5-1)</f>
        <v>4.7714535332336965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3.0735141840699587E-2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1.030311075331956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33.436219230111703</v>
      </c>
      <c r="I5" s="6">
        <f>IF('Log_working_3-way'!$D5="","",'True_Odds_Calculator_3-way'!O6/'True_Odds_Calculator_3-way'!B6-1)</f>
        <v>4.305746416448339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2.8882955051179326E-2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1.026626041151693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14.431898593524151</v>
      </c>
      <c r="I6" s="6">
        <f>IF('Log_working_3-way'!$D6="","",'True_Odds_Calculator_3-way'!O7/'True_Odds_Calculator_3-way'!B7-1)</f>
        <v>6.1791192350736557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2.8568444004875015E-2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1.0324700399349562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31.772496642198227</v>
      </c>
      <c r="I7" s="6">
        <f>IF('Log_working_3-way'!$D7="","",'True_Odds_Calculator_3-way'!O8/'True_Odds_Calculator_3-way'!B8-1)</f>
        <v>4.2680736393672731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3.1415321633754711E-2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1.025385677636254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10.574467639881037</v>
      </c>
      <c r="I8" s="6">
        <f>IF('Log_working_3-way'!$D8="","",'True_Odds_Calculator_3-way'!O9/'True_Odds_Calculator_3-way'!B9-1)</f>
        <v>6.7676651705607842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2.7313461913111237E-2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1.030701939325481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29.290628304438872</v>
      </c>
      <c r="I9" s="6">
        <f>IF('Log_working_3-way'!$D9="","",'True_Odds_Calculator_3-way'!O10/'True_Odds_Calculator_3-way'!B10-1)</f>
        <v>4.7735991761006904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3.0352089703307605E-2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1.0297945071331482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26.466557588695096</v>
      </c>
      <c r="I10" s="6">
        <f>IF('Log_working_3-way'!$D10="","",'True_Odds_Calculator_3-way'!O11/'True_Odds_Calculator_3-way'!B11-1)</f>
        <v>5.6526274733069233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3.0101617714405782E-2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1.0295459036758956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28.653221080803203</v>
      </c>
      <c r="I11" s="6">
        <f>IF('Log_working_3-way'!$D11="","",'True_Odds_Calculator_3-way'!O12/'True_Odds_Calculator_3-way'!B12-1)</f>
        <v>4.9520462199060988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2.9368738485689105E-2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1.0251090073181983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14.833180896774941</v>
      </c>
      <c r="I12" s="6">
        <f>IF('Log_working_3-way'!$D12="","",'True_Odds_Calculator_3-way'!O13/'True_Odds_Calculator_3-way'!B13-1)</f>
        <v>5.851550055760935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2.6900734909633739E-2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1.0312027020826464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34.682963544734598</v>
      </c>
      <c r="I13" s="6">
        <f>IF('Log_working_3-way'!$D13="","",'True_Odds_Calculator_3-way'!O14/'True_Odds_Calculator_3-way'!B14-1)</f>
        <v>4.1339341128571787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2.9369261210787423E-2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1.0442947803064155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22.204763383713196</v>
      </c>
      <c r="I14" s="6">
        <f>IF('Log_working_3-way'!$D14="","",'True_Odds_Calculator_3-way'!O15/'True_Odds_Calculator_3-way'!B15-1)</f>
        <v>7.4199481749371472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4.5756998893190515E-2</v>
      </c>
    </row>
    <row r="15" spans="1:11" x14ac:dyDescent="0.25">
      <c r="D15" t="str">
        <f>solve_for_c('True_Odds_Calculator_3-way'!A16,'True_Odds_Calculator_3-way'!B16,'True_Odds_Calculator_3-way'!C16,'Log_working_3-way'!B$1,'Log_working_3-way'!B$2)</f>
        <v/>
      </c>
      <c r="F15" s="6" t="str">
        <f>IF('Log_working_3-way'!D15="","",1/'True_Odds_Calculator_3-way'!N16+1/'True_Odds_Calculator_3-way'!O16+1/'True_Odds_Calculator_3-way'!#REF!-1)</f>
        <v/>
      </c>
      <c r="H15" s="6" t="str">
        <f>IF('Log_working_3-way'!$D15="","",'True_Odds_Calculator_3-way'!N16/'True_Odds_Calculator_3-way'!A16-1)</f>
        <v/>
      </c>
      <c r="I15" s="6" t="str">
        <f>IF('Log_working_3-way'!$D15="","",'True_Odds_Calculator_3-way'!O16/'True_Odds_Calculator_3-way'!B16-1)</f>
        <v/>
      </c>
      <c r="J15" s="6" t="str">
        <f>IF('Log_working_3-way'!$D15="","",'True_Odds_Calculator_3-way'!#REF!/'True_Odds_Calculator_3-way'!C16-1)</f>
        <v/>
      </c>
      <c r="K15" s="6" t="str">
        <f>IF('Log_working_3-way'!$D15="","",1/'True_Odds_Calculator_3-way'!A16+1/'True_Odds_Calculator_3-way'!B16+1/'True_Odds_Calculator_3-way'!C16-1)</f>
        <v/>
      </c>
    </row>
    <row r="16" spans="1:11" x14ac:dyDescent="0.25">
      <c r="D16" t="str">
        <f>solve_for_c('True_Odds_Calculator_3-way'!A17,'True_Odds_Calculator_3-way'!B17,'True_Odds_Calculator_3-way'!C17,'Log_working_3-way'!B$1,'Log_working_3-way'!B$2)</f>
        <v/>
      </c>
      <c r="F16" s="6" t="str">
        <f>IF('Log_working_3-way'!D16="","",1/'True_Odds_Calculator_3-way'!N17+1/'True_Odds_Calculator_3-way'!O17+1/'True_Odds_Calculator_3-way'!#REF!-1)</f>
        <v/>
      </c>
      <c r="H16" s="6" t="str">
        <f>IF('Log_working_3-way'!$D16="","",'True_Odds_Calculator_3-way'!N17/'True_Odds_Calculator_3-way'!A17-1)</f>
        <v/>
      </c>
      <c r="I16" s="6" t="str">
        <f>IF('Log_working_3-way'!$D16="","",'True_Odds_Calculator_3-way'!O17/'True_Odds_Calculator_3-way'!B17-1)</f>
        <v/>
      </c>
      <c r="J16" s="6" t="str">
        <f>IF('Log_working_3-way'!$D16="","",'True_Odds_Calculator_3-way'!#REF!/'True_Odds_Calculator_3-way'!C17-1)</f>
        <v/>
      </c>
      <c r="K16" s="6" t="str">
        <f>IF('Log_working_3-way'!$D16="","",1/'True_Odds_Calculator_3-way'!A17+1/'True_Odds_Calculator_3-way'!B17+1/'True_Odds_Calculator_3-way'!C17-1)</f>
        <v/>
      </c>
    </row>
    <row r="17" spans="4:11" x14ac:dyDescent="0.25">
      <c r="D17" t="str">
        <f>solve_for_c('True_Odds_Calculator_3-way'!A18,'True_Odds_Calculator_3-way'!B18,'True_Odds_Calculator_3-way'!C18,'Log_working_3-way'!B$1,'Log_working_3-way'!B$2)</f>
        <v/>
      </c>
      <c r="F17" s="6" t="str">
        <f>IF('Log_working_3-way'!D17="","",1/'True_Odds_Calculator_3-way'!N18+1/'True_Odds_Calculator_3-way'!O18+1/'True_Odds_Calculator_3-way'!#REF!-1)</f>
        <v/>
      </c>
      <c r="H17" s="6" t="str">
        <f>IF('Log_working_3-way'!$D17="","",'True_Odds_Calculator_3-way'!N18/'True_Odds_Calculator_3-way'!A18-1)</f>
        <v/>
      </c>
      <c r="I17" s="6" t="str">
        <f>IF('Log_working_3-way'!$D17="","",'True_Odds_Calculator_3-way'!O18/'True_Odds_Calculator_3-way'!B18-1)</f>
        <v/>
      </c>
      <c r="J17" s="6" t="str">
        <f>IF('Log_working_3-way'!$D17="","",'True_Odds_Calculator_3-way'!#REF!/'True_Odds_Calculator_3-way'!C18-1)</f>
        <v/>
      </c>
      <c r="K17" s="6" t="str">
        <f>IF('Log_working_3-way'!$D17="","",1/'True_Odds_Calculator_3-way'!A18+1/'True_Odds_Calculator_3-way'!B18+1/'True_Odds_Calculator_3-way'!C18-1)</f>
        <v/>
      </c>
    </row>
    <row r="18" spans="4:11" x14ac:dyDescent="0.25">
      <c r="D18" t="str">
        <f>solve_for_c('True_Odds_Calculator_3-way'!A19,'True_Odds_Calculator_3-way'!B19,'True_Odds_Calculator_3-way'!C19,'Log_working_3-way'!B$1,'Log_working_3-way'!B$2)</f>
        <v/>
      </c>
      <c r="F18" s="6" t="str">
        <f>IF('Log_working_3-way'!D18="","",1/'True_Odds_Calculator_3-way'!N19+1/'True_Odds_Calculator_3-way'!O19+1/'True_Odds_Calculator_3-way'!#REF!-1)</f>
        <v/>
      </c>
      <c r="H18" s="6" t="str">
        <f>IF('Log_working_3-way'!$D18="","",'True_Odds_Calculator_3-way'!N19/'True_Odds_Calculator_3-way'!A19-1)</f>
        <v/>
      </c>
      <c r="I18" s="6" t="str">
        <f>IF('Log_working_3-way'!$D18="","",'True_Odds_Calculator_3-way'!O19/'True_Odds_Calculator_3-way'!B19-1)</f>
        <v/>
      </c>
      <c r="J18" s="6" t="str">
        <f>IF('Log_working_3-way'!$D18="","",'True_Odds_Calculator_3-way'!#REF!/'True_Odds_Calculator_3-way'!C19-1)</f>
        <v/>
      </c>
      <c r="K18" s="6" t="str">
        <f>IF('Log_working_3-way'!$D18="","",1/'True_Odds_Calculator_3-way'!A19+1/'True_Odds_Calculator_3-way'!B19+1/'True_Odds_Calculator_3-way'!C19-1)</f>
        <v/>
      </c>
    </row>
    <row r="19" spans="4:11" x14ac:dyDescent="0.25">
      <c r="D19" t="str">
        <f>solve_for_c('True_Odds_Calculator_3-way'!A20,'True_Odds_Calculator_3-way'!B20,'True_Odds_Calculator_3-way'!C20,'Log_working_3-way'!B$1,'Log_working_3-way'!B$2)</f>
        <v/>
      </c>
      <c r="F19" s="6" t="str">
        <f>IF('Log_working_3-way'!D19="","",1/'True_Odds_Calculator_3-way'!N20+1/'True_Odds_Calculator_3-way'!O20+1/'True_Odds_Calculator_3-way'!#REF!-1)</f>
        <v/>
      </c>
      <c r="H19" s="6" t="str">
        <f>IF('Log_working_3-way'!$D19="","",'True_Odds_Calculator_3-way'!N20/'True_Odds_Calculator_3-way'!A20-1)</f>
        <v/>
      </c>
      <c r="I19" s="6" t="str">
        <f>IF('Log_working_3-way'!$D19="","",'True_Odds_Calculator_3-way'!O20/'True_Odds_Calculator_3-way'!B20-1)</f>
        <v/>
      </c>
      <c r="J19" s="6" t="str">
        <f>IF('Log_working_3-way'!$D19="","",'True_Odds_Calculator_3-way'!#REF!/'True_Odds_Calculator_3-way'!C20-1)</f>
        <v/>
      </c>
      <c r="K19" s="6" t="str">
        <f>IF('Log_working_3-way'!$D19="","",1/'True_Odds_Calculator_3-way'!A20+1/'True_Odds_Calculator_3-way'!B20+1/'True_Odds_Calculator_3-way'!C20-1)</f>
        <v/>
      </c>
    </row>
    <row r="20" spans="4:11" x14ac:dyDescent="0.25">
      <c r="D20" t="str">
        <f>solve_for_c('True_Odds_Calculator_3-way'!A21,'True_Odds_Calculator_3-way'!B21,'True_Odds_Calculator_3-way'!C21,'Log_working_3-way'!B$1,'Log_working_3-way'!B$2)</f>
        <v/>
      </c>
      <c r="F20" s="6" t="str">
        <f>IF('Log_working_3-way'!D20="","",1/'True_Odds_Calculator_3-way'!N21+1/'True_Odds_Calculator_3-way'!O21+1/'True_Odds_Calculator_3-way'!#REF!-1)</f>
        <v/>
      </c>
      <c r="H20" s="6" t="str">
        <f>IF('Log_working_3-way'!$D20="","",'True_Odds_Calculator_3-way'!N21/'True_Odds_Calculator_3-way'!A21-1)</f>
        <v/>
      </c>
      <c r="I20" s="6" t="str">
        <f>IF('Log_working_3-way'!$D20="","",'True_Odds_Calculator_3-way'!O21/'True_Odds_Calculator_3-way'!B21-1)</f>
        <v/>
      </c>
      <c r="J20" s="6" t="str">
        <f>IF('Log_working_3-way'!$D20="","",'True_Odds_Calculator_3-way'!#REF!/'True_Odds_Calculator_3-way'!C21-1)</f>
        <v/>
      </c>
      <c r="K20" s="6" t="str">
        <f>IF('Log_working_3-way'!$D20="","",1/'True_Odds_Calculator_3-way'!A21+1/'True_Odds_Calculator_3-way'!B21+1/'True_Odds_Calculator_3-way'!C21-1)</f>
        <v/>
      </c>
    </row>
    <row r="21" spans="4:11" x14ac:dyDescent="0.25">
      <c r="D21" t="str">
        <f>solve_for_c('True_Odds_Calculator_3-way'!A22,'True_Odds_Calculator_3-way'!B22,'True_Odds_Calculator_3-way'!C22,'Log_working_3-way'!B$1,'Log_working_3-way'!B$2)</f>
        <v/>
      </c>
      <c r="F21" s="6" t="str">
        <f>IF('Log_working_3-way'!D21="","",1/'True_Odds_Calculator_3-way'!N22+1/'True_Odds_Calculator_3-way'!O22+1/'True_Odds_Calculator_3-way'!#REF!-1)</f>
        <v/>
      </c>
      <c r="H21" s="6" t="str">
        <f>IF('Log_working_3-way'!$D21="","",'True_Odds_Calculator_3-way'!N22/'True_Odds_Calculator_3-way'!A22-1)</f>
        <v/>
      </c>
      <c r="I21" s="6" t="str">
        <f>IF('Log_working_3-way'!$D21="","",'True_Odds_Calculator_3-way'!O22/'True_Odds_Calculator_3-way'!B22-1)</f>
        <v/>
      </c>
      <c r="J21" s="6" t="str">
        <f>IF('Log_working_3-way'!$D21="","",'True_Odds_Calculator_3-way'!#REF!/'True_Odds_Calculator_3-way'!C22-1)</f>
        <v/>
      </c>
      <c r="K21" s="6" t="str">
        <f>IF('Log_working_3-way'!$D21="","",1/'True_Odds_Calculator_3-way'!A22+1/'True_Odds_Calculator_3-way'!B22+1/'True_Odds_Calculator_3-way'!C22-1)</f>
        <v/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IF('Log_working_3-way'!D22="","",1/'True_Odds_Calculator_3-way'!N23+1/'True_Odds_Calculator_3-way'!O23+1/'True_Odds_Calculator_3-way'!#REF!-1)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IF('Log_working_3-way'!$D22="","",'True_Odds_Calculator_3-way'!#REF!/'True_Odds_Calculator_3-way'!C23-1)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IF('Log_working_3-way'!D23="","",1/'True_Odds_Calculator_3-way'!N24+1/'True_Odds_Calculator_3-way'!O24+1/'True_Odds_Calculator_3-way'!#REF!-1)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IF('Log_working_3-way'!$D23="","",'True_Odds_Calculator_3-way'!#REF!/'True_Odds_Calculator_3-way'!C24-1)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IF('Log_working_3-way'!D24="","",1/'True_Odds_Calculator_3-way'!N25+1/'True_Odds_Calculator_3-way'!O25+1/'True_Odds_Calculator_3-way'!#REF!-1)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IF('Log_working_3-way'!$D24="","",'True_Odds_Calculator_3-way'!#REF!/'True_Odds_Calculator_3-way'!C25-1)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1.95</v>
      </c>
      <c r="B2" s="4">
        <f>IF('True_Odds_Calculator_3-way'!B3="","",'True_Odds_Calculator_3-way'!B3)</f>
        <v>3.97</v>
      </c>
      <c r="C2" s="4">
        <f>IF('True_Odds_Calculator_3-way'!C3="","",'True_Odds_Calculator_3-way'!C3)</f>
        <v>3.77</v>
      </c>
      <c r="D2" s="9">
        <f>(K2/(AR2+K2-(AR2*K2)))</f>
        <v>0.50091197565867907</v>
      </c>
      <c r="E2" s="9">
        <f>(L2/(AR2+L2-(AR2*L2)))</f>
        <v>0.24301737819465052</v>
      </c>
      <c r="F2" s="9">
        <f>(M2/(AR2+M2-(AR2*M2)))</f>
        <v>0.25607064614667052</v>
      </c>
      <c r="G2" s="9">
        <f>AR2</f>
        <v>1.0487986724719565</v>
      </c>
      <c r="H2" s="9">
        <f>IF(A2="","",1/D2)</f>
        <v>1.9963587388483581</v>
      </c>
      <c r="I2" s="9">
        <f>IF(B2="","",1/E2)</f>
        <v>4.1149320572417105</v>
      </c>
      <c r="J2" s="9">
        <f>IF(C2="","",1/F2)</f>
        <v>3.9051723227473185</v>
      </c>
      <c r="K2" s="11">
        <f>1/A2</f>
        <v>0.51282051282051289</v>
      </c>
      <c r="L2" s="11">
        <f>1/B2</f>
        <v>0.25188916876574308</v>
      </c>
      <c r="M2" s="11">
        <f>1/C2</f>
        <v>0.26525198938992045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-0.2677893834445958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0.22922376916858073</v>
      </c>
      <c r="Q2" s="11">
        <f>2*'OddsRatio_working_3-way'!K2*'OddsRatio_working_3-way'!L2*'OddsRatio_working_3-way'!M2</f>
        <v>6.8527285252191567E-2</v>
      </c>
      <c r="R2" s="11">
        <f>O2/N2</f>
        <v>0</v>
      </c>
      <c r="S2" s="11">
        <f>P2/N2</f>
        <v>-0.85598527551786197</v>
      </c>
      <c r="T2" s="11">
        <f>Q2/N2</f>
        <v>-0.25589993289024282</v>
      </c>
      <c r="U2" s="11">
        <f>'OddsRatio_working_3-way'!S2-'OddsRatio_working_3-way'!R2^2/3</f>
        <v>-0.85598527551786197</v>
      </c>
      <c r="V2" s="11">
        <f>'OddsRatio_working_3-way'!S2*'OddsRatio_working_3-way'!R2/3-2*'OddsRatio_working_3-way'!R2^3/27-'OddsRatio_working_3-way'!T2</f>
        <v>0.25589993289024282</v>
      </c>
      <c r="W2" s="11">
        <f>'OddsRatio_working_3-way'!V2^2+4*'OddsRatio_working_3-way'!U2^3/27</f>
        <v>-2.7432209396003909E-2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0.15241143743928365</v>
      </c>
      <c r="Y2" s="11">
        <f>IF('OddsRatio_working_3-way'!W2&gt;=0,IF('OddsRatio_working_3-way'!V2+SQRT('OddsRatio_working_3-way'!W2)&gt;0,0,PI()),ACOS('OddsRatio_working_3-way'!V2/(2*'OddsRatio_working_3-way'!X2)))</f>
        <v>0.57442714129498673</v>
      </c>
      <c r="Z2" s="11">
        <f>'OddsRatio_working_3-way'!X2^(1/3)*COS('OddsRatio_working_3-way'!Y2/3)</f>
        <v>0.52439933623597823</v>
      </c>
      <c r="AA2" s="11">
        <f>'OddsRatio_working_3-way'!X2^(1/3)*COS(('OddsRatio_working_3-way'!Y2+2*PI())/3)</f>
        <v>-0.35023557554169055</v>
      </c>
      <c r="AB2" s="11">
        <f>'OddsRatio_working_3-way'!X2^(1/3)*COS(('OddsRatio_working_3-way'!Y2+4*PI())/3)</f>
        <v>-0.17416376069428763</v>
      </c>
      <c r="AC2" s="11">
        <f>'OddsRatio_working_3-way'!X2^(1/3)*SIN('OddsRatio_working_3-way'!Y2/3)</f>
        <v>0.10165510969885404</v>
      </c>
      <c r="AD2" s="11">
        <f>'OddsRatio_working_3-way'!X2^(1/3)*SIN(('OddsRatio_working_3-way'!Y2+2*PI())/3)</f>
        <v>0.40331559205862771</v>
      </c>
      <c r="AE2" s="11">
        <f>'OddsRatio_working_3-way'!X2^(1/3)*SIN(('OddsRatio_working_3-way'!Y2+4*PI())/3)</f>
        <v>-0.50497070175748171</v>
      </c>
      <c r="AF2" s="11">
        <f>-'OddsRatio_working_3-way'!U2/(3*'OddsRatio_working_3-way'!X2^(1/3))*COS(('OddsRatio_working_3-way'!Y2)/3)</f>
        <v>0.52439933623597823</v>
      </c>
      <c r="AG2" s="11">
        <f>-'OddsRatio_working_3-way'!U2/(3*'OddsRatio_working_3-way'!X2^(1/3))*COS(('OddsRatio_working_3-way'!Y2+2*PI())/3)</f>
        <v>-0.35023557554169055</v>
      </c>
      <c r="AH2" s="11">
        <f>-'OddsRatio_working_3-way'!U2/(3*'OddsRatio_working_3-way'!X2^(1/3))*COS(('OddsRatio_working_3-way'!Y2+4*PI())/3)</f>
        <v>-0.17416376069428763</v>
      </c>
      <c r="AI2" s="11">
        <f>'OddsRatio_working_3-way'!U2/(3*'OddsRatio_working_3-way'!X2^(1/3))*SIN(('OddsRatio_working_3-way'!Y2)/3)</f>
        <v>-0.10165510969885404</v>
      </c>
      <c r="AJ2" s="11">
        <f>'OddsRatio_working_3-way'!U2/(3*'OddsRatio_working_3-way'!X2^(1/3))*SIN(('OddsRatio_working_3-way'!Y2+2*PI())/3)</f>
        <v>-0.40331559205862771</v>
      </c>
      <c r="AK2" s="11">
        <f>'OddsRatio_working_3-way'!U2/(3*'OddsRatio_working_3-way'!X2^(1/3))*SIN(('OddsRatio_working_3-way'!Y2+4*PI())/3)</f>
        <v>0.50497070175748171</v>
      </c>
      <c r="AL2" s="11">
        <f>'OddsRatio_working_3-way'!Z2+'OddsRatio_working_3-way'!AF2</f>
        <v>1.0487986724719565</v>
      </c>
      <c r="AM2" s="11">
        <f>'OddsRatio_working_3-way'!AA2+'OddsRatio_working_3-way'!AG2</f>
        <v>-0.70047115108338109</v>
      </c>
      <c r="AN2" s="11">
        <f>'OddsRatio_working_3-way'!AB2+'OddsRatio_working_3-way'!AH2</f>
        <v>-0.34832752138857526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1.0487986724719565</v>
      </c>
      <c r="AS2" s="11">
        <f>IF(('OddsRatio_working_3-way'!X2=0),IF(Q2&gt;0,-Q2^(1/3),(-Q2)^(1/3)),'OddsRatio_working_3-way'!AM2-'OddsRatio_working_3-way'!R2/3)</f>
        <v>-0.70047115108338109</v>
      </c>
      <c r="AT2" s="11">
        <f>IF(('OddsRatio_working_3-way'!X2=0),IF(Q2&gt;0,-Q2^(1/3),(-Q2)^(1/3)),'OddsRatio_working_3-way'!AN2-'OddsRatio_working_3-way'!R2/3)</f>
        <v>-0.34832752138857526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1.61</v>
      </c>
      <c r="B3" s="4">
        <f>IF('True_Odds_Calculator_3-way'!B4="","",'True_Odds_Calculator_3-way'!B4)</f>
        <v>4.26</v>
      </c>
      <c r="C3" s="4">
        <f>IF('True_Odds_Calculator_3-way'!C4="","",'True_Odds_Calculator_3-way'!C4)</f>
        <v>5.66</v>
      </c>
      <c r="D3" s="9">
        <f t="shared" ref="D3" si="0">(K3/(AR3+K3-(AR3*K3)))</f>
        <v>0.60726447007725259</v>
      </c>
      <c r="E3" s="9">
        <f t="shared" ref="E3" si="1">(L3/(AR3+L3-(AR3*L3)))</f>
        <v>0.22440194852334455</v>
      </c>
      <c r="F3" s="9">
        <f t="shared" ref="F3" si="2">(M3/(AR3+M3-(AR3*M3)))</f>
        <v>0.16833358139940302</v>
      </c>
      <c r="G3" s="9">
        <f t="shared" ref="G3" si="3">AR3</f>
        <v>1.0602114388420754</v>
      </c>
      <c r="H3" s="9">
        <f t="shared" ref="H3" si="4">IF(A3="","",1/D3)</f>
        <v>1.646728977693666</v>
      </c>
      <c r="I3" s="9">
        <f t="shared" ref="I3" si="5">IF(B3="","",1/E3)</f>
        <v>4.4562892906251657</v>
      </c>
      <c r="J3" s="9">
        <f t="shared" ref="J3" si="6">IF(C3="","",1/F3)</f>
        <v>5.9405853050040696</v>
      </c>
      <c r="K3" s="11">
        <f t="shared" ref="K3" si="7">1/A3</f>
        <v>0.6211180124223602</v>
      </c>
      <c r="L3" s="11">
        <f t="shared" ref="L3" si="8">1/B3</f>
        <v>0.23474178403755869</v>
      </c>
      <c r="M3" s="11">
        <f t="shared" ref="M3" si="9">1/C3</f>
        <v>0.17667844522968199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-0.23871595424959258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0.21973393080354403</v>
      </c>
      <c r="Q3" s="11">
        <f>2*'OddsRatio_working_3-way'!K3*'OddsRatio_working_3-way'!L3*'OddsRatio_working_3-way'!M3</f>
        <v>5.1520265135649244E-2</v>
      </c>
      <c r="R3" s="11">
        <f t="shared" ref="R3" si="10">O3/N3</f>
        <v>0</v>
      </c>
      <c r="S3" s="11">
        <f t="shared" ref="S3" si="11">P3/N3</f>
        <v>-0.92048280348199252</v>
      </c>
      <c r="T3" s="11">
        <f t="shared" ref="T3" si="12">Q3/N3</f>
        <v>-0.21582246271559027</v>
      </c>
      <c r="U3" s="11">
        <f>'OddsRatio_working_3-way'!S3-'OddsRatio_working_3-way'!R3^2/3</f>
        <v>-0.92048280348199252</v>
      </c>
      <c r="V3" s="11">
        <f>'OddsRatio_working_3-way'!S3*'OddsRatio_working_3-way'!R3/3-2*'OddsRatio_working_3-way'!R3^3/27-'OddsRatio_working_3-way'!T3</f>
        <v>0.21582246271559027</v>
      </c>
      <c r="W3" s="11">
        <f>'OddsRatio_working_3-way'!V3^2+4*'OddsRatio_working_3-way'!U3^3/27</f>
        <v>-6.8963565041868721E-2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0.16995800985426596</v>
      </c>
      <c r="Y3" s="11">
        <f>IF('OddsRatio_working_3-way'!W3&gt;=0,IF('OddsRatio_working_3-way'!V3+SQRT('OddsRatio_working_3-way'!W3)&gt;0,0,PI()),ACOS('OddsRatio_working_3-way'!V3/(2*'OddsRatio_working_3-way'!X3)))</f>
        <v>0.88287999972657016</v>
      </c>
      <c r="Z3" s="11">
        <f>'OddsRatio_working_3-way'!X3^(1/3)*COS('OddsRatio_working_3-way'!Y3/3)</f>
        <v>0.53010571942103768</v>
      </c>
      <c r="AA3" s="11">
        <f>'OddsRatio_working_3-way'!X3^(1/3)*COS(('OddsRatio_working_3-way'!Y3+2*PI())/3)</f>
        <v>-0.40419898990581465</v>
      </c>
      <c r="AB3" s="11">
        <f>'OddsRatio_working_3-way'!X3^(1/3)*COS(('OddsRatio_working_3-way'!Y3+4*PI())/3)</f>
        <v>-0.12590672951522272</v>
      </c>
      <c r="AC3" s="11">
        <f>'OddsRatio_working_3-way'!X3^(1/3)*SIN('OddsRatio_working_3-way'!Y3/3)</f>
        <v>0.1606721114498976</v>
      </c>
      <c r="AD3" s="11">
        <f>'OddsRatio_working_3-way'!X3^(1/3)*SIN(('OddsRatio_working_3-way'!Y3+2*PI())/3)</f>
        <v>0.37874896398509583</v>
      </c>
      <c r="AE3" s="11">
        <f>'OddsRatio_working_3-way'!X3^(1/3)*SIN(('OddsRatio_working_3-way'!Y3+4*PI())/3)</f>
        <v>-0.5394210754349934</v>
      </c>
      <c r="AF3" s="11">
        <f>-'OddsRatio_working_3-way'!U3/(3*'OddsRatio_working_3-way'!X3^(1/3))*COS(('OddsRatio_working_3-way'!Y3)/3)</f>
        <v>0.53010571942103757</v>
      </c>
      <c r="AG3" s="11">
        <f>-'OddsRatio_working_3-way'!U3/(3*'OddsRatio_working_3-way'!X3^(1/3))*COS(('OddsRatio_working_3-way'!Y3+2*PI())/3)</f>
        <v>-0.4041989899058146</v>
      </c>
      <c r="AH3" s="11">
        <f>-'OddsRatio_working_3-way'!U3/(3*'OddsRatio_working_3-way'!X3^(1/3))*COS(('OddsRatio_working_3-way'!Y3+4*PI())/3)</f>
        <v>-0.12590672951522269</v>
      </c>
      <c r="AI3" s="11">
        <f>'OddsRatio_working_3-way'!U3/(3*'OddsRatio_working_3-way'!X3^(1/3))*SIN(('OddsRatio_working_3-way'!Y3)/3)</f>
        <v>-0.16067211144989757</v>
      </c>
      <c r="AJ3" s="11">
        <f>'OddsRatio_working_3-way'!U3/(3*'OddsRatio_working_3-way'!X3^(1/3))*SIN(('OddsRatio_working_3-way'!Y3+2*PI())/3)</f>
        <v>-0.37874896398509572</v>
      </c>
      <c r="AK3" s="11">
        <f>'OddsRatio_working_3-way'!U3/(3*'OddsRatio_working_3-way'!X3^(1/3))*SIN(('OddsRatio_working_3-way'!Y3+4*PI())/3)</f>
        <v>0.53942107543499329</v>
      </c>
      <c r="AL3" s="11">
        <f>'OddsRatio_working_3-way'!Z3+'OddsRatio_working_3-way'!AF3</f>
        <v>1.0602114388420754</v>
      </c>
      <c r="AM3" s="11">
        <f>'OddsRatio_working_3-way'!AA3+'OddsRatio_working_3-way'!AG3</f>
        <v>-0.8083979798116292</v>
      </c>
      <c r="AN3" s="11">
        <f>'OddsRatio_working_3-way'!AB3+'OddsRatio_working_3-way'!AH3</f>
        <v>-0.25181345903044539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1.0602114388420754</v>
      </c>
      <c r="AS3" s="11">
        <f>IF(('OddsRatio_working_3-way'!X3=0),IF(Q3&gt;0,-Q3^(1/3),(-Q3)^(1/3)),'OddsRatio_working_3-way'!AM3-'OddsRatio_working_3-way'!R3/3)</f>
        <v>-0.8083979798116292</v>
      </c>
      <c r="AT3" s="11">
        <f>IF(('OddsRatio_working_3-way'!X3=0),IF(Q3&gt;0,-Q3^(1/3),(-Q3)^(1/3)),'OddsRatio_working_3-way'!AN3-'OddsRatio_working_3-way'!R3/3)</f>
        <v>-0.25181345903044539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1.83</v>
      </c>
      <c r="B4" s="4">
        <f>IF('True_Odds_Calculator_3-way'!B5="","",'True_Odds_Calculator_3-way'!B5)</f>
        <v>4.0999999999999996</v>
      </c>
      <c r="C4" s="4">
        <f>IF('True_Odds_Calculator_3-way'!C5="","",'True_Odds_Calculator_3-way'!C5)</f>
        <v>4.16</v>
      </c>
      <c r="D4" s="9">
        <f t="shared" ref="D4:D67" si="13">(K4/(AR4+K4-(AR4*K4)))</f>
        <v>0.53394624141586455</v>
      </c>
      <c r="E4" s="9">
        <f t="shared" ref="E4:E67" si="14">(L4/(AR4+L4-(AR4*L4)))</f>
        <v>0.2347399299696597</v>
      </c>
      <c r="F4" s="9">
        <f t="shared" ref="F4:F67" si="15">(M4/(AR4+M4-(AR4*M4)))</f>
        <v>0.23131382861447575</v>
      </c>
      <c r="G4" s="9">
        <f t="shared" ref="G4:G67" si="16">AR4</f>
        <v>1.0516237571446323</v>
      </c>
      <c r="H4" s="9">
        <f t="shared" ref="H4:H67" si="17">IF(A4="","",1/D4)</f>
        <v>1.8728477184300452</v>
      </c>
      <c r="I4" s="9">
        <f t="shared" ref="I4:I67" si="18">IF(B4="","",1/E4)</f>
        <v>4.2600336471483597</v>
      </c>
      <c r="J4" s="9">
        <f t="shared" ref="J4:J67" si="19">IF(C4="","",1/F4)</f>
        <v>4.3231310725770395</v>
      </c>
      <c r="K4" s="11">
        <f t="shared" ref="K4:K67" si="20">1/A4</f>
        <v>0.54644808743169393</v>
      </c>
      <c r="L4" s="11">
        <f t="shared" ref="L4:L67" si="21">1/B4</f>
        <v>0.24390243902439027</v>
      </c>
      <c r="M4" s="11">
        <f t="shared" ref="M4:M67" si="22">1/C4</f>
        <v>0.24038461538461536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-0.26049452014066177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0.22715272865212888</v>
      </c>
      <c r="Q4" s="11">
        <f>2*'OddsRatio_working_3-way'!K4*'OddsRatio_working_3-way'!L4*'OddsRatio_working_3-way'!M4</f>
        <v>6.4076933329232394E-2</v>
      </c>
      <c r="R4" s="11">
        <f t="shared" ref="R4:R67" si="23">O4/N4</f>
        <v>0</v>
      </c>
      <c r="S4" s="11">
        <f t="shared" ref="S4:S67" si="24">P4/N4</f>
        <v>-0.87200578549395591</v>
      </c>
      <c r="T4" s="11">
        <f t="shared" ref="T4:T67" si="25">Q4/N4</f>
        <v>-0.24598188589392264</v>
      </c>
      <c r="U4" s="11">
        <f>'OddsRatio_working_3-way'!S4-'OddsRatio_working_3-way'!R4^2/3</f>
        <v>-0.87200578549395591</v>
      </c>
      <c r="V4" s="11">
        <f>'OddsRatio_working_3-way'!S4*'OddsRatio_working_3-way'!R4/3-2*'OddsRatio_working_3-way'!R4^3/27-'OddsRatio_working_3-way'!T4</f>
        <v>0.24598188589392264</v>
      </c>
      <c r="W4" s="11">
        <f>'OddsRatio_working_3-way'!V4^2+4*'OddsRatio_working_3-way'!U4^3/27</f>
        <v>-3.7725214875576084E-2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0.15671016484541364</v>
      </c>
      <c r="Y4" s="11">
        <f>IF('OddsRatio_working_3-way'!W4&gt;=0,IF('OddsRatio_working_3-way'!V4+SQRT('OddsRatio_working_3-way'!W4)&gt;0,0,PI()),ACOS('OddsRatio_working_3-way'!V4/(2*'OddsRatio_working_3-way'!X4)))</f>
        <v>0.66837349510365895</v>
      </c>
      <c r="Z4" s="11">
        <f>'OddsRatio_working_3-way'!X4^(1/3)*COS('OddsRatio_working_3-way'!Y4/3)</f>
        <v>0.52581187857231615</v>
      </c>
      <c r="AA4" s="11">
        <f>'OddsRatio_working_3-way'!X4^(1/3)*COS(('OddsRatio_working_3-way'!Y4+2*PI())/3)</f>
        <v>-0.36607011736012829</v>
      </c>
      <c r="AB4" s="11">
        <f>'OddsRatio_working_3-way'!X4^(1/3)*COS(('OddsRatio_working_3-way'!Y4+4*PI())/3)</f>
        <v>-0.15974176121218803</v>
      </c>
      <c r="AC4" s="11">
        <f>'OddsRatio_working_3-way'!X4^(1/3)*SIN('OddsRatio_working_3-way'!Y4/3)</f>
        <v>0.11912373196346643</v>
      </c>
      <c r="AD4" s="11">
        <f>'OddsRatio_working_3-way'!X4^(1/3)*SIN(('OddsRatio_working_3-way'!Y4+2*PI())/3)</f>
        <v>0.39580457847351119</v>
      </c>
      <c r="AE4" s="11">
        <f>'OddsRatio_working_3-way'!X4^(1/3)*SIN(('OddsRatio_working_3-way'!Y4+4*PI())/3)</f>
        <v>-0.51492831043697751</v>
      </c>
      <c r="AF4" s="11">
        <f>-'OddsRatio_working_3-way'!U4/(3*'OddsRatio_working_3-way'!X4^(1/3))*COS(('OddsRatio_working_3-way'!Y4)/3)</f>
        <v>0.52581187857231615</v>
      </c>
      <c r="AG4" s="11">
        <f>-'OddsRatio_working_3-way'!U4/(3*'OddsRatio_working_3-way'!X4^(1/3))*COS(('OddsRatio_working_3-way'!Y4+2*PI())/3)</f>
        <v>-0.36607011736012829</v>
      </c>
      <c r="AH4" s="11">
        <f>-'OddsRatio_working_3-way'!U4/(3*'OddsRatio_working_3-way'!X4^(1/3))*COS(('OddsRatio_working_3-way'!Y4+4*PI())/3)</f>
        <v>-0.15974176121218803</v>
      </c>
      <c r="AI4" s="11">
        <f>'OddsRatio_working_3-way'!U4/(3*'OddsRatio_working_3-way'!X4^(1/3))*SIN(('OddsRatio_working_3-way'!Y4)/3)</f>
        <v>-0.11912373196346643</v>
      </c>
      <c r="AJ4" s="11">
        <f>'OddsRatio_working_3-way'!U4/(3*'OddsRatio_working_3-way'!X4^(1/3))*SIN(('OddsRatio_working_3-way'!Y4+2*PI())/3)</f>
        <v>-0.39580457847351119</v>
      </c>
      <c r="AK4" s="11">
        <f>'OddsRatio_working_3-way'!U4/(3*'OddsRatio_working_3-way'!X4^(1/3))*SIN(('OddsRatio_working_3-way'!Y4+4*PI())/3)</f>
        <v>0.51492831043697751</v>
      </c>
      <c r="AL4" s="11">
        <f>'OddsRatio_working_3-way'!Z4+'OddsRatio_working_3-way'!AF4</f>
        <v>1.0516237571446323</v>
      </c>
      <c r="AM4" s="11">
        <f>'OddsRatio_working_3-way'!AA4+'OddsRatio_working_3-way'!AG4</f>
        <v>-0.73214023472025658</v>
      </c>
      <c r="AN4" s="11">
        <f>'OddsRatio_working_3-way'!AB4+'OddsRatio_working_3-way'!AH4</f>
        <v>-0.31948352242437605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1.0516237571446323</v>
      </c>
      <c r="AS4" s="11">
        <f>IF(('OddsRatio_working_3-way'!X4=0),IF(Q4&gt;0,-Q4^(1/3),(-Q4)^(1/3)),'OddsRatio_working_3-way'!AM4-'OddsRatio_working_3-way'!R4/3)</f>
        <v>-0.73214023472025658</v>
      </c>
      <c r="AT4" s="11">
        <f>IF(('OddsRatio_working_3-way'!X4=0),IF(Q4&gt;0,-Q4^(1/3),(-Q4)^(1/3)),'OddsRatio_working_3-way'!AN4-'OddsRatio_working_3-way'!R4/3)</f>
        <v>-0.31948352242437605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1.68</v>
      </c>
      <c r="B5" s="4">
        <f>IF('True_Odds_Calculator_3-way'!B6="","",'True_Odds_Calculator_3-way'!B6)</f>
        <v>4.28</v>
      </c>
      <c r="C5" s="4">
        <f>IF('True_Odds_Calculator_3-way'!C6="","",'True_Odds_Calculator_3-way'!C6)</f>
        <v>5</v>
      </c>
      <c r="D5" s="9">
        <f t="shared" si="13"/>
        <v>0.58310765897177386</v>
      </c>
      <c r="E5" s="9">
        <f t="shared" si="14"/>
        <v>0.22479091377013485</v>
      </c>
      <c r="F5" s="9">
        <f t="shared" si="15"/>
        <v>0.1921014272580914</v>
      </c>
      <c r="G5" s="9">
        <f t="shared" si="16"/>
        <v>1.0513958488924757</v>
      </c>
      <c r="H5" s="9">
        <f t="shared" si="17"/>
        <v>1.7149491772468837</v>
      </c>
      <c r="I5" s="9">
        <f t="shared" si="18"/>
        <v>4.4485783843673197</v>
      </c>
      <c r="J5" s="9">
        <f t="shared" si="19"/>
        <v>5.205583395569902</v>
      </c>
      <c r="K5" s="11">
        <f t="shared" si="20"/>
        <v>0.59523809523809523</v>
      </c>
      <c r="L5" s="11">
        <f t="shared" si="21"/>
        <v>0.23364485981308411</v>
      </c>
      <c r="M5" s="11">
        <f t="shared" si="22"/>
        <v>0.2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-0.24815309301290622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0.22140631953716067</v>
      </c>
      <c r="Q5" s="11">
        <f>2*'OddsRatio_working_3-way'!K5*'OddsRatio_working_3-way'!L5*'OddsRatio_working_3-way'!M5</f>
        <v>5.5629728526924799E-2</v>
      </c>
      <c r="R5" s="11">
        <f t="shared" si="23"/>
        <v>0</v>
      </c>
      <c r="S5" s="11">
        <f t="shared" si="24"/>
        <v>-0.89221664275466239</v>
      </c>
      <c r="T5" s="11">
        <f t="shared" si="25"/>
        <v>-0.22417503586800566</v>
      </c>
      <c r="U5" s="11">
        <f>'OddsRatio_working_3-way'!S5-'OddsRatio_working_3-way'!R5^2/3</f>
        <v>-0.89221664275466239</v>
      </c>
      <c r="V5" s="11">
        <f>'OddsRatio_working_3-way'!S5*'OddsRatio_working_3-way'!R5/3-2*'OddsRatio_working_3-way'!R5^3/27-'OddsRatio_working_3-way'!T5</f>
        <v>0.22417503586800566</v>
      </c>
      <c r="W5" s="11">
        <f>'OddsRatio_working_3-way'!V5^2+4*'OddsRatio_working_3-way'!U5^3/27</f>
        <v>-5.4967707090320825E-2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0.16218982227373457</v>
      </c>
      <c r="Y5" s="11">
        <f>IF('OddsRatio_working_3-way'!W5&gt;=0,IF('OddsRatio_working_3-way'!V5+SQRT('OddsRatio_working_3-way'!W5)&gt;0,0,PI()),ACOS('OddsRatio_working_3-way'!V5/(2*'OddsRatio_working_3-way'!X5)))</f>
        <v>0.80780237103188135</v>
      </c>
      <c r="Z5" s="11">
        <f>'OddsRatio_working_3-way'!X5^(1/3)*COS('OddsRatio_working_3-way'!Y5/3)</f>
        <v>0.52569792444623786</v>
      </c>
      <c r="AA5" s="11">
        <f>'OddsRatio_working_3-way'!X5^(1/3)*COS(('OddsRatio_working_3-way'!Y5+2*PI())/3)</f>
        <v>-0.38848904286362862</v>
      </c>
      <c r="AB5" s="11">
        <f>'OddsRatio_working_3-way'!X5^(1/3)*COS(('OddsRatio_working_3-way'!Y5+4*PI())/3)</f>
        <v>-0.13720888158260913</v>
      </c>
      <c r="AC5" s="11">
        <f>'OddsRatio_working_3-way'!X5^(1/3)*SIN('OddsRatio_working_3-way'!Y5/3)</f>
        <v>0.14507666875760916</v>
      </c>
      <c r="AD5" s="11">
        <f>'OddsRatio_working_3-way'!X5^(1/3)*SIN(('OddsRatio_working_3-way'!Y5+2*PI())/3)</f>
        <v>0.3827294229083899</v>
      </c>
      <c r="AE5" s="11">
        <f>'OddsRatio_working_3-way'!X5^(1/3)*SIN(('OddsRatio_working_3-way'!Y5+4*PI())/3)</f>
        <v>-0.52780609166599901</v>
      </c>
      <c r="AF5" s="11">
        <f>-'OddsRatio_working_3-way'!U5/(3*'OddsRatio_working_3-way'!X5^(1/3))*COS(('OddsRatio_working_3-way'!Y5)/3)</f>
        <v>0.52569792444623786</v>
      </c>
      <c r="AG5" s="11">
        <f>-'OddsRatio_working_3-way'!U5/(3*'OddsRatio_working_3-way'!X5^(1/3))*COS(('OddsRatio_working_3-way'!Y5+2*PI())/3)</f>
        <v>-0.38848904286362862</v>
      </c>
      <c r="AH5" s="11">
        <f>-'OddsRatio_working_3-way'!U5/(3*'OddsRatio_working_3-way'!X5^(1/3))*COS(('OddsRatio_working_3-way'!Y5+4*PI())/3)</f>
        <v>-0.13720888158260913</v>
      </c>
      <c r="AI5" s="11">
        <f>'OddsRatio_working_3-way'!U5/(3*'OddsRatio_working_3-way'!X5^(1/3))*SIN(('OddsRatio_working_3-way'!Y5)/3)</f>
        <v>-0.14507666875760916</v>
      </c>
      <c r="AJ5" s="11">
        <f>'OddsRatio_working_3-way'!U5/(3*'OddsRatio_working_3-way'!X5^(1/3))*SIN(('OddsRatio_working_3-way'!Y5+2*PI())/3)</f>
        <v>-0.3827294229083899</v>
      </c>
      <c r="AK5" s="11">
        <f>'OddsRatio_working_3-way'!U5/(3*'OddsRatio_working_3-way'!X5^(1/3))*SIN(('OddsRatio_working_3-way'!Y5+4*PI())/3)</f>
        <v>0.52780609166599901</v>
      </c>
      <c r="AL5" s="11">
        <f>'OddsRatio_working_3-way'!Z5+'OddsRatio_working_3-way'!AF5</f>
        <v>1.0513958488924757</v>
      </c>
      <c r="AM5" s="11">
        <f>'OddsRatio_working_3-way'!AA5+'OddsRatio_working_3-way'!AG5</f>
        <v>-0.77697808572725724</v>
      </c>
      <c r="AN5" s="11">
        <f>'OddsRatio_working_3-way'!AB5+'OddsRatio_working_3-way'!AH5</f>
        <v>-0.27441776316521826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1.0513958488924757</v>
      </c>
      <c r="AS5" s="11">
        <f>IF(('OddsRatio_working_3-way'!X5=0),IF(Q5&gt;0,-Q5^(1/3),(-Q5)^(1/3)),'OddsRatio_working_3-way'!AM5-'OddsRatio_working_3-way'!R5/3)</f>
        <v>-0.77697808572725724</v>
      </c>
      <c r="AT5" s="11">
        <f>IF(('OddsRatio_working_3-way'!X5=0),IF(Q5&gt;0,-Q5^(1/3),(-Q5)^(1/3)),'OddsRatio_working_3-way'!AN5-'OddsRatio_working_3-way'!R5/3)</f>
        <v>-0.27441776316521826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2.5099999999999998</v>
      </c>
      <c r="B6" s="4">
        <f>IF('True_Odds_Calculator_3-way'!B7="","",'True_Odds_Calculator_3-way'!B7)</f>
        <v>3.68</v>
      </c>
      <c r="C6" s="4">
        <f>IF('True_Odds_Calculator_3-way'!C7="","",'True_Odds_Calculator_3-way'!C7)</f>
        <v>2.79</v>
      </c>
      <c r="D6" s="9">
        <f t="shared" si="13"/>
        <v>0.38812627969571906</v>
      </c>
      <c r="E6" s="9">
        <f t="shared" si="14"/>
        <v>0.26329696849202244</v>
      </c>
      <c r="F6" s="9">
        <f t="shared" si="15"/>
        <v>0.34857675181225839</v>
      </c>
      <c r="G6" s="9">
        <f t="shared" si="16"/>
        <v>1.0440271775081769</v>
      </c>
      <c r="H6" s="9">
        <f t="shared" si="17"/>
        <v>2.5764810380373473</v>
      </c>
      <c r="I6" s="9">
        <f t="shared" si="18"/>
        <v>3.797992835721915</v>
      </c>
      <c r="J6" s="9">
        <f t="shared" si="19"/>
        <v>2.8688086477396371</v>
      </c>
      <c r="K6" s="11">
        <f t="shared" si="20"/>
        <v>0.39840637450199207</v>
      </c>
      <c r="L6" s="11">
        <f t="shared" si="21"/>
        <v>0.27173913043478259</v>
      </c>
      <c r="M6" s="11">
        <f t="shared" si="22"/>
        <v>0.35842293906810035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-0.28108587932825346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0.2320467235002642</v>
      </c>
      <c r="Q6" s="11">
        <f>2*'OddsRatio_working_3-way'!K6*'OddsRatio_working_3-way'!L6*'OddsRatio_working_3-way'!M6</f>
        <v>7.7607599832864277E-2</v>
      </c>
      <c r="R6" s="11">
        <f t="shared" si="23"/>
        <v>0</v>
      </c>
      <c r="S6" s="11">
        <f t="shared" si="24"/>
        <v>-0.82553675074256894</v>
      </c>
      <c r="T6" s="11">
        <f t="shared" si="25"/>
        <v>-0.27609924773998962</v>
      </c>
      <c r="U6" s="11">
        <f>'OddsRatio_working_3-way'!S6-'OddsRatio_working_3-way'!R6^2/3</f>
        <v>-0.82553675074256894</v>
      </c>
      <c r="V6" s="11">
        <f>'OddsRatio_working_3-way'!S6*'OddsRatio_working_3-way'!R6/3-2*'OddsRatio_working_3-way'!R6^3/27-'OddsRatio_working_3-way'!T6</f>
        <v>0.27609924773998962</v>
      </c>
      <c r="W6" s="11">
        <f>'OddsRatio_working_3-way'!V6^2+4*'OddsRatio_working_3-way'!U6^3/27</f>
        <v>-7.1191781571135621E-3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0.14435197674408698</v>
      </c>
      <c r="Y6" s="11">
        <f>IF('OddsRatio_working_3-way'!W6&gt;=0,IF('OddsRatio_working_3-way'!V6+SQRT('OddsRatio_working_3-way'!W6)&gt;0,0,PI()),ACOS('OddsRatio_working_3-way'!V6/(2*'OddsRatio_working_3-way'!X6)))</f>
        <v>0.29658411355788661</v>
      </c>
      <c r="Z6" s="11">
        <f>'OddsRatio_working_3-way'!X6^(1/3)*COS('OddsRatio_working_3-way'!Y6/3)</f>
        <v>0.52201358875408843</v>
      </c>
      <c r="AA6" s="11">
        <f>'OddsRatio_working_3-way'!X6^(1/3)*COS(('OddsRatio_working_3-way'!Y6+2*PI())/3)</f>
        <v>-0.30584592408202727</v>
      </c>
      <c r="AB6" s="11">
        <f>'OddsRatio_working_3-way'!X6^(1/3)*COS(('OddsRatio_working_3-way'!Y6+4*PI())/3)</f>
        <v>-0.21616766467206128</v>
      </c>
      <c r="AC6" s="11">
        <f>'OddsRatio_working_3-way'!X6^(1/3)*SIN('OddsRatio_working_3-way'!Y6/3)</f>
        <v>5.1775767210801099E-2</v>
      </c>
      <c r="AD6" s="11">
        <f>'OddsRatio_working_3-way'!X6^(1/3)*SIN(('OddsRatio_working_3-way'!Y6+2*PI())/3)</f>
        <v>0.42618914537632285</v>
      </c>
      <c r="AE6" s="11">
        <f>'OddsRatio_working_3-way'!X6^(1/3)*SIN(('OddsRatio_working_3-way'!Y6+4*PI())/3)</f>
        <v>-0.47796491258712376</v>
      </c>
      <c r="AF6" s="11">
        <f>-'OddsRatio_working_3-way'!U6/(3*'OddsRatio_working_3-way'!X6^(1/3))*COS(('OddsRatio_working_3-way'!Y6)/3)</f>
        <v>0.52201358875408843</v>
      </c>
      <c r="AG6" s="11">
        <f>-'OddsRatio_working_3-way'!U6/(3*'OddsRatio_working_3-way'!X6^(1/3))*COS(('OddsRatio_working_3-way'!Y6+2*PI())/3)</f>
        <v>-0.30584592408202727</v>
      </c>
      <c r="AH6" s="11">
        <f>-'OddsRatio_working_3-way'!U6/(3*'OddsRatio_working_3-way'!X6^(1/3))*COS(('OddsRatio_working_3-way'!Y6+4*PI())/3)</f>
        <v>-0.21616766467206128</v>
      </c>
      <c r="AI6" s="11">
        <f>'OddsRatio_working_3-way'!U6/(3*'OddsRatio_working_3-way'!X6^(1/3))*SIN(('OddsRatio_working_3-way'!Y6)/3)</f>
        <v>-5.1775767210801099E-2</v>
      </c>
      <c r="AJ6" s="11">
        <f>'OddsRatio_working_3-way'!U6/(3*'OddsRatio_working_3-way'!X6^(1/3))*SIN(('OddsRatio_working_3-way'!Y6+2*PI())/3)</f>
        <v>-0.42618914537632285</v>
      </c>
      <c r="AK6" s="11">
        <f>'OddsRatio_working_3-way'!U6/(3*'OddsRatio_working_3-way'!X6^(1/3))*SIN(('OddsRatio_working_3-way'!Y6+4*PI())/3)</f>
        <v>0.47796491258712376</v>
      </c>
      <c r="AL6" s="11">
        <f>'OddsRatio_working_3-way'!Z6+'OddsRatio_working_3-way'!AF6</f>
        <v>1.0440271775081769</v>
      </c>
      <c r="AM6" s="11">
        <f>'OddsRatio_working_3-way'!AA6+'OddsRatio_working_3-way'!AG6</f>
        <v>-0.61169184816405453</v>
      </c>
      <c r="AN6" s="11">
        <f>'OddsRatio_working_3-way'!AB6+'OddsRatio_working_3-way'!AH6</f>
        <v>-0.43233532934412255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1.0440271775081769</v>
      </c>
      <c r="AS6" s="11">
        <f>IF(('OddsRatio_working_3-way'!X6=0),IF(Q6&gt;0,-Q6^(1/3),(-Q6)^(1/3)),'OddsRatio_working_3-way'!AM6-'OddsRatio_working_3-way'!R6/3)</f>
        <v>-0.61169184816405453</v>
      </c>
      <c r="AT6" s="11">
        <f>IF(('OddsRatio_working_3-way'!X6=0),IF(Q6&gt;0,-Q6^(1/3),(-Q6)^(1/3)),'OddsRatio_working_3-way'!AN6-'OddsRatio_working_3-way'!R6/3)</f>
        <v>-0.43233532934412255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1.72</v>
      </c>
      <c r="B7" s="4">
        <f>IF('True_Odds_Calculator_3-way'!B8="","",'True_Odds_Calculator_3-way'!B8)</f>
        <v>4.29</v>
      </c>
      <c r="C7" s="4">
        <f>IF('True_Odds_Calculator_3-way'!C8="","",'True_Odds_Calculator_3-way'!C8)</f>
        <v>4.6100000000000003</v>
      </c>
      <c r="D7" s="9">
        <f t="shared" si="13"/>
        <v>0.56833620226846759</v>
      </c>
      <c r="E7" s="9">
        <f t="shared" si="14"/>
        <v>0.22368396357152409</v>
      </c>
      <c r="F7" s="9">
        <f t="shared" si="15"/>
        <v>0.20797983416000809</v>
      </c>
      <c r="G7" s="9">
        <f t="shared" si="16"/>
        <v>1.0548915413304987</v>
      </c>
      <c r="H7" s="9">
        <f t="shared" si="17"/>
        <v>1.7595219097579593</v>
      </c>
      <c r="I7" s="9">
        <f t="shared" si="18"/>
        <v>4.4705931709773417</v>
      </c>
      <c r="J7" s="9">
        <f t="shared" si="19"/>
        <v>4.8081584642031006</v>
      </c>
      <c r="K7" s="11">
        <f t="shared" si="20"/>
        <v>0.58139534883720934</v>
      </c>
      <c r="L7" s="11">
        <f t="shared" si="21"/>
        <v>0.23310023310023309</v>
      </c>
      <c r="M7" s="11">
        <f t="shared" si="22"/>
        <v>0.21691973969631234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-0.2513905405495982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0.22401046464003638</v>
      </c>
      <c r="Q7" s="11">
        <f>2*'OddsRatio_working_3-way'!K7*'OddsRatio_working_3-way'!L7*'OddsRatio_working_3-way'!M7</f>
        <v>5.8795397543316627E-2</v>
      </c>
      <c r="R7" s="11">
        <f t="shared" si="23"/>
        <v>0</v>
      </c>
      <c r="S7" s="11">
        <f t="shared" si="24"/>
        <v>-0.89108549649599944</v>
      </c>
      <c r="T7" s="11">
        <f t="shared" si="25"/>
        <v>-0.23388070774173209</v>
      </c>
      <c r="U7" s="11">
        <f>'OddsRatio_working_3-way'!S7-'OddsRatio_working_3-way'!R7^2/3</f>
        <v>-0.89108549649599944</v>
      </c>
      <c r="V7" s="11">
        <f>'OddsRatio_working_3-way'!S7*'OddsRatio_working_3-way'!R7/3-2*'OddsRatio_working_3-way'!R7^3/27-'OddsRatio_working_3-way'!T7</f>
        <v>0.23388070774173209</v>
      </c>
      <c r="W7" s="11">
        <f>'OddsRatio_working_3-way'!V7^2+4*'OddsRatio_working_3-way'!U7^3/27</f>
        <v>-5.012227568260328E-2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0.16188148530358312</v>
      </c>
      <c r="Y7" s="11">
        <f>IF('OddsRatio_working_3-way'!W7&gt;=0,IF('OddsRatio_working_3-way'!V7+SQRT('OddsRatio_working_3-way'!W7)&gt;0,0,PI()),ACOS('OddsRatio_working_3-way'!V7/(2*'OddsRatio_working_3-way'!X7)))</f>
        <v>0.76355472337604802</v>
      </c>
      <c r="Z7" s="11">
        <f>'OddsRatio_working_3-way'!X7^(1/3)*COS('OddsRatio_working_3-way'!Y7/3)</f>
        <v>0.52744577066524934</v>
      </c>
      <c r="AA7" s="11">
        <f>'OddsRatio_working_3-way'!X7^(1/3)*COS(('OddsRatio_working_3-way'!Y7+2*PI())/3)</f>
        <v>-0.38255929969920582</v>
      </c>
      <c r="AB7" s="11">
        <f>'OddsRatio_working_3-way'!X7^(1/3)*COS(('OddsRatio_working_3-way'!Y7+4*PI())/3)</f>
        <v>-0.14488647096604343</v>
      </c>
      <c r="AC7" s="11">
        <f>'OddsRatio_working_3-way'!X7^(1/3)*SIN('OddsRatio_working_3-way'!Y7/3)</f>
        <v>0.13722047164815107</v>
      </c>
      <c r="AD7" s="11">
        <f>'OddsRatio_working_3-way'!X7^(1/3)*SIN(('OddsRatio_working_3-way'!Y7+2*PI())/3)</f>
        <v>0.3881712006906915</v>
      </c>
      <c r="AE7" s="11">
        <f>'OddsRatio_working_3-way'!X7^(1/3)*SIN(('OddsRatio_working_3-way'!Y7+4*PI())/3)</f>
        <v>-0.52539167233884254</v>
      </c>
      <c r="AF7" s="11">
        <f>-'OddsRatio_working_3-way'!U7/(3*'OddsRatio_working_3-way'!X7^(1/3))*COS(('OddsRatio_working_3-way'!Y7)/3)</f>
        <v>0.52744577066524934</v>
      </c>
      <c r="AG7" s="11">
        <f>-'OddsRatio_working_3-way'!U7/(3*'OddsRatio_working_3-way'!X7^(1/3))*COS(('OddsRatio_working_3-way'!Y7+2*PI())/3)</f>
        <v>-0.38255929969920582</v>
      </c>
      <c r="AH7" s="11">
        <f>-'OddsRatio_working_3-way'!U7/(3*'OddsRatio_working_3-way'!X7^(1/3))*COS(('OddsRatio_working_3-way'!Y7+4*PI())/3)</f>
        <v>-0.14488647096604343</v>
      </c>
      <c r="AI7" s="11">
        <f>'OddsRatio_working_3-way'!U7/(3*'OddsRatio_working_3-way'!X7^(1/3))*SIN(('OddsRatio_working_3-way'!Y7)/3)</f>
        <v>-0.13722047164815107</v>
      </c>
      <c r="AJ7" s="11">
        <f>'OddsRatio_working_3-way'!U7/(3*'OddsRatio_working_3-way'!X7^(1/3))*SIN(('OddsRatio_working_3-way'!Y7+2*PI())/3)</f>
        <v>-0.3881712006906915</v>
      </c>
      <c r="AK7" s="11">
        <f>'OddsRatio_working_3-way'!U7/(3*'OddsRatio_working_3-way'!X7^(1/3))*SIN(('OddsRatio_working_3-way'!Y7+4*PI())/3)</f>
        <v>0.52539167233884254</v>
      </c>
      <c r="AL7" s="11">
        <f>'OddsRatio_working_3-way'!Z7+'OddsRatio_working_3-way'!AF7</f>
        <v>1.0548915413304987</v>
      </c>
      <c r="AM7" s="11">
        <f>'OddsRatio_working_3-way'!AA7+'OddsRatio_working_3-way'!AG7</f>
        <v>-0.76511859939841165</v>
      </c>
      <c r="AN7" s="11">
        <f>'OddsRatio_working_3-way'!AB7+'OddsRatio_working_3-way'!AH7</f>
        <v>-0.28977294193208686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1.0548915413304987</v>
      </c>
      <c r="AS7" s="11">
        <f>IF(('OddsRatio_working_3-way'!X7=0),IF(Q7&gt;0,-Q7^(1/3),(-Q7)^(1/3)),'OddsRatio_working_3-way'!AM7-'OddsRatio_working_3-way'!R7/3)</f>
        <v>-0.76511859939841165</v>
      </c>
      <c r="AT7" s="11">
        <f>IF(('OddsRatio_working_3-way'!X7=0),IF(Q7&gt;0,-Q7^(1/3),(-Q7)^(1/3)),'OddsRatio_working_3-way'!AN7-'OddsRatio_working_3-way'!R7/3)</f>
        <v>-0.28977294193208686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2.9</v>
      </c>
      <c r="B8" s="4">
        <f>IF('True_Odds_Calculator_3-way'!B9="","",'True_Odds_Calculator_3-way'!B9)</f>
        <v>3.54</v>
      </c>
      <c r="C8" s="4">
        <f>IF('True_Odds_Calculator_3-way'!C9="","",'True_Odds_Calculator_3-way'!C9)</f>
        <v>2.5</v>
      </c>
      <c r="D8" s="9">
        <f t="shared" si="13"/>
        <v>0.33559880515841661</v>
      </c>
      <c r="E8" s="9">
        <f t="shared" si="14"/>
        <v>0.27422722022376267</v>
      </c>
      <c r="F8" s="9">
        <f t="shared" si="15"/>
        <v>0.39017397461782077</v>
      </c>
      <c r="G8" s="9">
        <f t="shared" si="16"/>
        <v>1.041972837850961</v>
      </c>
      <c r="H8" s="9">
        <f t="shared" si="17"/>
        <v>2.9797483919168255</v>
      </c>
      <c r="I8" s="9">
        <f t="shared" si="18"/>
        <v>3.6466110081414405</v>
      </c>
      <c r="J8" s="9">
        <f t="shared" si="19"/>
        <v>2.5629592567764412</v>
      </c>
      <c r="K8" s="11">
        <f t="shared" si="20"/>
        <v>0.34482758620689657</v>
      </c>
      <c r="L8" s="11">
        <f t="shared" si="21"/>
        <v>0.2824858757062147</v>
      </c>
      <c r="M8" s="11">
        <f t="shared" si="22"/>
        <v>0.4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-0.28205727644652256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0.23144360023378144</v>
      </c>
      <c r="Q8" s="11">
        <f>2*'OddsRatio_working_3-way'!K8*'OddsRatio_working_3-way'!L8*'OddsRatio_working_3-way'!M8</f>
        <v>7.7927138125852335E-2</v>
      </c>
      <c r="R8" s="11">
        <f t="shared" si="23"/>
        <v>0</v>
      </c>
      <c r="S8" s="11">
        <f t="shared" si="24"/>
        <v>-0.82055532532117681</v>
      </c>
      <c r="T8" s="11">
        <f t="shared" si="25"/>
        <v>-0.27628125431689454</v>
      </c>
      <c r="U8" s="11">
        <f>'OddsRatio_working_3-way'!S8-'OddsRatio_working_3-way'!R8^2/3</f>
        <v>-0.82055532532117681</v>
      </c>
      <c r="V8" s="11">
        <f>'OddsRatio_working_3-way'!S8*'OddsRatio_working_3-way'!R8/3-2*'OddsRatio_working_3-way'!R8^3/27-'OddsRatio_working_3-way'!T8</f>
        <v>0.27628125431689454</v>
      </c>
      <c r="W8" s="11">
        <f>'OddsRatio_working_3-way'!V8^2+4*'OddsRatio_working_3-way'!U8^3/27</f>
        <v>-5.5188849633374809E-3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0.14304738415141854</v>
      </c>
      <c r="Y8" s="11">
        <f>IF('OddsRatio_working_3-way'!W8&gt;=0,IF('OddsRatio_working_3-way'!V8+SQRT('OddsRatio_working_3-way'!W8)&gt;0,0,PI()),ACOS('OddsRatio_working_3-way'!V8/(2*'OddsRatio_working_3-way'!X8)))</f>
        <v>0.26267673599131203</v>
      </c>
      <c r="Z8" s="11">
        <f>'OddsRatio_working_3-way'!X8^(1/3)*COS('OddsRatio_working_3-way'!Y8/3)</f>
        <v>0.52098641892548037</v>
      </c>
      <c r="AA8" s="11">
        <f>'OddsRatio_working_3-way'!X8^(1/3)*COS(('OddsRatio_working_3-way'!Y8+2*PI())/3)</f>
        <v>-0.30009996143379997</v>
      </c>
      <c r="AB8" s="11">
        <f>'OddsRatio_working_3-way'!X8^(1/3)*COS(('OddsRatio_working_3-way'!Y8+4*PI())/3)</f>
        <v>-0.22088645749168054</v>
      </c>
      <c r="AC8" s="11">
        <f>'OddsRatio_working_3-way'!X8^(1/3)*SIN('OddsRatio_working_3-way'!Y8/3)</f>
        <v>4.5733937824436272E-2</v>
      </c>
      <c r="AD8" s="11">
        <f>'OddsRatio_working_3-way'!X8^(1/3)*SIN(('OddsRatio_working_3-way'!Y8+2*PI())/3)</f>
        <v>0.42832050490392976</v>
      </c>
      <c r="AE8" s="11">
        <f>'OddsRatio_working_3-way'!X8^(1/3)*SIN(('OddsRatio_working_3-way'!Y8+4*PI())/3)</f>
        <v>-0.47405444272836583</v>
      </c>
      <c r="AF8" s="11">
        <f>-'OddsRatio_working_3-way'!U8/(3*'OddsRatio_working_3-way'!X8^(1/3))*COS(('OddsRatio_working_3-way'!Y8)/3)</f>
        <v>0.52098641892548059</v>
      </c>
      <c r="AG8" s="11">
        <f>-'OddsRatio_working_3-way'!U8/(3*'OddsRatio_working_3-way'!X8^(1/3))*COS(('OddsRatio_working_3-way'!Y8+2*PI())/3)</f>
        <v>-0.30009996143380008</v>
      </c>
      <c r="AH8" s="11">
        <f>-'OddsRatio_working_3-way'!U8/(3*'OddsRatio_working_3-way'!X8^(1/3))*COS(('OddsRatio_working_3-way'!Y8+4*PI())/3)</f>
        <v>-0.22088645749168065</v>
      </c>
      <c r="AI8" s="11">
        <f>'OddsRatio_working_3-way'!U8/(3*'OddsRatio_working_3-way'!X8^(1/3))*SIN(('OddsRatio_working_3-way'!Y8)/3)</f>
        <v>-4.5733937824436285E-2</v>
      </c>
      <c r="AJ8" s="11">
        <f>'OddsRatio_working_3-way'!U8/(3*'OddsRatio_working_3-way'!X8^(1/3))*SIN(('OddsRatio_working_3-way'!Y8+2*PI())/3)</f>
        <v>-0.42832050490392992</v>
      </c>
      <c r="AK8" s="11">
        <f>'OddsRatio_working_3-way'!U8/(3*'OddsRatio_working_3-way'!X8^(1/3))*SIN(('OddsRatio_working_3-way'!Y8+4*PI())/3)</f>
        <v>0.47405444272836605</v>
      </c>
      <c r="AL8" s="11">
        <f>'OddsRatio_working_3-way'!Z8+'OddsRatio_working_3-way'!AF8</f>
        <v>1.041972837850961</v>
      </c>
      <c r="AM8" s="11">
        <f>'OddsRatio_working_3-way'!AA8+'OddsRatio_working_3-way'!AG8</f>
        <v>-0.60019992286760004</v>
      </c>
      <c r="AN8" s="11">
        <f>'OddsRatio_working_3-way'!AB8+'OddsRatio_working_3-way'!AH8</f>
        <v>-0.44177291498336119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1.041972837850961</v>
      </c>
      <c r="AS8" s="11">
        <f>IF(('OddsRatio_working_3-way'!X8=0),IF(Q8&gt;0,-Q8^(1/3),(-Q8)^(1/3)),'OddsRatio_working_3-way'!AM8-'OddsRatio_working_3-way'!R8/3)</f>
        <v>-0.60019992286760004</v>
      </c>
      <c r="AT8" s="11">
        <f>IF(('OddsRatio_working_3-way'!X8=0),IF(Q8&gt;0,-Q8^(1/3),(-Q8)^(1/3)),'OddsRatio_working_3-way'!AN8-'OddsRatio_working_3-way'!R8/3)</f>
        <v>-0.44177291498336119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1.79</v>
      </c>
      <c r="B9" s="4">
        <f>IF('True_Odds_Calculator_3-way'!B10="","",'True_Odds_Calculator_3-way'!B10)</f>
        <v>4.0999999999999996</v>
      </c>
      <c r="C9" s="4">
        <f>IF('True_Odds_Calculator_3-way'!C10="","",'True_Odds_Calculator_3-way'!C10)</f>
        <v>4.3899999999999997</v>
      </c>
      <c r="D9" s="9">
        <f t="shared" si="13"/>
        <v>0.54620939193200979</v>
      </c>
      <c r="E9" s="9">
        <f t="shared" si="14"/>
        <v>0.23473626530631359</v>
      </c>
      <c r="F9" s="9">
        <f t="shared" si="15"/>
        <v>0.21905434276167657</v>
      </c>
      <c r="G9" s="9">
        <f t="shared" si="16"/>
        <v>1.0516452109941117</v>
      </c>
      <c r="H9" s="9">
        <f t="shared" si="17"/>
        <v>1.8307997166853485</v>
      </c>
      <c r="I9" s="9">
        <f t="shared" si="18"/>
        <v>4.2601001540817451</v>
      </c>
      <c r="J9" s="9">
        <f t="shared" si="19"/>
        <v>4.5650772652700375</v>
      </c>
      <c r="K9" s="11">
        <f t="shared" si="20"/>
        <v>0.55865921787709494</v>
      </c>
      <c r="L9" s="11">
        <f t="shared" si="21"/>
        <v>0.24390243902439027</v>
      </c>
      <c r="M9" s="11">
        <f t="shared" si="22"/>
        <v>0.22779043280182235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-0.25768377572807422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0.22595917029530815</v>
      </c>
      <c r="Q9" s="11">
        <f>2*'OddsRatio_working_3-way'!K9*'OddsRatio_working_3-way'!L9*'OddsRatio_working_3-way'!M9</f>
        <v>6.2076695136073674E-2</v>
      </c>
      <c r="R9" s="11">
        <f t="shared" si="23"/>
        <v>0</v>
      </c>
      <c r="S9" s="11">
        <f t="shared" si="24"/>
        <v>-0.87688551464627684</v>
      </c>
      <c r="T9" s="11">
        <f t="shared" si="25"/>
        <v>-0.24090261391381235</v>
      </c>
      <c r="U9" s="11">
        <f>'OddsRatio_working_3-way'!S9-'OddsRatio_working_3-way'!R9^2/3</f>
        <v>-0.87688551464627684</v>
      </c>
      <c r="V9" s="11">
        <f>'OddsRatio_working_3-way'!S9*'OddsRatio_working_3-way'!R9/3-2*'OddsRatio_working_3-way'!R9^3/27-'OddsRatio_working_3-way'!T9</f>
        <v>0.24090261391381235</v>
      </c>
      <c r="W9" s="11">
        <f>'OddsRatio_working_3-way'!V9^2+4*'OddsRatio_working_3-way'!U9^3/27</f>
        <v>-4.1856598085918177E-2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0.15802742442090986</v>
      </c>
      <c r="Y9" s="11">
        <f>IF('OddsRatio_working_3-way'!W9&gt;=0,IF('OddsRatio_working_3-way'!V9+SQRT('OddsRatio_working_3-way'!W9)&gt;0,0,PI()),ACOS('OddsRatio_working_3-way'!V9/(2*'OddsRatio_working_3-way'!X9)))</f>
        <v>0.70406405184360177</v>
      </c>
      <c r="Z9" s="11">
        <f>'OddsRatio_working_3-way'!X9^(1/3)*COS('OddsRatio_working_3-way'!Y9/3)</f>
        <v>0.52582260549705584</v>
      </c>
      <c r="AA9" s="11">
        <f>'OddsRatio_working_3-way'!X9^(1/3)*COS(('OddsRatio_working_3-way'!Y9+2*PI())/3)</f>
        <v>-0.37178884553300157</v>
      </c>
      <c r="AB9" s="11">
        <f>'OddsRatio_working_3-way'!X9^(1/3)*COS(('OddsRatio_working_3-way'!Y9+4*PI())/3)</f>
        <v>-0.15403375996405447</v>
      </c>
      <c r="AC9" s="11">
        <f>'OddsRatio_working_3-way'!X9^(1/3)*SIN('OddsRatio_working_3-way'!Y9/3)</f>
        <v>0.12572095727064173</v>
      </c>
      <c r="AD9" s="11">
        <f>'OddsRatio_working_3-way'!X9^(1/3)*SIN(('OddsRatio_working_3-way'!Y9+2*PI())/3)</f>
        <v>0.3925152556092526</v>
      </c>
      <c r="AE9" s="11">
        <f>'OddsRatio_working_3-way'!X9^(1/3)*SIN(('OddsRatio_working_3-way'!Y9+4*PI())/3)</f>
        <v>-0.51823621287989419</v>
      </c>
      <c r="AF9" s="11">
        <f>-'OddsRatio_working_3-way'!U9/(3*'OddsRatio_working_3-way'!X9^(1/3))*COS(('OddsRatio_working_3-way'!Y9)/3)</f>
        <v>0.52582260549705584</v>
      </c>
      <c r="AG9" s="11">
        <f>-'OddsRatio_working_3-way'!U9/(3*'OddsRatio_working_3-way'!X9^(1/3))*COS(('OddsRatio_working_3-way'!Y9+2*PI())/3)</f>
        <v>-0.37178884553300157</v>
      </c>
      <c r="AH9" s="11">
        <f>-'OddsRatio_working_3-way'!U9/(3*'OddsRatio_working_3-way'!X9^(1/3))*COS(('OddsRatio_working_3-way'!Y9+4*PI())/3)</f>
        <v>-0.15403375996405447</v>
      </c>
      <c r="AI9" s="11">
        <f>'OddsRatio_working_3-way'!U9/(3*'OddsRatio_working_3-way'!X9^(1/3))*SIN(('OddsRatio_working_3-way'!Y9)/3)</f>
        <v>-0.12572095727064173</v>
      </c>
      <c r="AJ9" s="11">
        <f>'OddsRatio_working_3-way'!U9/(3*'OddsRatio_working_3-way'!X9^(1/3))*SIN(('OddsRatio_working_3-way'!Y9+2*PI())/3)</f>
        <v>-0.3925152556092526</v>
      </c>
      <c r="AK9" s="11">
        <f>'OddsRatio_working_3-way'!U9/(3*'OddsRatio_working_3-way'!X9^(1/3))*SIN(('OddsRatio_working_3-way'!Y9+4*PI())/3)</f>
        <v>0.51823621287989419</v>
      </c>
      <c r="AL9" s="11">
        <f>'OddsRatio_working_3-way'!Z9+'OddsRatio_working_3-way'!AF9</f>
        <v>1.0516452109941117</v>
      </c>
      <c r="AM9" s="11">
        <f>'OddsRatio_working_3-way'!AA9+'OddsRatio_working_3-way'!AG9</f>
        <v>-0.74357769106600313</v>
      </c>
      <c r="AN9" s="11">
        <f>'OddsRatio_working_3-way'!AB9+'OddsRatio_working_3-way'!AH9</f>
        <v>-0.30806751992810893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1.0516452109941117</v>
      </c>
      <c r="AS9" s="11">
        <f>IF(('OddsRatio_working_3-way'!X9=0),IF(Q9&gt;0,-Q9^(1/3),(-Q9)^(1/3)),'OddsRatio_working_3-way'!AM9-'OddsRatio_working_3-way'!R9/3)</f>
        <v>-0.74357769106600313</v>
      </c>
      <c r="AT9" s="11">
        <f>IF(('OddsRatio_working_3-way'!X9=0),IF(Q9&gt;0,-Q9^(1/3),(-Q9)^(1/3)),'OddsRatio_working_3-way'!AN9-'OddsRatio_working_3-way'!R9/3)</f>
        <v>-0.30806751992810893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1.88</v>
      </c>
      <c r="B10" s="4">
        <f>IF('True_Odds_Calculator_3-way'!B11="","",'True_Odds_Calculator_3-way'!B11)</f>
        <v>3.82</v>
      </c>
      <c r="C10" s="4">
        <f>IF('True_Odds_Calculator_3-way'!C11="","",'True_Odds_Calculator_3-way'!C11)</f>
        <v>4.2300000000000004</v>
      </c>
      <c r="D10" s="9">
        <f t="shared" si="13"/>
        <v>0.51978114314967971</v>
      </c>
      <c r="E10" s="9">
        <f t="shared" si="14"/>
        <v>0.25248465407420329</v>
      </c>
      <c r="F10" s="9">
        <f t="shared" si="15"/>
        <v>0.22773420277611711</v>
      </c>
      <c r="G10" s="9">
        <f t="shared" si="16"/>
        <v>1.0498711883121818</v>
      </c>
      <c r="H10" s="9">
        <f t="shared" si="17"/>
        <v>1.9238866457147199</v>
      </c>
      <c r="I10" s="9">
        <f t="shared" si="18"/>
        <v>3.9606367510403535</v>
      </c>
      <c r="J10" s="9">
        <f t="shared" si="19"/>
        <v>4.3910839382483475</v>
      </c>
      <c r="K10" s="11">
        <f t="shared" si="20"/>
        <v>0.53191489361702127</v>
      </c>
      <c r="L10" s="11">
        <f t="shared" si="21"/>
        <v>0.26178010471204188</v>
      </c>
      <c r="M10" s="11">
        <f t="shared" si="22"/>
        <v>0.23640661938534277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-0.26385949277783982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0.22812435562276173</v>
      </c>
      <c r="Q10" s="11">
        <f>2*'OddsRatio_working_3-way'!K10*'OddsRatio_working_3-way'!L10*'OddsRatio_working_3-way'!M10</f>
        <v>6.5836754869483885E-2</v>
      </c>
      <c r="R10" s="11">
        <f t="shared" si="23"/>
        <v>0</v>
      </c>
      <c r="S10" s="11">
        <f t="shared" si="24"/>
        <v>-0.86456755154469356</v>
      </c>
      <c r="T10" s="11">
        <f t="shared" si="25"/>
        <v>-0.24951444489024338</v>
      </c>
      <c r="U10" s="11">
        <f>'OddsRatio_working_3-way'!S10-'OddsRatio_working_3-way'!R10^2/3</f>
        <v>-0.86456755154469356</v>
      </c>
      <c r="V10" s="11">
        <f>'OddsRatio_working_3-way'!S10*'OddsRatio_working_3-way'!R10/3-2*'OddsRatio_working_3-way'!R10^3/27-'OddsRatio_working_3-way'!T10</f>
        <v>0.24951444489024338</v>
      </c>
      <c r="W10" s="11">
        <f>'OddsRatio_working_3-way'!V10^2+4*'OddsRatio_working_3-way'!U10^3/27</f>
        <v>-3.3482453491556166E-2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0.15470933367160047</v>
      </c>
      <c r="Y10" s="11">
        <f>IF('OddsRatio_working_3-way'!W10&gt;=0,IF('OddsRatio_working_3-way'!V10+SQRT('OddsRatio_working_3-way'!W10)&gt;0,0,PI()),ACOS('OddsRatio_working_3-way'!V10/(2*'OddsRatio_working_3-way'!X10)))</f>
        <v>0.63276148261157772</v>
      </c>
      <c r="Z10" s="11">
        <f>'OddsRatio_working_3-way'!X10^(1/3)*COS('OddsRatio_working_3-way'!Y10/3)</f>
        <v>0.52493559415609092</v>
      </c>
      <c r="AA10" s="11">
        <f>'OddsRatio_working_3-way'!X10^(1/3)*COS(('OddsRatio_working_3-way'!Y10+2*PI())/3)</f>
        <v>-0.35980152390059789</v>
      </c>
      <c r="AB10" s="11">
        <f>'OddsRatio_working_3-way'!X10^(1/3)*COS(('OddsRatio_working_3-way'!Y10+4*PI())/3)</f>
        <v>-0.16513407025549293</v>
      </c>
      <c r="AC10" s="11">
        <f>'OddsRatio_working_3-way'!X10^(1/3)*SIN('OddsRatio_working_3-way'!Y10/3)</f>
        <v>0.11239130676446034</v>
      </c>
      <c r="AD10" s="11">
        <f>'OddsRatio_working_3-way'!X10^(1/3)*SIN(('OddsRatio_working_3-way'!Y10+2*PI())/3)</f>
        <v>0.3984119065076227</v>
      </c>
      <c r="AE10" s="11">
        <f>'OddsRatio_working_3-way'!X10^(1/3)*SIN(('OddsRatio_working_3-way'!Y10+4*PI())/3)</f>
        <v>-0.51080321327208311</v>
      </c>
      <c r="AF10" s="11">
        <f>-'OddsRatio_working_3-way'!U10/(3*'OddsRatio_working_3-way'!X10^(1/3))*COS(('OddsRatio_working_3-way'!Y10)/3)</f>
        <v>0.52493559415609081</v>
      </c>
      <c r="AG10" s="11">
        <f>-'OddsRatio_working_3-way'!U10/(3*'OddsRatio_working_3-way'!X10^(1/3))*COS(('OddsRatio_working_3-way'!Y10+2*PI())/3)</f>
        <v>-0.35980152390059783</v>
      </c>
      <c r="AH10" s="11">
        <f>-'OddsRatio_working_3-way'!U10/(3*'OddsRatio_working_3-way'!X10^(1/3))*COS(('OddsRatio_working_3-way'!Y10+4*PI())/3)</f>
        <v>-0.1651340702554929</v>
      </c>
      <c r="AI10" s="11">
        <f>'OddsRatio_working_3-way'!U10/(3*'OddsRatio_working_3-way'!X10^(1/3))*SIN(('OddsRatio_working_3-way'!Y10)/3)</f>
        <v>-0.11239130676446031</v>
      </c>
      <c r="AJ10" s="11">
        <f>'OddsRatio_working_3-way'!U10/(3*'OddsRatio_working_3-way'!X10^(1/3))*SIN(('OddsRatio_working_3-way'!Y10+2*PI())/3)</f>
        <v>-0.39841190650762265</v>
      </c>
      <c r="AK10" s="11">
        <f>'OddsRatio_working_3-way'!U10/(3*'OddsRatio_working_3-way'!X10^(1/3))*SIN(('OddsRatio_working_3-way'!Y10+4*PI())/3)</f>
        <v>0.510803213272083</v>
      </c>
      <c r="AL10" s="11">
        <f>'OddsRatio_working_3-way'!Z10+'OddsRatio_working_3-way'!AF10</f>
        <v>1.0498711883121818</v>
      </c>
      <c r="AM10" s="11">
        <f>'OddsRatio_working_3-way'!AA10+'OddsRatio_working_3-way'!AG10</f>
        <v>-0.71960304780119566</v>
      </c>
      <c r="AN10" s="11">
        <f>'OddsRatio_working_3-way'!AB10+'OddsRatio_working_3-way'!AH10</f>
        <v>-0.33026814051098585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1.0498711883121818</v>
      </c>
      <c r="AS10" s="11">
        <f>IF(('OddsRatio_working_3-way'!X10=0),IF(Q10&gt;0,-Q10^(1/3),(-Q10)^(1/3)),'OddsRatio_working_3-way'!AM10-'OddsRatio_working_3-way'!R10/3)</f>
        <v>-0.71960304780119566</v>
      </c>
      <c r="AT10" s="11">
        <f>IF(('OddsRatio_working_3-way'!X10=0),IF(Q10&gt;0,-Q10^(1/3),(-Q10)^(1/3)),'OddsRatio_working_3-way'!AN10-'OddsRatio_working_3-way'!R10/3)</f>
        <v>-0.33026814051098585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1.81</v>
      </c>
      <c r="B11" s="4">
        <f>IF('True_Odds_Calculator_3-way'!B12="","",'True_Odds_Calculator_3-way'!B12)</f>
        <v>4.04</v>
      </c>
      <c r="C11" s="4">
        <f>IF('True_Odds_Calculator_3-way'!C12="","",'True_Odds_Calculator_3-way'!C12)</f>
        <v>4.3600000000000003</v>
      </c>
      <c r="D11" s="9">
        <f t="shared" si="13"/>
        <v>0.54048021808050528</v>
      </c>
      <c r="E11" s="9">
        <f t="shared" si="14"/>
        <v>0.23861232341105815</v>
      </c>
      <c r="F11" s="9">
        <f t="shared" si="15"/>
        <v>0.22090745850843641</v>
      </c>
      <c r="G11" s="9">
        <f t="shared" si="16"/>
        <v>1.0496376255080917</v>
      </c>
      <c r="H11" s="9">
        <f t="shared" si="17"/>
        <v>1.850206476661554</v>
      </c>
      <c r="I11" s="9">
        <f t="shared" si="18"/>
        <v>4.1908983815445993</v>
      </c>
      <c r="J11" s="9">
        <f t="shared" si="19"/>
        <v>4.5267824217071881</v>
      </c>
      <c r="K11" s="11">
        <f t="shared" si="20"/>
        <v>0.5524861878453039</v>
      </c>
      <c r="L11" s="11">
        <f t="shared" si="21"/>
        <v>0.24752475247524752</v>
      </c>
      <c r="M11" s="11">
        <f t="shared" si="22"/>
        <v>0.2293577981651376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-0.25950841827555449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0.22614596093904088</v>
      </c>
      <c r="Q11" s="11">
        <f>2*'OddsRatio_working_3-way'!K11*'OddsRatio_working_3-way'!L11*'OddsRatio_working_3-way'!M11</f>
        <v>6.2731195822202726E-2</v>
      </c>
      <c r="R11" s="11">
        <f t="shared" si="23"/>
        <v>0</v>
      </c>
      <c r="S11" s="11">
        <f t="shared" si="24"/>
        <v>-0.87143978774095776</v>
      </c>
      <c r="T11" s="11">
        <f t="shared" si="25"/>
        <v>-0.24173087038584121</v>
      </c>
      <c r="U11" s="11">
        <f>'OddsRatio_working_3-way'!S11-'OddsRatio_working_3-way'!R11^2/3</f>
        <v>-0.87143978774095776</v>
      </c>
      <c r="V11" s="11">
        <f>'OddsRatio_working_3-way'!S11*'OddsRatio_working_3-way'!R11/3-2*'OddsRatio_working_3-way'!R11^3/27-'OddsRatio_working_3-way'!T11</f>
        <v>0.24173087038584121</v>
      </c>
      <c r="W11" s="11">
        <f>'OddsRatio_working_3-way'!V11^2+4*'OddsRatio_working_3-way'!U11^3/27</f>
        <v>-3.9607332896379986E-2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0.15655761446978261</v>
      </c>
      <c r="Y11" s="11">
        <f>IF('OddsRatio_working_3-way'!W11&gt;=0,IF('OddsRatio_working_3-way'!V11+SQRT('OddsRatio_working_3-way'!W11)&gt;0,0,PI()),ACOS('OddsRatio_working_3-way'!V11/(2*'OddsRatio_working_3-way'!X11)))</f>
        <v>0.68878492406698966</v>
      </c>
      <c r="Z11" s="11">
        <f>'OddsRatio_working_3-way'!X11^(1/3)*COS('OddsRatio_working_3-way'!Y11/3)</f>
        <v>0.52481881275404585</v>
      </c>
      <c r="AA11" s="11">
        <f>'OddsRatio_working_3-way'!X11^(1/3)*COS(('OddsRatio_working_3-way'!Y11+2*PI())/3)</f>
        <v>-0.36863490835190099</v>
      </c>
      <c r="AB11" s="11">
        <f>'OddsRatio_working_3-way'!X11^(1/3)*COS(('OddsRatio_working_3-way'!Y11+4*PI())/3)</f>
        <v>-0.15618390440214494</v>
      </c>
      <c r="AC11" s="11">
        <f>'OddsRatio_working_3-way'!X11^(1/3)*SIN('OddsRatio_working_3-way'!Y11/3)</f>
        <v>0.12265864431999803</v>
      </c>
      <c r="AD11" s="11">
        <f>'OddsRatio_working_3-way'!X11^(1/3)*SIN(('OddsRatio_working_3-way'!Y11+2*PI())/3)</f>
        <v>0.3931771020689932</v>
      </c>
      <c r="AE11" s="11">
        <f>'OddsRatio_working_3-way'!X11^(1/3)*SIN(('OddsRatio_working_3-way'!Y11+4*PI())/3)</f>
        <v>-0.5158357463889911</v>
      </c>
      <c r="AF11" s="11">
        <f>-'OddsRatio_working_3-way'!U11/(3*'OddsRatio_working_3-way'!X11^(1/3))*COS(('OddsRatio_working_3-way'!Y11)/3)</f>
        <v>0.52481881275404574</v>
      </c>
      <c r="AG11" s="11">
        <f>-'OddsRatio_working_3-way'!U11/(3*'OddsRatio_working_3-way'!X11^(1/3))*COS(('OddsRatio_working_3-way'!Y11+2*PI())/3)</f>
        <v>-0.36863490835190094</v>
      </c>
      <c r="AH11" s="11">
        <f>-'OddsRatio_working_3-way'!U11/(3*'OddsRatio_working_3-way'!X11^(1/3))*COS(('OddsRatio_working_3-way'!Y11+4*PI())/3)</f>
        <v>-0.15618390440214491</v>
      </c>
      <c r="AI11" s="11">
        <f>'OddsRatio_working_3-way'!U11/(3*'OddsRatio_working_3-way'!X11^(1/3))*SIN(('OddsRatio_working_3-way'!Y11)/3)</f>
        <v>-0.122658644319998</v>
      </c>
      <c r="AJ11" s="11">
        <f>'OddsRatio_working_3-way'!U11/(3*'OddsRatio_working_3-way'!X11^(1/3))*SIN(('OddsRatio_working_3-way'!Y11+2*PI())/3)</f>
        <v>-0.39317710206899315</v>
      </c>
      <c r="AK11" s="11">
        <f>'OddsRatio_working_3-way'!U11/(3*'OddsRatio_working_3-way'!X11^(1/3))*SIN(('OddsRatio_working_3-way'!Y11+4*PI())/3)</f>
        <v>0.5158357463889911</v>
      </c>
      <c r="AL11" s="11">
        <f>'OddsRatio_working_3-way'!Z11+'OddsRatio_working_3-way'!AF11</f>
        <v>1.0496376255080917</v>
      </c>
      <c r="AM11" s="11">
        <f>'OddsRatio_working_3-way'!AA11+'OddsRatio_working_3-way'!AG11</f>
        <v>-0.73726981670380187</v>
      </c>
      <c r="AN11" s="11">
        <f>'OddsRatio_working_3-way'!AB11+'OddsRatio_working_3-way'!AH11</f>
        <v>-0.31236780880428983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1.0496376255080917</v>
      </c>
      <c r="AS11" s="11">
        <f>IF(('OddsRatio_working_3-way'!X11=0),IF(Q11&gt;0,-Q11^(1/3),(-Q11)^(1/3)),'OddsRatio_working_3-way'!AM11-'OddsRatio_working_3-way'!R11/3)</f>
        <v>-0.73726981670380187</v>
      </c>
      <c r="AT11" s="11">
        <f>IF(('OddsRatio_working_3-way'!X11=0),IF(Q11&gt;0,-Q11^(1/3),(-Q11)^(1/3)),'OddsRatio_working_3-way'!AN11-'OddsRatio_working_3-way'!R11/3)</f>
        <v>-0.31236780880428983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2.48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2.79</v>
      </c>
      <c r="D12" s="9">
        <f t="shared" si="13"/>
        <v>0.39347669895434839</v>
      </c>
      <c r="E12" s="9">
        <f t="shared" si="14"/>
        <v>0.2573999462669026</v>
      </c>
      <c r="F12" s="9">
        <f t="shared" si="15"/>
        <v>0.34912335477874901</v>
      </c>
      <c r="G12" s="9">
        <f t="shared" si="16"/>
        <v>1.0415179407983415</v>
      </c>
      <c r="H12" s="9">
        <f t="shared" si="17"/>
        <v>2.5414465523815455</v>
      </c>
      <c r="I12" s="9">
        <f t="shared" si="18"/>
        <v>3.8850046960114053</v>
      </c>
      <c r="J12" s="9">
        <f t="shared" si="19"/>
        <v>2.8643171140290313</v>
      </c>
      <c r="K12" s="11">
        <f t="shared" si="20"/>
        <v>0.40322580645161293</v>
      </c>
      <c r="L12" s="11">
        <f t="shared" si="21"/>
        <v>0.26525198938992045</v>
      </c>
      <c r="M12" s="11">
        <f t="shared" si="22"/>
        <v>0.35842293906810035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-0.28131784450633357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0.23154729100403512</v>
      </c>
      <c r="Q12" s="11">
        <f>2*'OddsRatio_working_3-way'!K12*'OddsRatio_working_3-way'!L12*'OddsRatio_working_3-way'!M12</f>
        <v>7.6671288411932145E-2</v>
      </c>
      <c r="R12" s="11">
        <f t="shared" si="23"/>
        <v>0</v>
      </c>
      <c r="S12" s="11">
        <f t="shared" si="24"/>
        <v>-0.82308070933204558</v>
      </c>
      <c r="T12" s="11">
        <f t="shared" si="25"/>
        <v>-0.27254328123577659</v>
      </c>
      <c r="U12" s="11">
        <f>'OddsRatio_working_3-way'!S12-'OddsRatio_working_3-way'!R12^2/3</f>
        <v>-0.82308070933204558</v>
      </c>
      <c r="V12" s="11">
        <f>'OddsRatio_working_3-way'!S12*'OddsRatio_working_3-way'!R12/3-2*'OddsRatio_working_3-way'!R12^3/27-'OddsRatio_working_3-way'!T12</f>
        <v>0.27254328123577659</v>
      </c>
      <c r="W12" s="11">
        <f>'OddsRatio_working_3-way'!V12^2+4*'OddsRatio_working_3-way'!U12^3/27</f>
        <v>-8.3284240602108928E-3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0.14370826716561447</v>
      </c>
      <c r="Y12" s="11">
        <f>IF('OddsRatio_working_3-way'!W12&gt;=0,IF('OddsRatio_working_3-way'!V12+SQRT('OddsRatio_working_3-way'!W12)&gt;0,0,PI()),ACOS('OddsRatio_working_3-way'!V12/(2*'OddsRatio_working_3-way'!X12)))</f>
        <v>0.32311190419726543</v>
      </c>
      <c r="Z12" s="11">
        <f>'OddsRatio_working_3-way'!X12^(1/3)*COS('OddsRatio_working_3-way'!Y12/3)</f>
        <v>0.52075897039917074</v>
      </c>
      <c r="AA12" s="11">
        <f>'OddsRatio_working_3-way'!X12^(1/3)*COS(('OddsRatio_working_3-way'!Y12+2*PI())/3)</f>
        <v>-0.30914164670426131</v>
      </c>
      <c r="AB12" s="11">
        <f>'OddsRatio_working_3-way'!X12^(1/3)*COS(('OddsRatio_working_3-way'!Y12+4*PI())/3)</f>
        <v>-0.21161732369490954</v>
      </c>
      <c r="AC12" s="11">
        <f>'OddsRatio_working_3-way'!X12^(1/3)*SIN('OddsRatio_working_3-way'!Y12/3)</f>
        <v>5.6305694141985309E-2</v>
      </c>
      <c r="AD12" s="11">
        <f>'OddsRatio_working_3-way'!X12^(1/3)*SIN(('OddsRatio_working_3-way'!Y12+2*PI())/3)</f>
        <v>0.42283765054331768</v>
      </c>
      <c r="AE12" s="11">
        <f>'OddsRatio_working_3-way'!X12^(1/3)*SIN(('OddsRatio_working_3-way'!Y12+4*PI())/3)</f>
        <v>-0.47914334468530301</v>
      </c>
      <c r="AF12" s="11">
        <f>-'OddsRatio_working_3-way'!U12/(3*'OddsRatio_working_3-way'!X12^(1/3))*COS(('OddsRatio_working_3-way'!Y12)/3)</f>
        <v>0.52075897039917074</v>
      </c>
      <c r="AG12" s="11">
        <f>-'OddsRatio_working_3-way'!U12/(3*'OddsRatio_working_3-way'!X12^(1/3))*COS(('OddsRatio_working_3-way'!Y12+2*PI())/3)</f>
        <v>-0.30914164670426131</v>
      </c>
      <c r="AH12" s="11">
        <f>-'OddsRatio_working_3-way'!U12/(3*'OddsRatio_working_3-way'!X12^(1/3))*COS(('OddsRatio_working_3-way'!Y12+4*PI())/3)</f>
        <v>-0.21161732369490954</v>
      </c>
      <c r="AI12" s="11">
        <f>'OddsRatio_working_3-way'!U12/(3*'OddsRatio_working_3-way'!X12^(1/3))*SIN(('OddsRatio_working_3-way'!Y12)/3)</f>
        <v>-5.6305694141985309E-2</v>
      </c>
      <c r="AJ12" s="11">
        <f>'OddsRatio_working_3-way'!U12/(3*'OddsRatio_working_3-way'!X12^(1/3))*SIN(('OddsRatio_working_3-way'!Y12+2*PI())/3)</f>
        <v>-0.42283765054331768</v>
      </c>
      <c r="AK12" s="11">
        <f>'OddsRatio_working_3-way'!U12/(3*'OddsRatio_working_3-way'!X12^(1/3))*SIN(('OddsRatio_working_3-way'!Y12+4*PI())/3)</f>
        <v>0.47914334468530301</v>
      </c>
      <c r="AL12" s="11">
        <f>'OddsRatio_working_3-way'!Z12+'OddsRatio_working_3-way'!AF12</f>
        <v>1.0415179407983415</v>
      </c>
      <c r="AM12" s="11">
        <f>'OddsRatio_working_3-way'!AA12+'OddsRatio_working_3-way'!AG12</f>
        <v>-0.61828329340852262</v>
      </c>
      <c r="AN12" s="11">
        <f>'OddsRatio_working_3-way'!AB12+'OddsRatio_working_3-way'!AH12</f>
        <v>-0.42323464738981909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1.0415179407983415</v>
      </c>
      <c r="AS12" s="11">
        <f>IF(('OddsRatio_working_3-way'!X12=0),IF(Q12&gt;0,-Q12^(1/3),(-Q12)^(1/3)),'OddsRatio_working_3-way'!AM12-'OddsRatio_working_3-way'!R12/3)</f>
        <v>-0.61828329340852262</v>
      </c>
      <c r="AT12" s="11">
        <f>IF(('OddsRatio_working_3-way'!X12=0),IF(Q12&gt;0,-Q12^(1/3),(-Q12)^(1/3)),'OddsRatio_working_3-way'!AN12-'OddsRatio_working_3-way'!R12/3)</f>
        <v>-0.42323464738981909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1.65</v>
      </c>
      <c r="B13" s="4">
        <f>IF('True_Odds_Calculator_3-way'!B14="","",'True_Odds_Calculator_3-way'!B14)</f>
        <v>4.3499999999999996</v>
      </c>
      <c r="C13" s="4">
        <f>IF('True_Odds_Calculator_3-way'!C14="","",'True_Odds_Calculator_3-way'!C14)</f>
        <v>5.17</v>
      </c>
      <c r="D13" s="9">
        <f t="shared" si="13"/>
        <v>0.59365293964224219</v>
      </c>
      <c r="E13" s="9">
        <f t="shared" si="14"/>
        <v>0.22086098391868333</v>
      </c>
      <c r="F13" s="9">
        <f t="shared" si="15"/>
        <v>0.18548607643907436</v>
      </c>
      <c r="G13" s="9">
        <f t="shared" si="16"/>
        <v>1.0530552143884919</v>
      </c>
      <c r="H13" s="9">
        <f t="shared" si="17"/>
        <v>1.6844858893525196</v>
      </c>
      <c r="I13" s="9">
        <f t="shared" si="18"/>
        <v>4.5277349682014467</v>
      </c>
      <c r="J13" s="9">
        <f t="shared" si="19"/>
        <v>5.3912402440000111</v>
      </c>
      <c r="K13" s="11">
        <f t="shared" si="20"/>
        <v>0.60606060606060608</v>
      </c>
      <c r="L13" s="11">
        <f t="shared" si="21"/>
        <v>0.22988505747126439</v>
      </c>
      <c r="M13" s="11">
        <f t="shared" si="22"/>
        <v>0.19342359767891684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-0.24469803079821073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0.22017008610752359</v>
      </c>
      <c r="Q13" s="11">
        <f>2*'OddsRatio_working_3-way'!K13*'OddsRatio_working_3-way'!L13*'OddsRatio_working_3-way'!M13</f>
        <v>5.3897205901474579E-2</v>
      </c>
      <c r="R13" s="11">
        <f t="shared" si="23"/>
        <v>0</v>
      </c>
      <c r="S13" s="11">
        <f t="shared" si="24"/>
        <v>-0.89976239444724415</v>
      </c>
      <c r="T13" s="11">
        <f t="shared" si="25"/>
        <v>-0.22026007208010881</v>
      </c>
      <c r="U13" s="11">
        <f>'OddsRatio_working_3-way'!S13-'OddsRatio_working_3-way'!R13^2/3</f>
        <v>-0.89976239444724415</v>
      </c>
      <c r="V13" s="11">
        <f>'OddsRatio_working_3-way'!S13*'OddsRatio_working_3-way'!R13/3-2*'OddsRatio_working_3-way'!R13^3/27-'OddsRatio_working_3-way'!T13</f>
        <v>0.22026007208010881</v>
      </c>
      <c r="W13" s="11">
        <f>'OddsRatio_working_3-way'!V13^2+4*'OddsRatio_working_3-way'!U13^3/27</f>
        <v>-5.9399985228845341E-2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0.16425170058600616</v>
      </c>
      <c r="Y13" s="11">
        <f>IF('OddsRatio_working_3-way'!W13&gt;=0,IF('OddsRatio_working_3-way'!V13+SQRT('OddsRatio_working_3-way'!W13)&gt;0,0,PI()),ACOS('OddsRatio_working_3-way'!V13/(2*'OddsRatio_working_3-way'!X13)))</f>
        <v>0.83591979171182529</v>
      </c>
      <c r="Z13" s="11">
        <f>'OddsRatio_working_3-way'!X13^(1/3)*COS('OddsRatio_working_3-way'!Y13/3)</f>
        <v>0.52652760719424596</v>
      </c>
      <c r="AA13" s="11">
        <f>'OddsRatio_working_3-way'!X13^(1/3)*COS(('OddsRatio_working_3-way'!Y13+2*PI())/3)</f>
        <v>-0.39371344046337653</v>
      </c>
      <c r="AB13" s="11">
        <f>'OddsRatio_working_3-way'!X13^(1/3)*COS(('OddsRatio_working_3-way'!Y13+4*PI())/3)</f>
        <v>-0.13281416673086932</v>
      </c>
      <c r="AC13" s="11">
        <f>'OddsRatio_working_3-way'!X13^(1/3)*SIN('OddsRatio_working_3-way'!Y13/3)</f>
        <v>0.15063026592084083</v>
      </c>
      <c r="AD13" s="11">
        <f>'OddsRatio_working_3-way'!X13^(1/3)*SIN(('OddsRatio_working_3-way'!Y13+2*PI())/3)</f>
        <v>0.38067115066363078</v>
      </c>
      <c r="AE13" s="11">
        <f>'OddsRatio_working_3-way'!X13^(1/3)*SIN(('OddsRatio_working_3-way'!Y13+4*PI())/3)</f>
        <v>-0.53130141658447161</v>
      </c>
      <c r="AF13" s="11">
        <f>-'OddsRatio_working_3-way'!U13/(3*'OddsRatio_working_3-way'!X13^(1/3))*COS(('OddsRatio_working_3-way'!Y13)/3)</f>
        <v>0.52652760719424596</v>
      </c>
      <c r="AG13" s="11">
        <f>-'OddsRatio_working_3-way'!U13/(3*'OddsRatio_working_3-way'!X13^(1/3))*COS(('OddsRatio_working_3-way'!Y13+2*PI())/3)</f>
        <v>-0.39371344046337653</v>
      </c>
      <c r="AH13" s="11">
        <f>-'OddsRatio_working_3-way'!U13/(3*'OddsRatio_working_3-way'!X13^(1/3))*COS(('OddsRatio_working_3-way'!Y13+4*PI())/3)</f>
        <v>-0.13281416673086932</v>
      </c>
      <c r="AI13" s="11">
        <f>'OddsRatio_working_3-way'!U13/(3*'OddsRatio_working_3-way'!X13^(1/3))*SIN(('OddsRatio_working_3-way'!Y13)/3)</f>
        <v>-0.15063026592084083</v>
      </c>
      <c r="AJ13" s="11">
        <f>'OddsRatio_working_3-way'!U13/(3*'OddsRatio_working_3-way'!X13^(1/3))*SIN(('OddsRatio_working_3-way'!Y13+2*PI())/3)</f>
        <v>-0.38067115066363078</v>
      </c>
      <c r="AK13" s="11">
        <f>'OddsRatio_working_3-way'!U13/(3*'OddsRatio_working_3-way'!X13^(1/3))*SIN(('OddsRatio_working_3-way'!Y13+4*PI())/3)</f>
        <v>0.53130141658447161</v>
      </c>
      <c r="AL13" s="11">
        <f>'OddsRatio_working_3-way'!Z13+'OddsRatio_working_3-way'!AF13</f>
        <v>1.0530552143884919</v>
      </c>
      <c r="AM13" s="11">
        <f>'OddsRatio_working_3-way'!AA13+'OddsRatio_working_3-way'!AG13</f>
        <v>-0.78742688092675306</v>
      </c>
      <c r="AN13" s="11">
        <f>'OddsRatio_working_3-way'!AB13+'OddsRatio_working_3-way'!AH13</f>
        <v>-0.26562833346173864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1.0530552143884919</v>
      </c>
      <c r="AS13" s="11">
        <f>IF(('OddsRatio_working_3-way'!X13=0),IF(Q13&gt;0,-Q13^(1/3),(-Q13)^(1/3)),'OddsRatio_working_3-way'!AM13-'OddsRatio_working_3-way'!R13/3)</f>
        <v>-0.78742688092675306</v>
      </c>
      <c r="AT13" s="11">
        <f>IF(('OddsRatio_working_3-way'!X13=0),IF(Q13&gt;0,-Q13^(1/3),(-Q13)^(1/3)),'OddsRatio_working_3-way'!AN13-'OddsRatio_working_3-way'!R13/3)</f>
        <v>-0.26562833346173864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2.0299999999999998</v>
      </c>
      <c r="B14" s="4">
        <f>IF('True_Odds_Calculator_3-way'!B15="","",'True_Odds_Calculator_3-way'!B15)</f>
        <v>3.37</v>
      </c>
      <c r="C14" s="4">
        <f>IF('True_Odds_Calculator_3-way'!C15="","",'True_Odds_Calculator_3-way'!C15)</f>
        <v>3.9</v>
      </c>
      <c r="D14" s="9">
        <f t="shared" si="13"/>
        <v>0.47483189372962464</v>
      </c>
      <c r="E14" s="9">
        <f t="shared" si="14"/>
        <v>0.28209593592922177</v>
      </c>
      <c r="F14" s="9">
        <f t="shared" si="15"/>
        <v>0.24307217034115358</v>
      </c>
      <c r="G14" s="9">
        <f t="shared" si="16"/>
        <v>1.0737946514722609</v>
      </c>
      <c r="H14" s="9">
        <f t="shared" si="17"/>
        <v>2.1060084910164285</v>
      </c>
      <c r="I14" s="9">
        <f t="shared" si="18"/>
        <v>3.544893323989259</v>
      </c>
      <c r="J14" s="9">
        <f t="shared" si="19"/>
        <v>4.114004489269556</v>
      </c>
      <c r="K14" s="11">
        <f t="shared" si="20"/>
        <v>0.49261083743842371</v>
      </c>
      <c r="L14" s="11">
        <f t="shared" si="21"/>
        <v>0.29673590504451036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-0.26533407245573415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0.2361293674094247</v>
      </c>
      <c r="Q14" s="11">
        <f>2*'OddsRatio_working_3-way'!K14*'OddsRatio_working_3-way'!L14*'OddsRatio_working_3-way'!M14</f>
        <v>7.4961703939499913E-2</v>
      </c>
      <c r="R14" s="11">
        <f t="shared" si="23"/>
        <v>0</v>
      </c>
      <c r="S14" s="11">
        <f t="shared" si="24"/>
        <v>-0.88993232276574019</v>
      </c>
      <c r="T14" s="11">
        <f t="shared" si="25"/>
        <v>-0.28251819770340963</v>
      </c>
      <c r="U14" s="11">
        <f>'OddsRatio_working_3-way'!S14-'OddsRatio_working_3-way'!R14^2/3</f>
        <v>-0.88993232276574019</v>
      </c>
      <c r="V14" s="11">
        <f>'OddsRatio_working_3-way'!S14*'OddsRatio_working_3-way'!R14/3-2*'OddsRatio_working_3-way'!R14^3/27-'OddsRatio_working_3-way'!T14</f>
        <v>0.28251819770340963</v>
      </c>
      <c r="W14" s="11">
        <f>'OddsRatio_working_3-way'!V14^2+4*'OddsRatio_working_3-way'!U14^3/27</f>
        <v>-2.4599496235613277E-2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0.16156734530002972</v>
      </c>
      <c r="Y14" s="11">
        <f>IF('OddsRatio_working_3-way'!W14&gt;=0,IF('OddsRatio_working_3-way'!V14+SQRT('OddsRatio_working_3-way'!W14)&gt;0,0,PI()),ACOS('OddsRatio_working_3-way'!V14/(2*'OddsRatio_working_3-way'!X14)))</f>
        <v>0.50679473605561998</v>
      </c>
      <c r="Z14" s="11">
        <f>'OddsRatio_working_3-way'!X14^(1/3)*COS('OddsRatio_working_3-way'!Y14/3)</f>
        <v>0.53689732573613058</v>
      </c>
      <c r="AA14" s="11">
        <f>'OddsRatio_working_3-way'!X14^(1/3)*COS(('OddsRatio_working_3-way'!Y14+2*PI())/3)</f>
        <v>-0.3477520480699508</v>
      </c>
      <c r="AB14" s="11">
        <f>'OddsRatio_working_3-way'!X14^(1/3)*COS(('OddsRatio_working_3-way'!Y14+4*PI())/3)</f>
        <v>-0.18914527766617983</v>
      </c>
      <c r="AC14" s="11">
        <f>'OddsRatio_working_3-way'!X14^(1/3)*SIN('OddsRatio_working_3-way'!Y14/3)</f>
        <v>9.1571661587914341E-2</v>
      </c>
      <c r="AD14" s="11">
        <f>'OddsRatio_working_3-way'!X14^(1/3)*SIN(('OddsRatio_working_3-way'!Y14+2*PI())/3)</f>
        <v>0.41918089251746049</v>
      </c>
      <c r="AE14" s="11">
        <f>'OddsRatio_working_3-way'!X14^(1/3)*SIN(('OddsRatio_working_3-way'!Y14+4*PI())/3)</f>
        <v>-0.51075255410537479</v>
      </c>
      <c r="AF14" s="11">
        <f>-'OddsRatio_working_3-way'!U14/(3*'OddsRatio_working_3-way'!X14^(1/3))*COS(('OddsRatio_working_3-way'!Y14)/3)</f>
        <v>0.53689732573613047</v>
      </c>
      <c r="AG14" s="11">
        <f>-'OddsRatio_working_3-way'!U14/(3*'OddsRatio_working_3-way'!X14^(1/3))*COS(('OddsRatio_working_3-way'!Y14+2*PI())/3)</f>
        <v>-0.34775204806995075</v>
      </c>
      <c r="AH14" s="11">
        <f>-'OddsRatio_working_3-way'!U14/(3*'OddsRatio_working_3-way'!X14^(1/3))*COS(('OddsRatio_working_3-way'!Y14+4*PI())/3)</f>
        <v>-0.18914527766617981</v>
      </c>
      <c r="AI14" s="11">
        <f>'OddsRatio_working_3-way'!U14/(3*'OddsRatio_working_3-way'!X14^(1/3))*SIN(('OddsRatio_working_3-way'!Y14)/3)</f>
        <v>-9.1571661587914313E-2</v>
      </c>
      <c r="AJ14" s="11">
        <f>'OddsRatio_working_3-way'!U14/(3*'OddsRatio_working_3-way'!X14^(1/3))*SIN(('OddsRatio_working_3-way'!Y14+2*PI())/3)</f>
        <v>-0.41918089251746038</v>
      </c>
      <c r="AK14" s="11">
        <f>'OddsRatio_working_3-way'!U14/(3*'OddsRatio_working_3-way'!X14^(1/3))*SIN(('OddsRatio_working_3-way'!Y14+4*PI())/3)</f>
        <v>0.51075255410537468</v>
      </c>
      <c r="AL14" s="11">
        <f>'OddsRatio_working_3-way'!Z14+'OddsRatio_working_3-way'!AF14</f>
        <v>1.0737946514722609</v>
      </c>
      <c r="AM14" s="11">
        <f>'OddsRatio_working_3-way'!AA14+'OddsRatio_working_3-way'!AG14</f>
        <v>-0.6955040961399015</v>
      </c>
      <c r="AN14" s="11">
        <f>'OddsRatio_working_3-way'!AB14+'OddsRatio_working_3-way'!AH14</f>
        <v>-0.37829055533235967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1.0737946514722609</v>
      </c>
      <c r="AS14" s="11">
        <f>IF(('OddsRatio_working_3-way'!X14=0),IF(Q14&gt;0,-Q14^(1/3),(-Q14)^(1/3)),'OddsRatio_working_3-way'!AM14-'OddsRatio_working_3-way'!R14/3)</f>
        <v>-0.6955040961399015</v>
      </c>
      <c r="AT14" s="11">
        <f>IF(('OddsRatio_working_3-way'!X14=0),IF(Q14&gt;0,-Q14^(1/3),(-Q14)^(1/3)),'OddsRatio_working_3-way'!AN14-'OddsRatio_working_3-way'!R14/3)</f>
        <v>-0.37829055533235967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 t="str">
        <f>IF('True_Odds_Calculator_3-way'!A16="","",'True_Odds_Calculator_3-way'!A16)</f>
        <v/>
      </c>
      <c r="B15" s="4" t="str">
        <f>IF('True_Odds_Calculator_3-way'!B16="","",'True_Odds_Calculator_3-way'!B16)</f>
        <v/>
      </c>
      <c r="C15" s="4" t="str">
        <f>IF('True_Odds_Calculator_3-way'!C16="","",'True_Odds_Calculator_3-way'!C16)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IF('True_Odds_Calculator_3-way'!A17="","",'True_Odds_Calculator_3-way'!A17)</f>
        <v/>
      </c>
      <c r="B16" s="4" t="str">
        <f>IF('True_Odds_Calculator_3-way'!B17="","",'True_Odds_Calculator_3-way'!B17)</f>
        <v/>
      </c>
      <c r="C16" s="4" t="str">
        <f>IF('True_Odds_Calculator_3-way'!C17="","",'True_Odds_Calculator_3-way'!C17)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IF('True_Odds_Calculator_3-way'!A18="","",'True_Odds_Calculator_3-way'!A18)</f>
        <v/>
      </c>
      <c r="B17" s="4" t="str">
        <f>IF('True_Odds_Calculator_3-way'!B18="","",'True_Odds_Calculator_3-way'!B18)</f>
        <v/>
      </c>
      <c r="C17" s="4" t="str">
        <f>IF('True_Odds_Calculator_3-way'!C18="","",'True_Odds_Calculator_3-way'!C18)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1.95</v>
      </c>
      <c r="B2" s="4">
        <f>IF('True_Odds_Calculator_3-way'!B3="","",'True_Odds_Calculator_3-way'!B3)</f>
        <v>3.97</v>
      </c>
      <c r="C2" s="4">
        <f>IF('True_Odds_Calculator_3-way'!C3="","",'True_Odds_Calculator_3-way'!C3)</f>
        <v>3.77</v>
      </c>
      <c r="D2" s="4">
        <f>IF(A2="","",((1/A2)+(1/B2)+(1/C2))-1)</f>
        <v>2.9961670976176524E-2</v>
      </c>
      <c r="E2" s="4">
        <f>IF(A2="","",(3*A2)/(3-($D2*A2)))</f>
        <v>1.9887307017142386</v>
      </c>
      <c r="F2" s="4">
        <f>IF(B2="","",(3*B2)/(3-($D2*B2)))</f>
        <v>4.1339064039257698</v>
      </c>
      <c r="G2" s="4">
        <f>IF(C2="","",(3*C2)/(3-($D2*C2)))</f>
        <v>3.9175010978720199</v>
      </c>
      <c r="I2" s="4">
        <f>IF(A2="","",D2+1)</f>
        <v>1.0299616709761765</v>
      </c>
    </row>
    <row r="3" spans="1:9" x14ac:dyDescent="0.2">
      <c r="A3" s="4">
        <f>IF('True_Odds_Calculator_3-way'!A4="","",'True_Odds_Calculator_3-way'!A4)</f>
        <v>1.61</v>
      </c>
      <c r="B3" s="4">
        <f>IF('True_Odds_Calculator_3-way'!B4="","",'True_Odds_Calculator_3-way'!B4)</f>
        <v>4.26</v>
      </c>
      <c r="C3" s="4">
        <f>IF('True_Odds_Calculator_3-way'!C4="","",'True_Odds_Calculator_3-way'!C4)</f>
        <v>5.66</v>
      </c>
      <c r="D3" s="4">
        <f t="shared" ref="D3:D66" si="0">IF(A3="","",((1/A3)+(1/B3)+(1/C3))-1)</f>
        <v>3.2538241689600733E-2</v>
      </c>
      <c r="E3" s="4">
        <f t="shared" ref="E3:E66" si="1">IF(A3="","",(3*A3)/(3-($D3*A3)))</f>
        <v>1.6386137847656777</v>
      </c>
      <c r="F3" s="4">
        <f t="shared" ref="F3:F66" si="2">IF(B3="","",(3*B3)/(3-($D3*B3)))</f>
        <v>4.4663652963511398</v>
      </c>
      <c r="G3" s="4">
        <f t="shared" ref="G3:G66" si="3">IF(C3="","",(3*C3)/(3-($D3*C3)))</f>
        <v>6.0301859773342628</v>
      </c>
      <c r="I3" s="4">
        <f t="shared" ref="I3:I66" si="4">IF(A3="","",D3+1)</f>
        <v>1.0325382416896007</v>
      </c>
    </row>
    <row r="4" spans="1:9" x14ac:dyDescent="0.2">
      <c r="A4" s="4">
        <f>IF('True_Odds_Calculator_3-way'!A5="","",'True_Odds_Calculator_3-way'!A5)</f>
        <v>1.83</v>
      </c>
      <c r="B4" s="4">
        <f>IF('True_Odds_Calculator_3-way'!B5="","",'True_Odds_Calculator_3-way'!B5)</f>
        <v>4.0999999999999996</v>
      </c>
      <c r="C4" s="4">
        <f>IF('True_Odds_Calculator_3-way'!C5="","",'True_Odds_Calculator_3-way'!C5)</f>
        <v>4.16</v>
      </c>
      <c r="D4" s="4">
        <f t="shared" si="0"/>
        <v>3.0735141840699587E-2</v>
      </c>
      <c r="E4" s="4">
        <f t="shared" si="1"/>
        <v>1.864965181319246</v>
      </c>
      <c r="F4" s="4">
        <f t="shared" si="2"/>
        <v>4.2797704473862703</v>
      </c>
      <c r="G4" s="4">
        <f t="shared" si="3"/>
        <v>4.3451893485193285</v>
      </c>
      <c r="I4" s="4">
        <f t="shared" si="4"/>
        <v>1.0307351418406996</v>
      </c>
    </row>
    <row r="5" spans="1:9" x14ac:dyDescent="0.2">
      <c r="A5" s="4">
        <f>IF('True_Odds_Calculator_3-way'!A6="","",'True_Odds_Calculator_3-way'!A6)</f>
        <v>1.68</v>
      </c>
      <c r="B5" s="4">
        <f>IF('True_Odds_Calculator_3-way'!B6="","",'True_Odds_Calculator_3-way'!B6)</f>
        <v>4.28</v>
      </c>
      <c r="C5" s="4">
        <f>IF('True_Odds_Calculator_3-way'!C6="","",'True_Odds_Calculator_3-way'!C6)</f>
        <v>5</v>
      </c>
      <c r="D5" s="4">
        <f t="shared" si="0"/>
        <v>2.8882955051179326E-2</v>
      </c>
      <c r="E5" s="4">
        <f t="shared" si="1"/>
        <v>1.7076198196372478</v>
      </c>
      <c r="F5" s="4">
        <f t="shared" si="2"/>
        <v>4.4639427852460098</v>
      </c>
      <c r="G5" s="4">
        <f t="shared" si="3"/>
        <v>5.252863710745733</v>
      </c>
      <c r="I5" s="4">
        <f t="shared" si="4"/>
        <v>1.0288829550511793</v>
      </c>
    </row>
    <row r="6" spans="1:9" x14ac:dyDescent="0.2">
      <c r="A6" s="4">
        <f>IF('True_Odds_Calculator_3-way'!A7="","",'True_Odds_Calculator_3-way'!A7)</f>
        <v>2.5099999999999998</v>
      </c>
      <c r="B6" s="4">
        <f>IF('True_Odds_Calculator_3-way'!B7="","",'True_Odds_Calculator_3-way'!B7)</f>
        <v>3.68</v>
      </c>
      <c r="C6" s="4">
        <f>IF('True_Odds_Calculator_3-way'!C7="","",'True_Odds_Calculator_3-way'!C7)</f>
        <v>2.79</v>
      </c>
      <c r="D6" s="4">
        <f t="shared" si="0"/>
        <v>2.8568444004875015E-2</v>
      </c>
      <c r="E6" s="4">
        <f t="shared" si="1"/>
        <v>2.5714638089294222</v>
      </c>
      <c r="F6" s="4">
        <f t="shared" si="2"/>
        <v>3.8136452229407447</v>
      </c>
      <c r="G6" s="4">
        <f t="shared" si="3"/>
        <v>2.8661497376082576</v>
      </c>
      <c r="I6" s="4">
        <f t="shared" si="4"/>
        <v>1.028568444004875</v>
      </c>
    </row>
    <row r="7" spans="1:9" x14ac:dyDescent="0.2">
      <c r="A7" s="4">
        <f>IF('True_Odds_Calculator_3-way'!A8="","",'True_Odds_Calculator_3-way'!A8)</f>
        <v>1.72</v>
      </c>
      <c r="B7" s="4">
        <f>IF('True_Odds_Calculator_3-way'!B8="","",'True_Odds_Calculator_3-way'!B8)</f>
        <v>4.29</v>
      </c>
      <c r="C7" s="4">
        <f>IF('True_Odds_Calculator_3-way'!C8="","",'True_Odds_Calculator_3-way'!C8)</f>
        <v>4.6100000000000003</v>
      </c>
      <c r="D7" s="4">
        <f t="shared" si="0"/>
        <v>3.1415321633754711E-2</v>
      </c>
      <c r="E7" s="4">
        <f t="shared" si="1"/>
        <v>1.7515479196515991</v>
      </c>
      <c r="F7" s="4">
        <f t="shared" si="2"/>
        <v>4.4917887115295025</v>
      </c>
      <c r="G7" s="4">
        <f t="shared" si="3"/>
        <v>4.8438355691025272</v>
      </c>
      <c r="I7" s="4">
        <f t="shared" si="4"/>
        <v>1.0314153216337547</v>
      </c>
    </row>
    <row r="8" spans="1:9" x14ac:dyDescent="0.2">
      <c r="A8" s="4">
        <f>IF('True_Odds_Calculator_3-way'!A9="","",'True_Odds_Calculator_3-way'!A9)</f>
        <v>2.9</v>
      </c>
      <c r="B8" s="4">
        <f>IF('True_Odds_Calculator_3-way'!B9="","",'True_Odds_Calculator_3-way'!B9)</f>
        <v>3.54</v>
      </c>
      <c r="C8" s="4">
        <f>IF('True_Odds_Calculator_3-way'!C9="","",'True_Odds_Calculator_3-way'!C9)</f>
        <v>2.5</v>
      </c>
      <c r="D8" s="4">
        <f t="shared" si="0"/>
        <v>2.7313461913111237E-2</v>
      </c>
      <c r="E8" s="4">
        <f t="shared" si="1"/>
        <v>2.9786452087121358</v>
      </c>
      <c r="F8" s="4">
        <f t="shared" si="2"/>
        <v>3.6578934866264432</v>
      </c>
      <c r="G8" s="4">
        <f t="shared" si="3"/>
        <v>2.5582283948566302</v>
      </c>
      <c r="I8" s="4">
        <f t="shared" si="4"/>
        <v>1.0273134619131112</v>
      </c>
    </row>
    <row r="9" spans="1:9" x14ac:dyDescent="0.2">
      <c r="A9" s="4">
        <f>IF('True_Odds_Calculator_3-way'!A10="","",'True_Odds_Calculator_3-way'!A10)</f>
        <v>1.79</v>
      </c>
      <c r="B9" s="4">
        <f>IF('True_Odds_Calculator_3-way'!B10="","",'True_Odds_Calculator_3-way'!B10)</f>
        <v>4.0999999999999996</v>
      </c>
      <c r="C9" s="4">
        <f>IF('True_Odds_Calculator_3-way'!C10="","",'True_Odds_Calculator_3-way'!C10)</f>
        <v>4.3899999999999997</v>
      </c>
      <c r="D9" s="4">
        <f t="shared" si="0"/>
        <v>3.0352089703307605E-2</v>
      </c>
      <c r="E9" s="4">
        <f t="shared" si="1"/>
        <v>1.8230149468748156</v>
      </c>
      <c r="F9" s="4">
        <f t="shared" si="2"/>
        <v>4.2774330081636869</v>
      </c>
      <c r="G9" s="4">
        <f t="shared" si="3"/>
        <v>4.594045565615656</v>
      </c>
      <c r="I9" s="4">
        <f t="shared" si="4"/>
        <v>1.0303520897033076</v>
      </c>
    </row>
    <row r="10" spans="1:9" x14ac:dyDescent="0.2">
      <c r="A10" s="4">
        <f>IF('True_Odds_Calculator_3-way'!A11="","",'True_Odds_Calculator_3-way'!A11)</f>
        <v>1.88</v>
      </c>
      <c r="B10" s="4">
        <f>IF('True_Odds_Calculator_3-way'!B11="","",'True_Odds_Calculator_3-way'!B11)</f>
        <v>3.82</v>
      </c>
      <c r="C10" s="4">
        <f>IF('True_Odds_Calculator_3-way'!C11="","",'True_Odds_Calculator_3-way'!C11)</f>
        <v>4.2300000000000004</v>
      </c>
      <c r="D10" s="4">
        <f t="shared" si="0"/>
        <v>3.0101617714405782E-2</v>
      </c>
      <c r="E10" s="4">
        <f t="shared" si="1"/>
        <v>1.9161455574616773</v>
      </c>
      <c r="F10" s="4">
        <f t="shared" si="2"/>
        <v>3.9722540889573557</v>
      </c>
      <c r="G10" s="4">
        <f t="shared" si="3"/>
        <v>4.4174928920317846</v>
      </c>
      <c r="I10" s="4">
        <f t="shared" si="4"/>
        <v>1.0301016177144058</v>
      </c>
    </row>
    <row r="11" spans="1:9" x14ac:dyDescent="0.2">
      <c r="A11" s="4">
        <f>IF('True_Odds_Calculator_3-way'!A12="","",'True_Odds_Calculator_3-way'!A12)</f>
        <v>1.81</v>
      </c>
      <c r="B11" s="4">
        <f>IF('True_Odds_Calculator_3-way'!B12="","",'True_Odds_Calculator_3-way'!B12)</f>
        <v>4.04</v>
      </c>
      <c r="C11" s="4">
        <f>IF('True_Odds_Calculator_3-way'!C12="","",'True_Odds_Calculator_3-way'!C12)</f>
        <v>4.3600000000000003</v>
      </c>
      <c r="D11" s="4">
        <f t="shared" si="0"/>
        <v>2.9368738485689105E-2</v>
      </c>
      <c r="E11" s="4">
        <f t="shared" si="1"/>
        <v>1.8426501743584431</v>
      </c>
      <c r="F11" s="4">
        <f t="shared" si="2"/>
        <v>4.2063611684588729</v>
      </c>
      <c r="G11" s="4">
        <f t="shared" si="3"/>
        <v>4.5543931906801562</v>
      </c>
      <c r="I11" s="4">
        <f t="shared" si="4"/>
        <v>1.0293687384856891</v>
      </c>
    </row>
    <row r="12" spans="1:9" x14ac:dyDescent="0.2">
      <c r="A12" s="4">
        <f>IF('True_Odds_Calculator_3-way'!A13="","",'True_Odds_Calculator_3-way'!A13)</f>
        <v>2.48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2.79</v>
      </c>
      <c r="D12" s="4">
        <f t="shared" si="0"/>
        <v>2.6900734909633739E-2</v>
      </c>
      <c r="E12" s="4">
        <f t="shared" si="1"/>
        <v>2.5364044112918784</v>
      </c>
      <c r="F12" s="4">
        <f t="shared" si="2"/>
        <v>3.9019048973358648</v>
      </c>
      <c r="G12" s="4">
        <f t="shared" si="3"/>
        <v>2.8615903618828251</v>
      </c>
      <c r="I12" s="4">
        <f t="shared" si="4"/>
        <v>1.0269007349096337</v>
      </c>
    </row>
    <row r="13" spans="1:9" x14ac:dyDescent="0.2">
      <c r="A13" s="4">
        <f>IF('True_Odds_Calculator_3-way'!A14="","",'True_Odds_Calculator_3-way'!A14)</f>
        <v>1.65</v>
      </c>
      <c r="B13" s="4">
        <f>IF('True_Odds_Calculator_3-way'!B14="","",'True_Odds_Calculator_3-way'!B14)</f>
        <v>4.3499999999999996</v>
      </c>
      <c r="C13" s="4">
        <f>IF('True_Odds_Calculator_3-way'!C14="","",'True_Odds_Calculator_3-way'!C14)</f>
        <v>5.17</v>
      </c>
      <c r="D13" s="4">
        <f t="shared" si="0"/>
        <v>2.9369261210787423E-2</v>
      </c>
      <c r="E13" s="4">
        <f t="shared" si="1"/>
        <v>1.6770901950061521</v>
      </c>
      <c r="F13" s="4">
        <f t="shared" si="2"/>
        <v>4.5434863126704617</v>
      </c>
      <c r="G13" s="4">
        <f t="shared" si="3"/>
        <v>5.44561927438557</v>
      </c>
      <c r="I13" s="4">
        <f t="shared" si="4"/>
        <v>1.0293692612107874</v>
      </c>
    </row>
    <row r="14" spans="1:9" x14ac:dyDescent="0.2">
      <c r="A14" s="4">
        <f>IF('True_Odds_Calculator_3-way'!A15="","",'True_Odds_Calculator_3-way'!A15)</f>
        <v>2.0299999999999998</v>
      </c>
      <c r="B14" s="4">
        <f>IF('True_Odds_Calculator_3-way'!B15="","",'True_Odds_Calculator_3-way'!B15)</f>
        <v>3.37</v>
      </c>
      <c r="C14" s="4">
        <f>IF('True_Odds_Calculator_3-way'!C15="","",'True_Odds_Calculator_3-way'!C15)</f>
        <v>3.9</v>
      </c>
      <c r="D14" s="4">
        <f t="shared" si="0"/>
        <v>4.5756998893190515E-2</v>
      </c>
      <c r="E14" s="4">
        <f t="shared" si="1"/>
        <v>2.0948615990446027</v>
      </c>
      <c r="F14" s="4">
        <f t="shared" si="2"/>
        <v>3.5526051932984144</v>
      </c>
      <c r="G14" s="4">
        <f t="shared" si="3"/>
        <v>4.1466603531461486</v>
      </c>
      <c r="I14" s="4">
        <f t="shared" si="4"/>
        <v>1.0457569988931905</v>
      </c>
    </row>
    <row r="15" spans="1:9" x14ac:dyDescent="0.2">
      <c r="A15" s="4" t="str">
        <f>IF('True_Odds_Calculator_3-way'!A16="","",'True_Odds_Calculator_3-way'!A16)</f>
        <v/>
      </c>
      <c r="B15" s="4" t="str">
        <f>IF('True_Odds_Calculator_3-way'!B16="","",'True_Odds_Calculator_3-way'!B16)</f>
        <v/>
      </c>
      <c r="C15" s="4" t="str">
        <f>IF('True_Odds_Calculator_3-way'!C16="","",'True_Odds_Calculator_3-way'!C16)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IF('True_Odds_Calculator_3-way'!A17="","",'True_Odds_Calculator_3-way'!A17)</f>
        <v/>
      </c>
      <c r="B16" s="4" t="str">
        <f>IF('True_Odds_Calculator_3-way'!B17="","",'True_Odds_Calculator_3-way'!B17)</f>
        <v/>
      </c>
      <c r="C16" s="4" t="str">
        <f>IF('True_Odds_Calculator_3-way'!C17="","",'True_Odds_Calculator_3-way'!C17)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IF('True_Odds_Calculator_3-way'!A18="","",'True_Odds_Calculator_3-way'!A18)</f>
        <v/>
      </c>
      <c r="B17" s="4" t="str">
        <f>IF('True_Odds_Calculator_3-way'!B18="","",'True_Odds_Calculator_3-way'!B18)</f>
        <v/>
      </c>
      <c r="C17" s="4" t="str">
        <f>IF('True_Odds_Calculator_3-way'!C18="","",'True_Odds_Calculator_3-way'!C18)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S27" sqref="S2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1.95</v>
      </c>
      <c r="B3">
        <v>3.97</v>
      </c>
      <c r="C3">
        <v>3.77</v>
      </c>
      <c r="D3" s="20">
        <f>IF(OR($A3="",$B3="",$C3=""),"",(1/A3)+(1/B3)+(1/C3)-1)</f>
        <v>2.9961670976176524E-2</v>
      </c>
      <c r="E3" s="17">
        <f>IF(OR($A3="",$B3="",$C3=""),"",A3*'MPTO_working_3-way'!$I2)</f>
        <v>2.0084252584035442</v>
      </c>
      <c r="F3" s="21">
        <f>IF(OR($A3="",$B3="",$C3=""),"",B3*'MPTO_working_3-way'!$I2)</f>
        <v>4.0889478337754213</v>
      </c>
      <c r="G3" s="22">
        <f>IF(OR($A3="",$B3="",$C3=""),"",C3*'MPTO_working_3-way'!$I2)</f>
        <v>3.8829554995801856</v>
      </c>
      <c r="H3" s="17">
        <f>IF(OR($A3="",$B3="",$C3=""),"",'MPTO_working_3-way'!E2)</f>
        <v>1.9887307017142386</v>
      </c>
      <c r="I3" s="21">
        <f>IF(OR($A3="",$B3="",$C3=""),"",'MPTO_working_3-way'!F2)</f>
        <v>4.1339064039257698</v>
      </c>
      <c r="J3" s="22">
        <f>IF(OR($A3="",$B3="",$C3=""),"",'MPTO_working_3-way'!G2)</f>
        <v>3.9175010978720199</v>
      </c>
      <c r="K3" s="17">
        <f>IF(OR($A3="",$B3="",$C3=""),"",'OddsRatio_working_3-way'!H2)</f>
        <v>1.9963587388483581</v>
      </c>
      <c r="L3" s="21">
        <f>IF(OR($A3="",$B3="",$C3=""),"",'OddsRatio_working_3-way'!I2)</f>
        <v>4.1149320572417105</v>
      </c>
      <c r="M3" s="22">
        <f>IF(OR($A3="",$B3="",$C3=""),"",'OddsRatio_working_3-way'!J2)</f>
        <v>3.9051723227473185</v>
      </c>
      <c r="N3" s="23">
        <f>(1/E3)* 100</f>
        <v>49.790252129913924</v>
      </c>
      <c r="O3" s="24">
        <f>(1/F3)* 100</f>
        <v>24.456169182199535</v>
      </c>
      <c r="P3" s="24">
        <f>(1/G3)* 100</f>
        <v>25.753578687886513</v>
      </c>
      <c r="Q3" t="s">
        <v>84</v>
      </c>
      <c r="R3" t="s">
        <v>94</v>
      </c>
      <c r="S3" s="58" t="s">
        <v>101</v>
      </c>
      <c r="AD3" s="28"/>
      <c r="AE3" s="28"/>
      <c r="AH3" s="37"/>
      <c r="AI3" s="28"/>
      <c r="AJ3" t="s">
        <v>100</v>
      </c>
    </row>
    <row r="4" spans="1:36" s="40" customFormat="1" ht="15" x14ac:dyDescent="0.25">
      <c r="A4">
        <v>1.61</v>
      </c>
      <c r="B4">
        <v>4.26</v>
      </c>
      <c r="C4">
        <v>5.66</v>
      </c>
      <c r="D4" s="20">
        <f t="shared" ref="D4:D67" si="0">IF(OR($A4="",$B4="",$C4=""),"",(1/A4)+(1/B4)+(1/C4)-1)</f>
        <v>3.2538241689600733E-2</v>
      </c>
      <c r="E4" s="17">
        <f>IF(OR($A4="",$B4="",$C4=""),"",A4*'MPTO_working_3-way'!$I3)</f>
        <v>1.6623865691202573</v>
      </c>
      <c r="F4" s="21">
        <f>IF(OR($A4="",$B4="",$C4=""),"",B4*'MPTO_working_3-way'!$I3)</f>
        <v>4.3986129095976985</v>
      </c>
      <c r="G4" s="22">
        <f>IF(OR($A4="",$B4="",$C4=""),"",C4*'MPTO_working_3-way'!$I3)</f>
        <v>5.8441664479631399</v>
      </c>
      <c r="H4" s="17"/>
      <c r="I4" s="21"/>
      <c r="J4" s="22"/>
      <c r="K4" s="17"/>
      <c r="L4" s="21"/>
      <c r="M4" s="22"/>
      <c r="N4" s="23">
        <f t="shared" ref="N4" si="1">(1/E4)* 100</f>
        <v>60.154480225932325</v>
      </c>
      <c r="O4" s="24">
        <f t="shared" ref="O4" si="2">(1/F4)* 100</f>
        <v>22.734439709800718</v>
      </c>
      <c r="P4" s="24">
        <f t="shared" ref="P4" si="3">(1/G4)* 100</f>
        <v>17.111080064266972</v>
      </c>
      <c r="Q4" t="s">
        <v>81</v>
      </c>
      <c r="R4" t="s">
        <v>82</v>
      </c>
      <c r="S4" t="s">
        <v>102</v>
      </c>
      <c r="AD4" s="37"/>
      <c r="AE4" s="37"/>
      <c r="AH4" s="37"/>
      <c r="AI4" s="37"/>
      <c r="AJ4" t="s">
        <v>99</v>
      </c>
    </row>
    <row r="5" spans="1:36" s="40" customFormat="1" ht="15" x14ac:dyDescent="0.25">
      <c r="A5">
        <v>1.83</v>
      </c>
      <c r="B5">
        <v>4.0999999999999996</v>
      </c>
      <c r="C5">
        <v>4.16</v>
      </c>
      <c r="D5" s="20">
        <f t="shared" si="0"/>
        <v>3.0735141840699587E-2</v>
      </c>
      <c r="E5" s="17">
        <f>IF(OR($A5="",$B5="",$C5=""),"",A5*'MPTO_working_3-way'!$I4)</f>
        <v>1.8862453095684804</v>
      </c>
      <c r="F5" s="21">
        <f>IF(OR($A5="",$B5="",$C5=""),"",B5*'MPTO_working_3-way'!$I4)</f>
        <v>4.2260140815468681</v>
      </c>
      <c r="G5" s="22">
        <f>IF(OR($A5="",$B5="",$C5=""),"",C5*'MPTO_working_3-way'!$I4)</f>
        <v>4.2878581900573103</v>
      </c>
      <c r="H5" s="17"/>
      <c r="I5" s="21"/>
      <c r="J5" s="22"/>
      <c r="K5" s="17"/>
      <c r="L5" s="21"/>
      <c r="M5" s="22"/>
      <c r="N5" s="23">
        <f t="shared" ref="N5:N16" si="4">(1/E5)* 100</f>
        <v>53.015373712381653</v>
      </c>
      <c r="O5" s="24">
        <f t="shared" ref="O5:O16" si="5">(1/F5)* 100</f>
        <v>23.662959486258153</v>
      </c>
      <c r="P5" s="24">
        <f t="shared" ref="P5:P16" si="6">(1/G5)* 100</f>
        <v>23.321666801360198</v>
      </c>
      <c r="Q5" t="s">
        <v>83</v>
      </c>
      <c r="R5" t="s">
        <v>96</v>
      </c>
      <c r="S5" t="s">
        <v>102</v>
      </c>
      <c r="AD5" s="37"/>
      <c r="AE5" s="37"/>
      <c r="AH5" s="37"/>
      <c r="AI5" s="37"/>
      <c r="AJ5" t="s">
        <v>100</v>
      </c>
    </row>
    <row r="6" spans="1:36" s="40" customFormat="1" ht="15" x14ac:dyDescent="0.25">
      <c r="A6">
        <v>1.68</v>
      </c>
      <c r="B6">
        <v>4.28</v>
      </c>
      <c r="C6">
        <v>5</v>
      </c>
      <c r="D6" s="20">
        <f t="shared" si="0"/>
        <v>2.8882955051179326E-2</v>
      </c>
      <c r="E6" s="17">
        <f>IF(OR($A6="",$B6="",$C6=""),"",A6*'MPTO_working_3-way'!$I5)</f>
        <v>1.7285233644859812</v>
      </c>
      <c r="F6" s="21">
        <f>IF(OR($A6="",$B6="",$C6=""),"",B6*'MPTO_working_3-way'!$I5)</f>
        <v>4.4036190476190482</v>
      </c>
      <c r="G6" s="22">
        <f>IF(OR($A6="",$B6="",$C6=""),"",C6*'MPTO_working_3-way'!$I5)</f>
        <v>5.1444147752558962</v>
      </c>
      <c r="H6" s="17"/>
      <c r="I6" s="21"/>
      <c r="J6" s="22"/>
      <c r="K6" s="17"/>
      <c r="L6" s="21"/>
      <c r="M6" s="22"/>
      <c r="N6" s="23">
        <f t="shared" si="4"/>
        <v>57.85284830658766</v>
      </c>
      <c r="O6" s="24">
        <f t="shared" si="5"/>
        <v>22.708594662398891</v>
      </c>
      <c r="P6" s="24">
        <f t="shared" si="6"/>
        <v>19.438557031013453</v>
      </c>
      <c r="Q6" t="s">
        <v>90</v>
      </c>
      <c r="R6" t="s">
        <v>88</v>
      </c>
      <c r="S6" t="s">
        <v>102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2.5099999999999998</v>
      </c>
      <c r="B7">
        <v>3.68</v>
      </c>
      <c r="C7">
        <v>2.79</v>
      </c>
      <c r="D7" s="20">
        <f t="shared" si="0"/>
        <v>2.8568444004875015E-2</v>
      </c>
      <c r="E7" s="17">
        <f>IF(OR($A7="",$B7="",$C7=""),"",A7*'MPTO_working_3-way'!$I6)</f>
        <v>2.5817067944522361</v>
      </c>
      <c r="F7" s="21">
        <f>IF(OR($A7="",$B7="",$C7=""),"",B7*'MPTO_working_3-way'!$I6)</f>
        <v>3.78513187393794</v>
      </c>
      <c r="G7" s="22">
        <f>IF(OR($A7="",$B7="",$C7=""),"",C7*'MPTO_working_3-way'!$I6)</f>
        <v>2.8697059587736011</v>
      </c>
      <c r="H7" s="17"/>
      <c r="I7" s="21"/>
      <c r="J7" s="22"/>
      <c r="K7" s="17"/>
      <c r="L7" s="21"/>
      <c r="M7" s="22"/>
      <c r="N7" s="23">
        <f t="shared" si="4"/>
        <v>38.734065469745616</v>
      </c>
      <c r="O7" s="24">
        <f t="shared" si="5"/>
        <v>26.419158785071055</v>
      </c>
      <c r="P7" s="24">
        <f t="shared" si="6"/>
        <v>34.846775745183336</v>
      </c>
      <c r="Q7" t="s">
        <v>74</v>
      </c>
      <c r="R7" t="s">
        <v>91</v>
      </c>
      <c r="S7" t="s">
        <v>102</v>
      </c>
      <c r="AD7" s="37"/>
      <c r="AE7" s="37"/>
      <c r="AH7" s="37"/>
      <c r="AI7" s="37"/>
      <c r="AJ7" t="s">
        <v>100</v>
      </c>
    </row>
    <row r="8" spans="1:36" s="36" customFormat="1" ht="15" x14ac:dyDescent="0.25">
      <c r="A8">
        <v>1.72</v>
      </c>
      <c r="B8">
        <v>4.29</v>
      </c>
      <c r="C8">
        <v>4.6100000000000003</v>
      </c>
      <c r="D8" s="20">
        <f t="shared" si="0"/>
        <v>3.1415321633754711E-2</v>
      </c>
      <c r="E8" s="17">
        <f>IF(OR($A8="",$B8="",$C8=""),"",A8*'MPTO_working_3-way'!$I7)</f>
        <v>1.774034353210058</v>
      </c>
      <c r="F8" s="21">
        <f>IF(OR($A8="",$B8="",$C8=""),"",B8*'MPTO_working_3-way'!$I7)</f>
        <v>4.4247717298088078</v>
      </c>
      <c r="G8" s="22">
        <f>IF(OR($A8="",$B8="",$C8=""),"",C8*'MPTO_working_3-way'!$I7)</f>
        <v>4.7548246327316095</v>
      </c>
      <c r="H8" s="17"/>
      <c r="I8" s="21"/>
      <c r="J8" s="22"/>
      <c r="K8" s="17"/>
      <c r="L8" s="21"/>
      <c r="M8" s="22"/>
      <c r="N8" s="23">
        <f t="shared" si="4"/>
        <v>56.368694224580949</v>
      </c>
      <c r="O8" s="24">
        <f t="shared" si="5"/>
        <v>22.600035912885602</v>
      </c>
      <c r="P8" s="24">
        <f t="shared" si="6"/>
        <v>21.031269862533456</v>
      </c>
      <c r="Q8" t="s">
        <v>87</v>
      </c>
      <c r="R8" t="s">
        <v>76</v>
      </c>
      <c r="S8" t="s">
        <v>102</v>
      </c>
      <c r="AD8" s="37"/>
      <c r="AE8" s="37"/>
      <c r="AH8" s="37"/>
      <c r="AI8" s="37"/>
      <c r="AJ8" t="s">
        <v>100</v>
      </c>
    </row>
    <row r="9" spans="1:36" s="36" customFormat="1" ht="15" x14ac:dyDescent="0.25">
      <c r="A9">
        <v>2.9</v>
      </c>
      <c r="B9">
        <v>3.54</v>
      </c>
      <c r="C9">
        <v>2.5</v>
      </c>
      <c r="D9" s="20">
        <f t="shared" si="0"/>
        <v>2.7313461913111237E-2</v>
      </c>
      <c r="E9" s="17">
        <f>IF(OR($A9="",$B9="",$C9=""),"",A9*'MPTO_working_3-way'!$I8)</f>
        <v>2.9792090395480226</v>
      </c>
      <c r="F9" s="21">
        <f>IF(OR($A9="",$B9="",$C9=""),"",B9*'MPTO_working_3-way'!$I8)</f>
        <v>3.6366896551724137</v>
      </c>
      <c r="G9" s="22">
        <f>IF(OR($A9="",$B9="",$C9=""),"",C9*'MPTO_working_3-way'!$I8)</f>
        <v>2.5682836547827783</v>
      </c>
      <c r="H9" s="17"/>
      <c r="I9" s="21"/>
      <c r="J9" s="22"/>
      <c r="K9" s="17"/>
      <c r="L9" s="21"/>
      <c r="M9" s="22"/>
      <c r="N9" s="23">
        <f t="shared" si="4"/>
        <v>33.565956155655009</v>
      </c>
      <c r="O9" s="24">
        <f t="shared" si="5"/>
        <v>27.497534703785178</v>
      </c>
      <c r="P9" s="24">
        <f t="shared" si="6"/>
        <v>38.936509140559814</v>
      </c>
      <c r="Q9" t="s">
        <v>93</v>
      </c>
      <c r="R9" t="s">
        <v>73</v>
      </c>
      <c r="S9" t="s">
        <v>102</v>
      </c>
      <c r="AD9" s="37"/>
      <c r="AE9" s="37"/>
      <c r="AH9" s="37"/>
      <c r="AI9" s="37"/>
      <c r="AJ9" t="s">
        <v>100</v>
      </c>
    </row>
    <row r="10" spans="1:36" s="36" customFormat="1" ht="15" x14ac:dyDescent="0.25">
      <c r="A10">
        <v>1.79</v>
      </c>
      <c r="B10">
        <v>4.0999999999999996</v>
      </c>
      <c r="C10">
        <v>4.3899999999999997</v>
      </c>
      <c r="D10" s="20">
        <f t="shared" si="0"/>
        <v>3.0352089703307605E-2</v>
      </c>
      <c r="E10" s="17">
        <f>IF(OR($A10="",$B10="",$C10=""),"",A10*'MPTO_working_3-way'!$I9)</f>
        <v>1.8443302405689206</v>
      </c>
      <c r="F10" s="21">
        <f>IF(OR($A10="",$B10="",$C10=""),"",B10*'MPTO_working_3-way'!$I9)</f>
        <v>4.2244435677835606</v>
      </c>
      <c r="G10" s="22">
        <f>IF(OR($A10="",$B10="",$C10=""),"",C10*'MPTO_working_3-way'!$I9)</f>
        <v>4.5232456737975202</v>
      </c>
      <c r="H10" s="17"/>
      <c r="I10" s="21"/>
      <c r="J10" s="22"/>
      <c r="K10" s="17"/>
      <c r="L10" s="21"/>
      <c r="M10" s="22"/>
      <c r="N10" s="23">
        <f t="shared" si="4"/>
        <v>54.220224664945583</v>
      </c>
      <c r="O10" s="24">
        <f t="shared" si="5"/>
        <v>23.671756622012829</v>
      </c>
      <c r="P10" s="24">
        <f t="shared" si="6"/>
        <v>22.108018713041591</v>
      </c>
      <c r="Q10" t="s">
        <v>77</v>
      </c>
      <c r="R10" t="s">
        <v>86</v>
      </c>
      <c r="S10" t="s">
        <v>102</v>
      </c>
      <c r="AD10" s="37"/>
      <c r="AE10" s="37"/>
      <c r="AH10" s="37"/>
      <c r="AI10" s="37"/>
      <c r="AJ10" t="s">
        <v>100</v>
      </c>
    </row>
    <row r="11" spans="1:36" s="36" customFormat="1" ht="15" x14ac:dyDescent="0.25">
      <c r="A11">
        <v>1.88</v>
      </c>
      <c r="B11">
        <v>3.82</v>
      </c>
      <c r="C11">
        <v>4.2300000000000004</v>
      </c>
      <c r="D11" s="20">
        <f t="shared" si="0"/>
        <v>3.0101617714405782E-2</v>
      </c>
      <c r="E11" s="17">
        <f>IF(OR($A11="",$B11="",$C11=""),"",A11*'MPTO_working_3-way'!$I10)</f>
        <v>1.9365910413030827</v>
      </c>
      <c r="F11" s="21">
        <f>IF(OR($A11="",$B11="",$C11=""),"",B11*'MPTO_working_3-way'!$I10)</f>
        <v>3.93498817966903</v>
      </c>
      <c r="G11" s="22">
        <f>IF(OR($A11="",$B11="",$C11=""),"",C11*'MPTO_working_3-way'!$I10)</f>
        <v>4.3573298429319367</v>
      </c>
      <c r="H11" s="17"/>
      <c r="I11" s="21"/>
      <c r="J11" s="22"/>
      <c r="K11" s="17"/>
      <c r="L11" s="21"/>
      <c r="M11" s="22"/>
      <c r="N11" s="23">
        <f t="shared" si="4"/>
        <v>51.637128266746778</v>
      </c>
      <c r="O11" s="24">
        <f t="shared" si="5"/>
        <v>25.413036948032445</v>
      </c>
      <c r="P11" s="24">
        <f t="shared" si="6"/>
        <v>22.949834785220791</v>
      </c>
      <c r="Q11" t="s">
        <v>85</v>
      </c>
      <c r="R11" t="s">
        <v>79</v>
      </c>
      <c r="S11" t="s">
        <v>102</v>
      </c>
      <c r="AD11" s="37"/>
      <c r="AE11" s="37"/>
      <c r="AH11" s="37"/>
      <c r="AI11" s="37"/>
      <c r="AJ11" t="s">
        <v>100</v>
      </c>
    </row>
    <row r="12" spans="1:36" s="36" customFormat="1" ht="15" x14ac:dyDescent="0.25">
      <c r="A12">
        <v>1.81</v>
      </c>
      <c r="B12">
        <v>4.04</v>
      </c>
      <c r="C12">
        <v>4.3600000000000003</v>
      </c>
      <c r="D12" s="20">
        <f t="shared" si="0"/>
        <v>2.9368738485689105E-2</v>
      </c>
      <c r="E12" s="17">
        <f>IF(OR($A12="",$B12="",$C12=""),"",A12*'MPTO_working_3-way'!$I11)</f>
        <v>1.8631574166590974</v>
      </c>
      <c r="F12" s="21">
        <f>IF(OR($A12="",$B12="",$C12=""),"",B12*'MPTO_working_3-way'!$I11)</f>
        <v>4.1586497034821841</v>
      </c>
      <c r="G12" s="22">
        <f>IF(OR($A12="",$B12="",$C12=""),"",C12*'MPTO_working_3-way'!$I11)</f>
        <v>4.4880476997976047</v>
      </c>
      <c r="H12" s="17"/>
      <c r="I12" s="21"/>
      <c r="J12" s="22"/>
      <c r="K12" s="17"/>
      <c r="L12" s="21"/>
      <c r="M12" s="22"/>
      <c r="N12" s="23">
        <f t="shared" si="4"/>
        <v>53.6723301562538</v>
      </c>
      <c r="O12" s="24">
        <f t="shared" si="5"/>
        <v>24.04626672842064</v>
      </c>
      <c r="P12" s="24">
        <f t="shared" si="6"/>
        <v>22.281403115325546</v>
      </c>
      <c r="Q12" t="s">
        <v>97</v>
      </c>
      <c r="R12" t="s">
        <v>92</v>
      </c>
      <c r="S12" t="s">
        <v>102</v>
      </c>
      <c r="AD12" s="37"/>
      <c r="AE12" s="37"/>
      <c r="AH12" s="37"/>
      <c r="AI12" s="37"/>
      <c r="AJ12" t="s">
        <v>100</v>
      </c>
    </row>
    <row r="13" spans="1:36" s="36" customFormat="1" ht="15" x14ac:dyDescent="0.25">
      <c r="A13">
        <v>2.48</v>
      </c>
      <c r="B13">
        <v>3.77</v>
      </c>
      <c r="C13">
        <v>2.79</v>
      </c>
      <c r="D13" s="20">
        <f t="shared" si="0"/>
        <v>2.6900734909633739E-2</v>
      </c>
      <c r="E13" s="17">
        <f>IF(OR($A13="",$B13="",$C13=""),"",A13*'MPTO_working_3-way'!$I12)</f>
        <v>2.5467138225758919</v>
      </c>
      <c r="F13" s="21">
        <f>IF(OR($A13="",$B13="",$C13=""),"",B13*'MPTO_working_3-way'!$I12)</f>
        <v>3.8714157706093193</v>
      </c>
      <c r="G13" s="22">
        <f>IF(OR($A13="",$B13="",$C13=""),"",C13*'MPTO_working_3-way'!$I12)</f>
        <v>2.8650530503978784</v>
      </c>
      <c r="H13" s="17"/>
      <c r="I13" s="21"/>
      <c r="J13" s="22"/>
      <c r="K13" s="17"/>
      <c r="L13" s="21"/>
      <c r="M13" s="22"/>
      <c r="N13" s="23">
        <f t="shared" si="4"/>
        <v>39.266288624001852</v>
      </c>
      <c r="O13" s="24">
        <f t="shared" si="5"/>
        <v>25.830343710218724</v>
      </c>
      <c r="P13" s="24">
        <f t="shared" si="6"/>
        <v>34.903367665779413</v>
      </c>
      <c r="Q13" t="s">
        <v>95</v>
      </c>
      <c r="R13" t="s">
        <v>78</v>
      </c>
      <c r="S13" t="s">
        <v>102</v>
      </c>
      <c r="AD13" s="37"/>
      <c r="AE13" s="37"/>
      <c r="AH13" s="37"/>
      <c r="AI13" s="37"/>
      <c r="AJ13" t="s">
        <v>100</v>
      </c>
    </row>
    <row r="14" spans="1:36" s="36" customFormat="1" ht="15" x14ac:dyDescent="0.25">
      <c r="A14">
        <v>1.65</v>
      </c>
      <c r="B14">
        <v>4.3499999999999996</v>
      </c>
      <c r="C14">
        <v>5.17</v>
      </c>
      <c r="D14" s="20">
        <f t="shared" si="0"/>
        <v>2.9369261210787423E-2</v>
      </c>
      <c r="E14" s="17">
        <f>IF(OR($A14="",$B14="",$C14=""),"",A14*'MPTO_working_3-way'!$I13)</f>
        <v>1.6984592809977992</v>
      </c>
      <c r="F14" s="21">
        <f>IF(OR($A14="",$B14="",$C14=""),"",B14*'MPTO_working_3-way'!$I13)</f>
        <v>4.4777562862669251</v>
      </c>
      <c r="G14" s="22">
        <f>IF(OR($A14="",$B14="",$C14=""),"",C14*'MPTO_working_3-way'!$I13)</f>
        <v>5.3218390804597711</v>
      </c>
      <c r="H14" s="17"/>
      <c r="I14" s="21"/>
      <c r="J14" s="22"/>
      <c r="K14" s="17"/>
      <c r="L14" s="21"/>
      <c r="M14" s="22"/>
      <c r="N14" s="23">
        <f t="shared" si="4"/>
        <v>58.876889848812084</v>
      </c>
      <c r="O14" s="24">
        <f t="shared" si="5"/>
        <v>22.332613390928724</v>
      </c>
      <c r="P14" s="24">
        <f t="shared" si="6"/>
        <v>18.790496760259177</v>
      </c>
      <c r="Q14" t="s">
        <v>75</v>
      </c>
      <c r="R14" t="s">
        <v>89</v>
      </c>
      <c r="S14" t="s">
        <v>102</v>
      </c>
      <c r="AD14" s="37"/>
      <c r="AE14" s="37"/>
      <c r="AH14" s="37"/>
      <c r="AI14" s="37"/>
      <c r="AJ14" t="s">
        <v>100</v>
      </c>
    </row>
    <row r="15" spans="1:36" s="36" customFormat="1" ht="15" x14ac:dyDescent="0.25">
      <c r="A15">
        <v>2.0299999999999998</v>
      </c>
      <c r="B15">
        <v>3.37</v>
      </c>
      <c r="C15">
        <v>3.9</v>
      </c>
      <c r="D15" s="20">
        <f t="shared" si="0"/>
        <v>4.5756998893190515E-2</v>
      </c>
      <c r="E15" s="17">
        <f>IF(OR($A15="",$B15="",$C15=""),"",A15*'MPTO_working_3-way'!$I14)</f>
        <v>2.1228867077531763</v>
      </c>
      <c r="F15" s="21">
        <f>IF(OR($A15="",$B15="",$C15=""),"",B15*'MPTO_working_3-way'!$I14)</f>
        <v>3.5242010862700521</v>
      </c>
      <c r="G15" s="22">
        <f>IF(OR($A15="",$B15="",$C15=""),"",C15*'MPTO_working_3-way'!$I14)</f>
        <v>4.0784522956834426</v>
      </c>
      <c r="H15" s="17"/>
      <c r="I15" s="21"/>
      <c r="J15" s="22"/>
      <c r="K15" s="17"/>
      <c r="L15" s="21"/>
      <c r="M15" s="22"/>
      <c r="N15" s="23">
        <f t="shared" si="4"/>
        <v>47.105669668937786</v>
      </c>
      <c r="O15" s="24">
        <f t="shared" si="5"/>
        <v>28.375225349538187</v>
      </c>
      <c r="P15" s="24">
        <f t="shared" si="6"/>
        <v>24.519104981524027</v>
      </c>
      <c r="Q15" t="s">
        <v>80</v>
      </c>
      <c r="R15" t="s">
        <v>72</v>
      </c>
      <c r="S15" t="s">
        <v>103</v>
      </c>
      <c r="AD15" s="37"/>
      <c r="AE15" s="37"/>
      <c r="AH15" s="37"/>
      <c r="AI15" s="37"/>
      <c r="AJ15" t="s">
        <v>98</v>
      </c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2022-07-14T20:33:02Z</dcterms:modified>
</cp:coreProperties>
</file>