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S6" i="8" s="1"/>
  <c r="R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S7" i="8" s="1"/>
  <c r="R7" i="8"/>
  <c r="D8" i="8"/>
  <c r="E8" i="8"/>
  <c r="F8" i="8"/>
  <c r="G8" i="8"/>
  <c r="H8" i="8"/>
  <c r="I8" i="8"/>
  <c r="J8" i="8"/>
  <c r="K8" i="8"/>
  <c r="L8" i="8"/>
  <c r="M8" i="8"/>
  <c r="O8" i="8"/>
  <c r="P8" i="8"/>
  <c r="Q8" i="8"/>
  <c r="S8" i="8" s="1"/>
  <c r="R8" i="8"/>
  <c r="T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S9" i="8" s="1"/>
  <c r="R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S10" i="8" s="1"/>
  <c r="R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S11" i="8" s="1"/>
  <c r="R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S12" i="8" s="1"/>
  <c r="R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S13" i="8" s="1"/>
  <c r="R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S14" i="8" s="1"/>
  <c r="R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S15" i="8" s="1"/>
  <c r="R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S16" i="8" s="1"/>
  <c r="R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S17" i="8" s="1"/>
  <c r="R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S18" i="8" s="1"/>
  <c r="R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S19" i="8" s="1"/>
  <c r="R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S20" i="8" s="1"/>
  <c r="R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S21" i="8" s="1"/>
  <c r="R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S22" i="8" s="1"/>
  <c r="R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S23" i="8" s="1"/>
  <c r="R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S24" i="8" s="1"/>
  <c r="R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S25" i="8" s="1"/>
  <c r="R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S26" i="8" s="1"/>
  <c r="R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T27" i="8" s="1"/>
  <c r="Q27" i="8"/>
  <c r="S27" i="8" s="1"/>
  <c r="R27" i="8"/>
  <c r="D28" i="8"/>
  <c r="E28" i="8"/>
  <c r="F28" i="8"/>
  <c r="G28" i="8"/>
  <c r="H28" i="8"/>
  <c r="I28" i="8"/>
  <c r="J28" i="8"/>
  <c r="K28" i="8"/>
  <c r="L28" i="8"/>
  <c r="M28" i="8"/>
  <c r="O28" i="8"/>
  <c r="P28" i="8"/>
  <c r="T28" i="8" s="1"/>
  <c r="Q28" i="8"/>
  <c r="S28" i="8" s="1"/>
  <c r="R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S29" i="8" s="1"/>
  <c r="R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T31" i="8" s="1"/>
  <c r="Q31" i="8"/>
  <c r="R31" i="8"/>
  <c r="S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T33" i="8" s="1"/>
  <c r="Q33" i="8"/>
  <c r="R33" i="8"/>
  <c r="S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T35" i="8" s="1"/>
  <c r="Q35" i="8"/>
  <c r="R35" i="8"/>
  <c r="S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T37" i="8" s="1"/>
  <c r="Q37" i="8"/>
  <c r="R37" i="8"/>
  <c r="S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U4" i="2"/>
  <c r="V4" i="2"/>
  <c r="W4" i="2"/>
  <c r="X4" i="2"/>
  <c r="AA4" i="2" s="1"/>
  <c r="Y4" i="2"/>
  <c r="Z4" i="2"/>
  <c r="AB4" i="2"/>
  <c r="AC4" i="2"/>
  <c r="U5" i="2"/>
  <c r="V5" i="2"/>
  <c r="W5" i="2"/>
  <c r="AC5" i="2" s="1"/>
  <c r="X5" i="2"/>
  <c r="Y5" i="2"/>
  <c r="Z5" i="2"/>
  <c r="AA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AB7" i="2" s="1"/>
  <c r="W7" i="2"/>
  <c r="X7" i="2"/>
  <c r="Y7" i="2"/>
  <c r="Z7" i="2"/>
  <c r="AC7" i="2"/>
  <c r="U8" i="2"/>
  <c r="AA8" i="2" s="1"/>
  <c r="V8" i="2"/>
  <c r="W8" i="2"/>
  <c r="X8" i="2"/>
  <c r="Y8" i="2"/>
  <c r="Z8" i="2"/>
  <c r="AB8" i="2"/>
  <c r="AC8" i="2"/>
  <c r="U9" i="2"/>
  <c r="V9" i="2"/>
  <c r="W9" i="2"/>
  <c r="AC9" i="2" s="1"/>
  <c r="X9" i="2"/>
  <c r="Y9" i="2"/>
  <c r="Z9" i="2"/>
  <c r="AA9" i="2"/>
  <c r="AB9" i="2"/>
  <c r="U10" i="2"/>
  <c r="V10" i="2"/>
  <c r="AB10" i="2" s="1"/>
  <c r="W10" i="2"/>
  <c r="AC10" i="2" s="1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/>
  <c r="U12" i="2"/>
  <c r="AA12" i="2" s="1"/>
  <c r="V12" i="2"/>
  <c r="W12" i="2"/>
  <c r="X12" i="2"/>
  <c r="Y12" i="2"/>
  <c r="Z12" i="2"/>
  <c r="AB12" i="2"/>
  <c r="AC12" i="2"/>
  <c r="U13" i="2"/>
  <c r="V13" i="2"/>
  <c r="W13" i="2"/>
  <c r="AC13" i="2" s="1"/>
  <c r="X13" i="2"/>
  <c r="Y13" i="2"/>
  <c r="Z13" i="2"/>
  <c r="AA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AB15" i="2" s="1"/>
  <c r="W15" i="2"/>
  <c r="X15" i="2"/>
  <c r="Y15" i="2"/>
  <c r="Z15" i="2"/>
  <c r="AC15" i="2"/>
  <c r="U16" i="2"/>
  <c r="AA16" i="2" s="1"/>
  <c r="V16" i="2"/>
  <c r="W16" i="2"/>
  <c r="X16" i="2"/>
  <c r="Y16" i="2"/>
  <c r="Z16" i="2"/>
  <c r="AB16" i="2"/>
  <c r="AC16" i="2"/>
  <c r="U17" i="2"/>
  <c r="V17" i="2"/>
  <c r="W17" i="2"/>
  <c r="AC17" i="2" s="1"/>
  <c r="X17" i="2"/>
  <c r="Y17" i="2"/>
  <c r="Z17" i="2"/>
  <c r="AA17" i="2"/>
  <c r="AB17" i="2"/>
  <c r="U18" i="2"/>
  <c r="V18" i="2"/>
  <c r="AB18" i="2" s="1"/>
  <c r="W18" i="2"/>
  <c r="AC18" i="2" s="1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AA20" i="2" s="1"/>
  <c r="V20" i="2"/>
  <c r="W20" i="2"/>
  <c r="X20" i="2"/>
  <c r="Y20" i="2"/>
  <c r="Z20" i="2"/>
  <c r="AB20" i="2"/>
  <c r="AC20" i="2"/>
  <c r="U21" i="2"/>
  <c r="V21" i="2"/>
  <c r="W21" i="2"/>
  <c r="AC21" i="2" s="1"/>
  <c r="X21" i="2"/>
  <c r="Y21" i="2"/>
  <c r="Z21" i="2"/>
  <c r="AA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AB23" i="2" s="1"/>
  <c r="W23" i="2"/>
  <c r="X23" i="2"/>
  <c r="Y23" i="2"/>
  <c r="Z23" i="2"/>
  <c r="AC23" i="2"/>
  <c r="U24" i="2"/>
  <c r="AA24" i="2" s="1"/>
  <c r="V24" i="2"/>
  <c r="W24" i="2"/>
  <c r="X24" i="2"/>
  <c r="Y24" i="2"/>
  <c r="Z24" i="2"/>
  <c r="AB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AC26" i="2" s="1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AA28" i="2" s="1"/>
  <c r="V28" i="2"/>
  <c r="W28" i="2"/>
  <c r="X28" i="2"/>
  <c r="Y28" i="2"/>
  <c r="Z28" i="2"/>
  <c r="AB28" i="2"/>
  <c r="AC28" i="2"/>
  <c r="U29" i="2"/>
  <c r="V29" i="2"/>
  <c r="W29" i="2"/>
  <c r="AC29" i="2" s="1"/>
  <c r="X29" i="2"/>
  <c r="Y29" i="2"/>
  <c r="Z29" i="2"/>
  <c r="AA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AB31" i="2" s="1"/>
  <c r="W31" i="2"/>
  <c r="X31" i="2"/>
  <c r="Y31" i="2"/>
  <c r="Z31" i="2"/>
  <c r="AC31" i="2"/>
  <c r="U32" i="2"/>
  <c r="AA32" i="2" s="1"/>
  <c r="V32" i="2"/>
  <c r="W32" i="2"/>
  <c r="X32" i="2"/>
  <c r="Y32" i="2"/>
  <c r="Z32" i="2"/>
  <c r="AB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AC34" i="2" s="1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AA36" i="2" s="1"/>
  <c r="V36" i="2"/>
  <c r="W36" i="2"/>
  <c r="X36" i="2"/>
  <c r="Y36" i="2"/>
  <c r="Z36" i="2"/>
  <c r="AB36" i="2"/>
  <c r="AC36" i="2"/>
  <c r="U37" i="2"/>
  <c r="V37" i="2"/>
  <c r="W37" i="2"/>
  <c r="AC37" i="2" s="1"/>
  <c r="X37" i="2"/>
  <c r="Y37" i="2"/>
  <c r="Z37" i="2"/>
  <c r="AA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AB39" i="2" s="1"/>
  <c r="W39" i="2"/>
  <c r="X39" i="2"/>
  <c r="Y39" i="2"/>
  <c r="Z39" i="2"/>
  <c r="AC39" i="2"/>
  <c r="U40" i="2"/>
  <c r="AA40" i="2" s="1"/>
  <c r="V40" i="2"/>
  <c r="W40" i="2"/>
  <c r="X40" i="2"/>
  <c r="Y40" i="2"/>
  <c r="Z40" i="2"/>
  <c r="AB40" i="2"/>
  <c r="AC40" i="2"/>
  <c r="U41" i="2"/>
  <c r="V41" i="2"/>
  <c r="W41" i="2"/>
  <c r="AC41" i="2" s="1"/>
  <c r="X41" i="2"/>
  <c r="Y41" i="2"/>
  <c r="Z41" i="2"/>
  <c r="AA41" i="2"/>
  <c r="AB41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F10" i="2"/>
  <c r="G10" i="2"/>
  <c r="H10" i="2"/>
  <c r="I10" i="2"/>
  <c r="J10" i="2"/>
  <c r="K10" i="2"/>
  <c r="L10" i="2"/>
  <c r="M10" i="2"/>
  <c r="N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N31" i="2" s="1"/>
  <c r="F31" i="2"/>
  <c r="G31" i="2"/>
  <c r="H31" i="2"/>
  <c r="I31" i="2"/>
  <c r="J31" i="2"/>
  <c r="K31" i="2"/>
  <c r="L31" i="2"/>
  <c r="M31" i="2"/>
  <c r="O31" i="2"/>
  <c r="P31" i="2"/>
  <c r="E32" i="2"/>
  <c r="N32" i="2" s="1"/>
  <c r="F32" i="2"/>
  <c r="G32" i="2"/>
  <c r="H32" i="2"/>
  <c r="I32" i="2"/>
  <c r="J32" i="2"/>
  <c r="K32" i="2"/>
  <c r="L32" i="2"/>
  <c r="M32" i="2"/>
  <c r="O32" i="2"/>
  <c r="P32" i="2"/>
  <c r="E33" i="2"/>
  <c r="N33" i="2" s="1"/>
  <c r="F33" i="2"/>
  <c r="G33" i="2"/>
  <c r="H33" i="2"/>
  <c r="I33" i="2"/>
  <c r="J33" i="2"/>
  <c r="K33" i="2"/>
  <c r="L33" i="2"/>
  <c r="M33" i="2"/>
  <c r="O33" i="2"/>
  <c r="P33" i="2"/>
  <c r="E34" i="2"/>
  <c r="N34" i="2" s="1"/>
  <c r="F34" i="2"/>
  <c r="G34" i="2"/>
  <c r="H34" i="2"/>
  <c r="I34" i="2"/>
  <c r="J34" i="2"/>
  <c r="K34" i="2"/>
  <c r="L34" i="2"/>
  <c r="M34" i="2"/>
  <c r="O34" i="2"/>
  <c r="P34" i="2"/>
  <c r="E35" i="2"/>
  <c r="N35" i="2" s="1"/>
  <c r="F35" i="2"/>
  <c r="G35" i="2"/>
  <c r="H35" i="2"/>
  <c r="I35" i="2"/>
  <c r="J35" i="2"/>
  <c r="K35" i="2"/>
  <c r="L35" i="2"/>
  <c r="M35" i="2"/>
  <c r="O35" i="2"/>
  <c r="P35" i="2"/>
  <c r="E36" i="2"/>
  <c r="N36" i="2" s="1"/>
  <c r="F36" i="2"/>
  <c r="G36" i="2"/>
  <c r="H36" i="2"/>
  <c r="I36" i="2"/>
  <c r="J36" i="2"/>
  <c r="K36" i="2"/>
  <c r="L36" i="2"/>
  <c r="M36" i="2"/>
  <c r="O36" i="2"/>
  <c r="P36" i="2"/>
  <c r="E37" i="2"/>
  <c r="N37" i="2" s="1"/>
  <c r="F37" i="2"/>
  <c r="G37" i="2"/>
  <c r="H37" i="2"/>
  <c r="I37" i="2"/>
  <c r="J37" i="2"/>
  <c r="K37" i="2"/>
  <c r="L37" i="2"/>
  <c r="M37" i="2"/>
  <c r="O37" i="2"/>
  <c r="P37" i="2"/>
  <c r="E38" i="2"/>
  <c r="N38" i="2" s="1"/>
  <c r="F38" i="2"/>
  <c r="G38" i="2"/>
  <c r="H38" i="2"/>
  <c r="I38" i="2"/>
  <c r="J38" i="2"/>
  <c r="K38" i="2"/>
  <c r="L38" i="2"/>
  <c r="M38" i="2"/>
  <c r="O38" i="2"/>
  <c r="P38" i="2"/>
  <c r="E39" i="2"/>
  <c r="N39" i="2" s="1"/>
  <c r="F39" i="2"/>
  <c r="G39" i="2"/>
  <c r="H39" i="2"/>
  <c r="I39" i="2"/>
  <c r="J39" i="2"/>
  <c r="K39" i="2"/>
  <c r="L39" i="2"/>
  <c r="M39" i="2"/>
  <c r="O39" i="2"/>
  <c r="P39" i="2"/>
  <c r="E40" i="2"/>
  <c r="N40" i="2" s="1"/>
  <c r="F40" i="2"/>
  <c r="G40" i="2"/>
  <c r="H40" i="2"/>
  <c r="I40" i="2"/>
  <c r="J40" i="2"/>
  <c r="K40" i="2"/>
  <c r="L40" i="2"/>
  <c r="M40" i="2"/>
  <c r="O40" i="2"/>
  <c r="P40" i="2"/>
  <c r="E41" i="2"/>
  <c r="N41" i="2" s="1"/>
  <c r="F41" i="2"/>
  <c r="G41" i="2"/>
  <c r="H41" i="2"/>
  <c r="I41" i="2"/>
  <c r="J41" i="2"/>
  <c r="K41" i="2"/>
  <c r="L41" i="2"/>
  <c r="M41" i="2"/>
  <c r="O41" i="2"/>
  <c r="P41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O4" i="8" l="1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E3" i="12" s="1"/>
  <c r="H3" i="12" s="1"/>
  <c r="D2" i="12"/>
  <c r="E2" i="12" s="1"/>
  <c r="H2" i="12" s="1"/>
  <c r="C2" i="12"/>
  <c r="F4" i="12" l="1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H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H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H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H767" i="11" s="1"/>
  <c r="A768" i="11"/>
  <c r="C768" i="11" s="1"/>
  <c r="B768" i="11"/>
  <c r="D768" i="11" s="1"/>
  <c r="A769" i="11"/>
  <c r="C769" i="11" s="1"/>
  <c r="B769" i="11"/>
  <c r="D769" i="11" s="1"/>
  <c r="E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E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F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F830" i="11" s="1"/>
  <c r="A831" i="11"/>
  <c r="B831" i="11"/>
  <c r="A832" i="11"/>
  <c r="C832" i="11" s="1"/>
  <c r="B832" i="11"/>
  <c r="D832" i="11" s="1"/>
  <c r="F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E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F846" i="11" s="1"/>
  <c r="A847" i="11"/>
  <c r="B847" i="11"/>
  <c r="A848" i="11"/>
  <c r="C848" i="11" s="1"/>
  <c r="B848" i="11"/>
  <c r="D848" i="11" s="1"/>
  <c r="F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B912" i="11"/>
  <c r="D912" i="11" s="1"/>
  <c r="A913" i="11"/>
  <c r="B913" i="1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K976" i="11"/>
  <c r="N958" i="11"/>
  <c r="N952" i="11"/>
  <c r="L948" i="11"/>
  <c r="L946" i="11"/>
  <c r="N942" i="11"/>
  <c r="N941" i="11"/>
  <c r="N937" i="11"/>
  <c r="N936" i="11"/>
  <c r="L932" i="11"/>
  <c r="L930" i="11"/>
  <c r="N926" i="11"/>
  <c r="N920" i="11"/>
  <c r="N919" i="11"/>
  <c r="N916" i="11"/>
  <c r="L916" i="11"/>
  <c r="N914" i="11"/>
  <c r="L914" i="11"/>
  <c r="K912" i="11"/>
  <c r="N910" i="11"/>
  <c r="L910" i="11"/>
  <c r="K906" i="11"/>
  <c r="N904" i="11"/>
  <c r="L904" i="11"/>
  <c r="N899" i="11"/>
  <c r="N893" i="11"/>
  <c r="N889" i="11"/>
  <c r="N882" i="11"/>
  <c r="L882" i="11"/>
  <c r="M879" i="11"/>
  <c r="L871" i="11"/>
  <c r="K869" i="11"/>
  <c r="N862" i="11"/>
  <c r="M860" i="11"/>
  <c r="M858" i="11"/>
  <c r="K858" i="11"/>
  <c r="L856" i="11"/>
  <c r="K854" i="11"/>
  <c r="M848" i="11"/>
  <c r="M846" i="11"/>
  <c r="K846" i="11"/>
  <c r="M845" i="11"/>
  <c r="M840" i="11"/>
  <c r="K840" i="11"/>
  <c r="M838" i="11"/>
  <c r="N836" i="11"/>
  <c r="M832" i="11"/>
  <c r="K832" i="11"/>
  <c r="K830" i="11"/>
  <c r="M826" i="11"/>
  <c r="M824" i="11"/>
  <c r="K824" i="11"/>
  <c r="M820" i="11"/>
  <c r="K820" i="11"/>
  <c r="K1001" i="11"/>
  <c r="M998" i="11"/>
  <c r="M991" i="11"/>
  <c r="M987" i="11"/>
  <c r="C984" i="11"/>
  <c r="M978" i="11"/>
  <c r="M958" i="11"/>
  <c r="L956" i="11"/>
  <c r="N954" i="11"/>
  <c r="L954" i="11"/>
  <c r="M952" i="11"/>
  <c r="N950" i="11"/>
  <c r="L950" i="11"/>
  <c r="N944" i="11"/>
  <c r="L944" i="11"/>
  <c r="N943" i="11"/>
  <c r="N940" i="11"/>
  <c r="L940" i="11"/>
  <c r="N938" i="11"/>
  <c r="L938" i="11"/>
  <c r="N934" i="11"/>
  <c r="L934" i="11"/>
  <c r="N933" i="11"/>
  <c r="N929" i="11"/>
  <c r="N928" i="11"/>
  <c r="L928" i="11"/>
  <c r="N927" i="11"/>
  <c r="N924" i="11"/>
  <c r="L924" i="11"/>
  <c r="N922" i="11"/>
  <c r="L922" i="11"/>
  <c r="K920" i="11"/>
  <c r="N918" i="11"/>
  <c r="L918" i="11"/>
  <c r="L913" i="11"/>
  <c r="N912" i="11"/>
  <c r="L912" i="11"/>
  <c r="M909" i="11"/>
  <c r="L907" i="11"/>
  <c r="L902" i="11"/>
  <c r="N901" i="11"/>
  <c r="L901" i="11"/>
  <c r="M898" i="11"/>
  <c r="L897" i="11"/>
  <c r="N895" i="11"/>
  <c r="L895" i="11"/>
  <c r="N891" i="11"/>
  <c r="L891" i="11"/>
  <c r="M888" i="11"/>
  <c r="N876" i="11"/>
  <c r="M867" i="11"/>
  <c r="N865" i="11"/>
  <c r="M862" i="11"/>
  <c r="K862" i="11"/>
  <c r="L860" i="11"/>
  <c r="M856" i="11"/>
  <c r="K856" i="11"/>
  <c r="L854" i="11"/>
  <c r="M852" i="11"/>
  <c r="K852" i="11"/>
  <c r="M850" i="11"/>
  <c r="K850" i="11"/>
  <c r="L846" i="11"/>
  <c r="M844" i="11"/>
  <c r="K844" i="11"/>
  <c r="M842" i="11"/>
  <c r="K842" i="11"/>
  <c r="N838" i="11"/>
  <c r="M836" i="11"/>
  <c r="K836" i="11"/>
  <c r="K835" i="11"/>
  <c r="M834" i="11"/>
  <c r="K834" i="11"/>
  <c r="L832" i="11"/>
  <c r="M828" i="11"/>
  <c r="K828" i="11"/>
  <c r="L826" i="11"/>
  <c r="M822" i="11"/>
  <c r="K822" i="11"/>
  <c r="N820" i="11"/>
  <c r="E848" i="11"/>
  <c r="E832" i="11"/>
  <c r="E869" i="11"/>
  <c r="F723" i="11"/>
  <c r="F840" i="11"/>
  <c r="H869" i="11"/>
  <c r="F838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B799" i="9"/>
  <c r="E799" i="9" s="1"/>
  <c r="A800" i="9"/>
  <c r="D800" i="9" s="1"/>
  <c r="B800" i="9"/>
  <c r="E800" i="9" s="1"/>
  <c r="A801" i="9"/>
  <c r="B801" i="9"/>
  <c r="E801" i="9" s="1"/>
  <c r="A802" i="9"/>
  <c r="B802" i="9"/>
  <c r="E802" i="9" s="1"/>
  <c r="A803" i="9"/>
  <c r="B803" i="9"/>
  <c r="E803" i="9" s="1"/>
  <c r="A804" i="9"/>
  <c r="G804" i="9" s="1"/>
  <c r="B804" i="9"/>
  <c r="E804" i="9" s="1"/>
  <c r="A805" i="9"/>
  <c r="B805" i="9"/>
  <c r="E805" i="9" s="1"/>
  <c r="A806" i="9"/>
  <c r="B806" i="9"/>
  <c r="E806" i="9" s="1"/>
  <c r="A807" i="9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791" i="9"/>
  <c r="C925" i="9"/>
  <c r="C910" i="9"/>
  <c r="C505" i="9"/>
  <c r="G505" i="9" s="1"/>
  <c r="C521" i="9"/>
  <c r="C999" i="9"/>
  <c r="C995" i="9"/>
  <c r="C987" i="9"/>
  <c r="C983" i="9"/>
  <c r="C979" i="9"/>
  <c r="C971" i="9"/>
  <c r="C967" i="9"/>
  <c r="C963" i="9"/>
  <c r="C955" i="9"/>
  <c r="C951" i="9"/>
  <c r="C947" i="9"/>
  <c r="C939" i="9"/>
  <c r="C935" i="9"/>
  <c r="C931" i="9"/>
  <c r="C913" i="9"/>
  <c r="C909" i="9"/>
  <c r="C905" i="9"/>
  <c r="C897" i="9"/>
  <c r="C893" i="9"/>
  <c r="C889" i="9"/>
  <c r="C881" i="9"/>
  <c r="C877" i="9"/>
  <c r="C873" i="9"/>
  <c r="C869" i="9"/>
  <c r="C865" i="9"/>
  <c r="C861" i="9"/>
  <c r="C857" i="9"/>
  <c r="C853" i="9"/>
  <c r="C849" i="9"/>
  <c r="C845" i="9"/>
  <c r="C841" i="9"/>
  <c r="C837" i="9"/>
  <c r="C833" i="9"/>
  <c r="C829" i="9"/>
  <c r="C825" i="9"/>
  <c r="C821" i="9"/>
  <c r="C817" i="9"/>
  <c r="C813" i="9"/>
  <c r="C809" i="9"/>
  <c r="C805" i="9"/>
  <c r="C801" i="9"/>
  <c r="C797" i="9"/>
  <c r="C793" i="9"/>
  <c r="C787" i="9"/>
  <c r="C783" i="9"/>
  <c r="C779" i="9"/>
  <c r="C775" i="9"/>
  <c r="C771" i="9"/>
  <c r="C767" i="9"/>
  <c r="C763" i="9"/>
  <c r="C759" i="9"/>
  <c r="C755" i="9"/>
  <c r="C751" i="9"/>
  <c r="C747" i="9"/>
  <c r="C743" i="9"/>
  <c r="C739" i="9"/>
  <c r="D739" i="9" s="1"/>
  <c r="C735" i="9"/>
  <c r="D735" i="9" s="1"/>
  <c r="C731" i="9"/>
  <c r="D731" i="9" s="1"/>
  <c r="C727" i="9"/>
  <c r="C723" i="9"/>
  <c r="C719" i="9"/>
  <c r="C715" i="9"/>
  <c r="C711" i="9"/>
  <c r="C707" i="9"/>
  <c r="C703" i="9"/>
  <c r="C699" i="9"/>
  <c r="C695" i="9"/>
  <c r="C691" i="9"/>
  <c r="C685" i="9"/>
  <c r="G685" i="9" s="1"/>
  <c r="C669" i="9"/>
  <c r="G669" i="9" s="1"/>
  <c r="C639" i="9"/>
  <c r="C577" i="9"/>
  <c r="G577" i="9" s="1"/>
  <c r="C553" i="9"/>
  <c r="D553" i="9" s="1"/>
  <c r="C537" i="9"/>
  <c r="G691" i="9"/>
  <c r="G695" i="9"/>
  <c r="G699" i="9"/>
  <c r="G703" i="9"/>
  <c r="G707" i="9"/>
  <c r="G711" i="9"/>
  <c r="G715" i="9"/>
  <c r="G719" i="9"/>
  <c r="G723" i="9"/>
  <c r="G727" i="9"/>
  <c r="G731" i="9"/>
  <c r="G735" i="9"/>
  <c r="G739" i="9"/>
  <c r="G743" i="9"/>
  <c r="G747" i="9"/>
  <c r="G751" i="9"/>
  <c r="G755" i="9"/>
  <c r="G759" i="9"/>
  <c r="G763" i="9"/>
  <c r="G767" i="9"/>
  <c r="G771" i="9"/>
  <c r="G775" i="9"/>
  <c r="G779" i="9"/>
  <c r="G783" i="9"/>
  <c r="G787" i="9"/>
  <c r="G791" i="9"/>
  <c r="G919" i="9"/>
  <c r="G795" i="9"/>
  <c r="G799" i="9"/>
  <c r="G803" i="9"/>
  <c r="G807" i="9"/>
  <c r="G809" i="9"/>
  <c r="G813" i="9"/>
  <c r="G817" i="9"/>
  <c r="G821" i="9"/>
  <c r="G825" i="9"/>
  <c r="G829" i="9"/>
  <c r="G833" i="9"/>
  <c r="G837" i="9"/>
  <c r="G841" i="9"/>
  <c r="G845" i="9"/>
  <c r="G849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7" i="9"/>
  <c r="G929" i="9"/>
  <c r="G931" i="9"/>
  <c r="G933" i="9"/>
  <c r="G935" i="9"/>
  <c r="G937" i="9"/>
  <c r="G941" i="9"/>
  <c r="G943" i="9"/>
  <c r="G945" i="9"/>
  <c r="G949" i="9"/>
  <c r="G951" i="9"/>
  <c r="G953" i="9"/>
  <c r="G957" i="9"/>
  <c r="G959" i="9"/>
  <c r="G961" i="9"/>
  <c r="G965" i="9"/>
  <c r="G967" i="9"/>
  <c r="G969" i="9"/>
  <c r="G973" i="9"/>
  <c r="G975" i="9"/>
  <c r="G977" i="9"/>
  <c r="G981" i="9"/>
  <c r="G983" i="9"/>
  <c r="G985" i="9"/>
  <c r="G989" i="9"/>
  <c r="G991" i="9"/>
  <c r="G993" i="9"/>
  <c r="G997" i="9"/>
  <c r="G999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J789" i="11" l="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J830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J801" i="11"/>
  <c r="K801" i="11" s="1"/>
  <c r="M801" i="11" s="1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M895" i="11"/>
  <c r="C893" i="11"/>
  <c r="E893" i="11" s="1"/>
  <c r="M893" i="11"/>
  <c r="C891" i="1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J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F947" i="11" s="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T48" i="4" s="1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D110" i="5"/>
  <c r="F110" i="5" s="1"/>
  <c r="D38" i="5"/>
  <c r="I38" i="5" s="1"/>
  <c r="D33" i="5"/>
  <c r="F33" i="5" s="1"/>
  <c r="D26" i="5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I533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45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H895" i="11"/>
  <c r="E895" i="11"/>
  <c r="F891" i="11"/>
  <c r="E891" i="11"/>
  <c r="H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E913" i="11"/>
  <c r="H913" i="11"/>
  <c r="H903" i="11"/>
  <c r="E899" i="11"/>
  <c r="F899" i="11"/>
  <c r="H899" i="11"/>
  <c r="F893" i="11"/>
  <c r="F890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E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892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E978" i="11"/>
  <c r="E976" i="11"/>
  <c r="H958" i="11"/>
  <c r="F953" i="11"/>
  <c r="I953" i="11" s="1"/>
  <c r="E948" i="11"/>
  <c r="E940" i="11"/>
  <c r="F929" i="11"/>
  <c r="J929" i="11" s="1"/>
  <c r="H918" i="11"/>
  <c r="F913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J614" i="11" s="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9" i="11"/>
  <c r="E969" i="11"/>
  <c r="F968" i="11"/>
  <c r="H967" i="11"/>
  <c r="H912" i="11"/>
  <c r="E909" i="11"/>
  <c r="H907" i="11"/>
  <c r="H904" i="11"/>
  <c r="F904" i="11"/>
  <c r="E904" i="11"/>
  <c r="E882" i="11"/>
  <c r="H882" i="11"/>
  <c r="F882" i="11"/>
  <c r="H876" i="11"/>
  <c r="E876" i="11"/>
  <c r="F872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H969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J771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883" i="11"/>
  <c r="F883" i="11"/>
  <c r="H864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I744" i="11" s="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51" i="11"/>
  <c r="E947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E917" i="11"/>
  <c r="H908" i="11"/>
  <c r="E898" i="11"/>
  <c r="E896" i="11"/>
  <c r="H896" i="11"/>
  <c r="H892" i="11"/>
  <c r="F892" i="11"/>
  <c r="E884" i="11"/>
  <c r="E881" i="11"/>
  <c r="E868" i="11"/>
  <c r="H868" i="11"/>
  <c r="F860" i="11"/>
  <c r="H860" i="11"/>
  <c r="E857" i="11"/>
  <c r="F855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T101" i="4" s="1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AR931" i="4"/>
  <c r="G931" i="4" s="1"/>
  <c r="K928" i="4"/>
  <c r="N928" i="4" s="1"/>
  <c r="H928" i="4"/>
  <c r="K927" i="4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N959" i="4" s="1"/>
  <c r="R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E909" i="4" s="1"/>
  <c r="H909" i="4"/>
  <c r="L906" i="4"/>
  <c r="P906" i="4" s="1"/>
  <c r="I906" i="4"/>
  <c r="N903" i="4"/>
  <c r="R903" i="4" s="1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P94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Q903" i="4"/>
  <c r="N985" i="4"/>
  <c r="R985" i="4" s="1"/>
  <c r="N884" i="4"/>
  <c r="N59" i="4"/>
  <c r="J979" i="4"/>
  <c r="M979" i="4"/>
  <c r="N979" i="4" s="1"/>
  <c r="R979" i="4" s="1"/>
  <c r="D956" i="4"/>
  <c r="E941" i="4"/>
  <c r="F946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I626" i="11" s="1"/>
  <c r="F563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J597" i="11" s="1"/>
  <c r="K597" i="11" s="1"/>
  <c r="M597" i="11" s="1"/>
  <c r="E597" i="11"/>
  <c r="H597" i="11"/>
  <c r="E584" i="11"/>
  <c r="F584" i="11"/>
  <c r="H584" i="11"/>
  <c r="F573" i="11"/>
  <c r="E573" i="11"/>
  <c r="H573" i="11"/>
  <c r="E560" i="11"/>
  <c r="F560" i="11"/>
  <c r="H560" i="11"/>
  <c r="J626" i="11"/>
  <c r="K626" i="11" s="1"/>
  <c r="M626" i="11" s="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28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D908" i="4"/>
  <c r="E908" i="4"/>
  <c r="F908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E985" i="4"/>
  <c r="N948" i="4"/>
  <c r="R948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02" i="4"/>
  <c r="E902" i="4"/>
  <c r="G910" i="4"/>
  <c r="D910" i="4"/>
  <c r="F910" i="4"/>
  <c r="E910" i="4"/>
  <c r="D872" i="4"/>
  <c r="F872" i="4"/>
  <c r="D880" i="4"/>
  <c r="F880" i="4"/>
  <c r="E880" i="4"/>
  <c r="F888" i="4"/>
  <c r="D888" i="4"/>
  <c r="F979" i="4"/>
  <c r="D959" i="4"/>
  <c r="R928" i="4"/>
  <c r="F975" i="4"/>
  <c r="E975" i="4"/>
  <c r="G975" i="4"/>
  <c r="G880" i="4"/>
  <c r="F940" i="4"/>
  <c r="D940" i="4"/>
  <c r="G961" i="4"/>
  <c r="F961" i="4"/>
  <c r="D961" i="4"/>
  <c r="D964" i="4"/>
  <c r="E964" i="4"/>
  <c r="F995" i="4"/>
  <c r="F812" i="4"/>
  <c r="D812" i="4"/>
  <c r="D939" i="4"/>
  <c r="E959" i="4"/>
  <c r="F878" i="4"/>
  <c r="G886" i="4"/>
  <c r="F886" i="4"/>
  <c r="G894" i="4"/>
  <c r="E894" i="4"/>
  <c r="F930" i="4"/>
  <c r="D930" i="4"/>
  <c r="F904" i="4"/>
  <c r="E904" i="4"/>
  <c r="D904" i="4"/>
  <c r="E967" i="4"/>
  <c r="F967" i="4"/>
  <c r="D967" i="4"/>
  <c r="G909" i="4"/>
  <c r="D909" i="4"/>
  <c r="F917" i="4"/>
  <c r="G917" i="4"/>
  <c r="G1001" i="4"/>
  <c r="E943" i="4"/>
  <c r="D943" i="4"/>
  <c r="G958" i="4"/>
  <c r="F958" i="4"/>
  <c r="E958" i="4"/>
  <c r="D984" i="4"/>
  <c r="F984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G24" i="5"/>
  <c r="F822" i="5"/>
  <c r="M1001" i="4"/>
  <c r="N1001" i="4" s="1"/>
  <c r="R1001" i="4" s="1"/>
  <c r="J1001" i="4"/>
  <c r="M1000" i="4"/>
  <c r="N1000" i="4" s="1"/>
  <c r="R1000" i="4" s="1"/>
  <c r="J1000" i="4"/>
  <c r="N998" i="4"/>
  <c r="R998" i="4" s="1"/>
  <c r="P997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N934" i="4" s="1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P923" i="4" s="1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P886" i="4"/>
  <c r="S886" i="4" s="1"/>
  <c r="U886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I118" i="5"/>
  <c r="G118" i="5"/>
  <c r="Q28" i="4"/>
  <c r="Q968" i="4"/>
  <c r="F26" i="5"/>
  <c r="G26" i="5"/>
  <c r="G4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I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I33" i="5"/>
  <c r="E33" i="5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Q90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F948" i="4"/>
  <c r="D948" i="4"/>
  <c r="E948" i="4"/>
  <c r="F938" i="4"/>
  <c r="G938" i="4"/>
  <c r="E875" i="4"/>
  <c r="D875" i="4"/>
  <c r="F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E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F913" i="4"/>
  <c r="D960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12" i="5"/>
  <c r="G112" i="5"/>
  <c r="F136" i="5"/>
  <c r="G136" i="5"/>
  <c r="Q698" i="4"/>
  <c r="Q714" i="4"/>
  <c r="P714" i="4"/>
  <c r="S714" i="4" s="1"/>
  <c r="U714" i="4" s="1"/>
  <c r="E71" i="5"/>
  <c r="E14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T993" i="4"/>
  <c r="U985" i="4"/>
  <c r="P954" i="4"/>
  <c r="P916" i="4"/>
  <c r="R884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P610" i="4"/>
  <c r="P608" i="4"/>
  <c r="P606" i="4"/>
  <c r="N600" i="4"/>
  <c r="R600" i="4" s="1"/>
  <c r="P968" i="4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24" i="5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P822" i="4"/>
  <c r="S822" i="4" s="1"/>
  <c r="Q834" i="4"/>
  <c r="T834" i="4" s="1"/>
  <c r="P834" i="4"/>
  <c r="Q882" i="4"/>
  <c r="F40" i="5"/>
  <c r="G40" i="5"/>
  <c r="E47" i="5"/>
  <c r="I47" i="5"/>
  <c r="Q72" i="4"/>
  <c r="T72" i="4" s="1"/>
  <c r="P72" i="4"/>
  <c r="S72" i="4" s="1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P959" i="4"/>
  <c r="F957" i="4"/>
  <c r="K957" i="4"/>
  <c r="H957" i="4"/>
  <c r="Q956" i="4"/>
  <c r="N953" i="4"/>
  <c r="R953" i="4" s="1"/>
  <c r="P953" i="4"/>
  <c r="Q952" i="4"/>
  <c r="P951" i="4"/>
  <c r="Q951" i="4"/>
  <c r="K949" i="4"/>
  <c r="AR949" i="4"/>
  <c r="H949" i="4"/>
  <c r="Q948" i="4"/>
  <c r="T948" i="4" s="1"/>
  <c r="V948" i="4" s="1"/>
  <c r="W948" i="4" s="1"/>
  <c r="Q946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31" i="5"/>
  <c r="I53" i="5"/>
  <c r="I59" i="5"/>
  <c r="I69" i="5"/>
  <c r="I75" i="5"/>
  <c r="I83" i="5"/>
  <c r="E83" i="5"/>
  <c r="I85" i="5"/>
  <c r="E101" i="5"/>
  <c r="I101" i="5"/>
  <c r="E107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55" i="4"/>
  <c r="R955" i="4" s="1"/>
  <c r="Q943" i="4"/>
  <c r="N943" i="4"/>
  <c r="N939" i="4"/>
  <c r="R939" i="4" s="1"/>
  <c r="Q935" i="4"/>
  <c r="P935" i="4"/>
  <c r="Q931" i="4"/>
  <c r="N931" i="4"/>
  <c r="R931" i="4" s="1"/>
  <c r="P931" i="4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G144" i="5"/>
  <c r="E143" i="5"/>
  <c r="E142" i="5"/>
  <c r="E141" i="5"/>
  <c r="E140" i="5"/>
  <c r="E136" i="5"/>
  <c r="G135" i="5"/>
  <c r="E131" i="5"/>
  <c r="E127" i="5"/>
  <c r="E126" i="5"/>
  <c r="I125" i="5"/>
  <c r="E124" i="5"/>
  <c r="E122" i="5"/>
  <c r="E120" i="5"/>
  <c r="G119" i="5"/>
  <c r="E118" i="5"/>
  <c r="I117" i="5"/>
  <c r="E115" i="5"/>
  <c r="E112" i="5"/>
  <c r="G109" i="5"/>
  <c r="D108" i="5"/>
  <c r="E108" i="5" s="1"/>
  <c r="F107" i="5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F93" i="5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F77" i="5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F59" i="5"/>
  <c r="D58" i="5"/>
  <c r="I58" i="5" s="1"/>
  <c r="D56" i="5"/>
  <c r="E56" i="5" s="1"/>
  <c r="F55" i="5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F29" i="5"/>
  <c r="D28" i="5"/>
  <c r="I26" i="5"/>
  <c r="E26" i="5"/>
  <c r="E24" i="5"/>
  <c r="D21" i="5"/>
  <c r="D20" i="5"/>
  <c r="D18" i="5"/>
  <c r="D16" i="5"/>
  <c r="F16" i="5" s="1"/>
  <c r="D10" i="5"/>
  <c r="G8" i="5"/>
  <c r="I8" i="5"/>
  <c r="E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8" i="4" l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U884" i="4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N913" i="4"/>
  <c r="R913" i="4" s="1"/>
  <c r="Q976" i="4"/>
  <c r="T976" i="4" s="1"/>
  <c r="Q991" i="4"/>
  <c r="D983" i="4"/>
  <c r="F931" i="4"/>
  <c r="E932" i="4"/>
  <c r="E951" i="4"/>
  <c r="P908" i="4"/>
  <c r="T946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H933" i="11"/>
  <c r="F933" i="11"/>
  <c r="E933" i="11"/>
  <c r="H885" i="1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G130" i="9"/>
  <c r="E130" i="9"/>
  <c r="J978" i="11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I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I909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V91" i="4" s="1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V181" i="4" s="1"/>
  <c r="S160" i="4"/>
  <c r="U160" i="4" s="1"/>
  <c r="T5" i="4"/>
  <c r="T170" i="4"/>
  <c r="T129" i="4"/>
  <c r="T145" i="4"/>
  <c r="T160" i="4"/>
  <c r="S417" i="4"/>
  <c r="S358" i="4"/>
  <c r="S357" i="4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U572" i="4" s="1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05" i="4"/>
  <c r="U905" i="4" s="1"/>
  <c r="S995" i="4"/>
  <c r="U995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V601" i="4" s="1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23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I599" i="11"/>
  <c r="J579" i="11"/>
  <c r="I497" i="11"/>
  <c r="J756" i="11"/>
  <c r="D320" i="9"/>
  <c r="F831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T890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U768" i="4" s="1"/>
  <c r="S829" i="4"/>
  <c r="U829" i="4" s="1"/>
  <c r="T850" i="4"/>
  <c r="I844" i="5"/>
  <c r="F778" i="5"/>
  <c r="I836" i="5"/>
  <c r="S786" i="4"/>
  <c r="V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T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V737" i="4" s="1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W821" i="4"/>
  <c r="X821" i="4" s="1"/>
  <c r="Y821" i="4" s="1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T960" i="4"/>
  <c r="S961" i="4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U612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V808" i="4" s="1"/>
  <c r="W808" i="4" s="1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40" i="4"/>
  <c r="U562" i="4"/>
  <c r="R673" i="4"/>
  <c r="S673" i="4"/>
  <c r="U695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V134" i="4" s="1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V764" i="4" s="1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Y884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V179" i="4"/>
  <c r="R183" i="4"/>
  <c r="S183" i="4"/>
  <c r="T183" i="4"/>
  <c r="R927" i="4"/>
  <c r="U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X656" i="4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T843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Y948" i="4"/>
  <c r="X948" i="4"/>
  <c r="G949" i="4"/>
  <c r="E949" i="4"/>
  <c r="F949" i="4"/>
  <c r="U951" i="4"/>
  <c r="V951" i="4"/>
  <c r="Q957" i="4"/>
  <c r="N957" i="4"/>
  <c r="R957" i="4" s="1"/>
  <c r="D957" i="4"/>
  <c r="P957" i="4"/>
  <c r="V959" i="4"/>
  <c r="U961" i="4"/>
  <c r="N965" i="4"/>
  <c r="R965" i="4" s="1"/>
  <c r="P965" i="4"/>
  <c r="Q965" i="4"/>
  <c r="D965" i="4"/>
  <c r="R142" i="4"/>
  <c r="T142" i="4"/>
  <c r="T126" i="4"/>
  <c r="X912" i="4"/>
  <c r="R535" i="4"/>
  <c r="T535" i="4"/>
  <c r="S535" i="4"/>
  <c r="R740" i="4"/>
  <c r="T740" i="4"/>
  <c r="S54" i="4"/>
  <c r="R156" i="4"/>
  <c r="T156" i="4"/>
  <c r="S156" i="4"/>
  <c r="V658" i="4"/>
  <c r="U658" i="4"/>
  <c r="R698" i="4"/>
  <c r="S698" i="4"/>
  <c r="R702" i="4"/>
  <c r="S702" i="4"/>
  <c r="T702" i="4"/>
  <c r="U802" i="4"/>
  <c r="T816" i="4"/>
  <c r="V615" i="4"/>
  <c r="S791" i="4"/>
  <c r="U80" i="4"/>
  <c r="U53" i="4"/>
  <c r="V638" i="4"/>
  <c r="W638" i="4" s="1"/>
  <c r="R978" i="4"/>
  <c r="T978" i="4"/>
  <c r="R974" i="4"/>
  <c r="T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47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V979" i="4"/>
  <c r="R980" i="4"/>
  <c r="T980" i="4"/>
  <c r="U986" i="4"/>
  <c r="U996" i="4"/>
  <c r="T151" i="4"/>
  <c r="U88" i="4"/>
  <c r="V88" i="4"/>
  <c r="V834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614" i="4"/>
  <c r="V517" i="4"/>
  <c r="W517" i="4" s="1"/>
  <c r="S167" i="4"/>
  <c r="S716" i="4"/>
  <c r="U624" i="4"/>
  <c r="U594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S4" i="4"/>
  <c r="U8" i="4"/>
  <c r="V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V586" i="4"/>
  <c r="R588" i="4"/>
  <c r="S588" i="4"/>
  <c r="S595" i="4"/>
  <c r="U601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V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U38" i="4"/>
  <c r="S431" i="4"/>
  <c r="U431" i="4" s="1"/>
  <c r="S457" i="4"/>
  <c r="S551" i="4"/>
  <c r="R618" i="4"/>
  <c r="S618" i="4"/>
  <c r="V643" i="4"/>
  <c r="V711" i="4"/>
  <c r="S743" i="4"/>
  <c r="S775" i="4"/>
  <c r="R940" i="4"/>
  <c r="U699" i="4"/>
  <c r="R934" i="4"/>
  <c r="U954" i="4"/>
  <c r="T991" i="4"/>
  <c r="U896" i="4"/>
  <c r="V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655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U419" i="4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V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39" i="4" l="1"/>
  <c r="W39" i="4" s="1"/>
  <c r="X39" i="4" s="1"/>
  <c r="Y39" i="4" s="1"/>
  <c r="Z39" i="4" s="1"/>
  <c r="V170" i="4"/>
  <c r="V108" i="4"/>
  <c r="V166" i="4"/>
  <c r="U170" i="4"/>
  <c r="V77" i="4"/>
  <c r="V53" i="4"/>
  <c r="V128" i="4"/>
  <c r="W128" i="4" s="1"/>
  <c r="X128" i="4" s="1"/>
  <c r="Y128" i="4" s="1"/>
  <c r="V17" i="4"/>
  <c r="W17" i="4" s="1"/>
  <c r="X17" i="4" s="1"/>
  <c r="V30" i="4"/>
  <c r="V80" i="4"/>
  <c r="V466" i="4"/>
  <c r="U556" i="4"/>
  <c r="V499" i="4"/>
  <c r="V983" i="4"/>
  <c r="W983" i="4" s="1"/>
  <c r="X983" i="4" s="1"/>
  <c r="V464" i="4"/>
  <c r="V779" i="4"/>
  <c r="V641" i="4"/>
  <c r="S942" i="4"/>
  <c r="V526" i="4"/>
  <c r="S859" i="4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V102" i="4"/>
  <c r="V84" i="4"/>
  <c r="V36" i="4"/>
  <c r="U91" i="4"/>
  <c r="V171" i="4"/>
  <c r="U136" i="4"/>
  <c r="V92" i="4"/>
  <c r="V190" i="4"/>
  <c r="W190" i="4" s="1"/>
  <c r="V44" i="4"/>
  <c r="V107" i="4"/>
  <c r="V66" i="4"/>
  <c r="V131" i="4"/>
  <c r="V147" i="4"/>
  <c r="Y985" i="4"/>
  <c r="AI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S972" i="4"/>
  <c r="U972" i="4" s="1"/>
  <c r="V508" i="4"/>
  <c r="V987" i="4"/>
  <c r="V848" i="4"/>
  <c r="V648" i="4"/>
  <c r="W648" i="4" s="1"/>
  <c r="X648" i="4" s="1"/>
  <c r="V596" i="4"/>
  <c r="W596" i="4" s="1"/>
  <c r="R846" i="4"/>
  <c r="V750" i="4"/>
  <c r="V515" i="4"/>
  <c r="V284" i="4"/>
  <c r="S882" i="4"/>
  <c r="U882" i="4" s="1"/>
  <c r="I971" i="11"/>
  <c r="I877" i="11"/>
  <c r="J845" i="11"/>
  <c r="J955" i="11"/>
  <c r="V519" i="4"/>
  <c r="S880" i="4"/>
  <c r="U880" i="4" s="1"/>
  <c r="U376" i="4"/>
  <c r="V430" i="4"/>
  <c r="V756" i="4"/>
  <c r="U525" i="4"/>
  <c r="V532" i="4"/>
  <c r="V316" i="4"/>
  <c r="V879" i="4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V129" i="4"/>
  <c r="V69" i="4"/>
  <c r="W69" i="4" s="1"/>
  <c r="X69" i="4" s="1"/>
  <c r="Y69" i="4" s="1"/>
  <c r="V22" i="4"/>
  <c r="W22" i="4" s="1"/>
  <c r="X22" i="4" s="1"/>
  <c r="Y22" i="4" s="1"/>
  <c r="V145" i="4"/>
  <c r="V140" i="4"/>
  <c r="W140" i="4" s="1"/>
  <c r="X140" i="4" s="1"/>
  <c r="U41" i="4"/>
  <c r="U120" i="4"/>
  <c r="V109" i="4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U147" i="4"/>
  <c r="V178" i="4"/>
  <c r="V18" i="4"/>
  <c r="V26" i="4"/>
  <c r="W26" i="4" s="1"/>
  <c r="V6" i="4"/>
  <c r="W6" i="4" s="1"/>
  <c r="V79" i="4"/>
  <c r="V118" i="4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09" i="4"/>
  <c r="X409" i="4" s="1"/>
  <c r="Y409" i="4" s="1"/>
  <c r="V258" i="4"/>
  <c r="W258" i="4" s="1"/>
  <c r="X258" i="4" s="1"/>
  <c r="Y258" i="4" s="1"/>
  <c r="V340" i="4"/>
  <c r="W340" i="4" s="1"/>
  <c r="V332" i="4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S960" i="4"/>
  <c r="U960" i="4" s="1"/>
  <c r="S863" i="4"/>
  <c r="V984" i="4"/>
  <c r="V960" i="4"/>
  <c r="W960" i="4" s="1"/>
  <c r="V662" i="4"/>
  <c r="AJ884" i="4"/>
  <c r="AK884" i="4"/>
  <c r="AH884" i="4"/>
  <c r="AF884" i="4"/>
  <c r="AG884" i="4"/>
  <c r="AI884" i="4"/>
  <c r="Y944" i="4"/>
  <c r="X944" i="4"/>
  <c r="AG912" i="4"/>
  <c r="W1000" i="4"/>
  <c r="T940" i="4"/>
  <c r="V810" i="4"/>
  <c r="V576" i="4"/>
  <c r="S997" i="4"/>
  <c r="S917" i="4"/>
  <c r="V492" i="4"/>
  <c r="V473" i="4"/>
  <c r="W473" i="4" s="1"/>
  <c r="V552" i="4"/>
  <c r="AI912" i="4"/>
  <c r="V549" i="4"/>
  <c r="AF985" i="4"/>
  <c r="AK985" i="4"/>
  <c r="V812" i="4"/>
  <c r="V941" i="4"/>
  <c r="V151" i="4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V741" i="4"/>
  <c r="V634" i="4"/>
  <c r="V854" i="4"/>
  <c r="T859" i="4"/>
  <c r="V583" i="4"/>
  <c r="W583" i="4" s="1"/>
  <c r="X583" i="4" s="1"/>
  <c r="V545" i="4"/>
  <c r="W545" i="4" s="1"/>
  <c r="V521" i="4"/>
  <c r="V606" i="4"/>
  <c r="V357" i="4"/>
  <c r="T880" i="4"/>
  <c r="V880" i="4" s="1"/>
  <c r="S872" i="4"/>
  <c r="S974" i="4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W15" i="4" s="1"/>
  <c r="X15" i="4" s="1"/>
  <c r="Y15" i="4" s="1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U997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V768" i="4"/>
  <c r="T972" i="4"/>
  <c r="V972" i="4" s="1"/>
  <c r="W972" i="4" s="1"/>
  <c r="V472" i="4"/>
  <c r="V497" i="4"/>
  <c r="AK912" i="4"/>
  <c r="AJ912" i="4"/>
  <c r="V650" i="4"/>
  <c r="V787" i="4"/>
  <c r="U576" i="4"/>
  <c r="Y983" i="4"/>
  <c r="V123" i="4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V997" i="4" s="1"/>
  <c r="W997" i="4" s="1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V242" i="4"/>
  <c r="V211" i="4"/>
  <c r="V215" i="4"/>
  <c r="W166" i="4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W113" i="4" s="1"/>
  <c r="X113" i="4" s="1"/>
  <c r="U174" i="4"/>
  <c r="W174" i="4" s="1"/>
  <c r="X174" i="4" s="1"/>
  <c r="S929" i="4"/>
  <c r="Y938" i="4"/>
  <c r="V311" i="4"/>
  <c r="W109" i="4"/>
  <c r="X109" i="4" s="1"/>
  <c r="Y109" i="4" s="1"/>
  <c r="V963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T958" i="4"/>
  <c r="V958" i="4" s="1"/>
  <c r="W958" i="4" s="1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U874" i="4"/>
  <c r="V448" i="4"/>
  <c r="W448" i="4" s="1"/>
  <c r="X448" i="4" s="1"/>
  <c r="Y448" i="4" s="1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V150" i="4"/>
  <c r="W66" i="4"/>
  <c r="X66" i="4" s="1"/>
  <c r="Y66" i="4" s="1"/>
  <c r="V56" i="4"/>
  <c r="W101" i="4"/>
  <c r="W963" i="4"/>
  <c r="Y963" i="4" s="1"/>
  <c r="W53" i="4"/>
  <c r="X53" i="4" s="1"/>
  <c r="Y53" i="4" s="1"/>
  <c r="W147" i="4"/>
  <c r="W139" i="4"/>
  <c r="W12" i="4"/>
  <c r="X12" i="4" s="1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W136" i="4"/>
  <c r="X136" i="4" s="1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W79" i="4"/>
  <c r="X79" i="4" s="1"/>
  <c r="W984" i="4"/>
  <c r="X984" i="4" s="1"/>
  <c r="W959" i="4"/>
  <c r="W951" i="4"/>
  <c r="W857" i="4"/>
  <c r="R936" i="4"/>
  <c r="S936" i="4"/>
  <c r="T930" i="4"/>
  <c r="W89" i="4"/>
  <c r="X89" i="4" s="1"/>
  <c r="Y89" i="4" s="1"/>
  <c r="S909" i="4"/>
  <c r="V903" i="4"/>
  <c r="W903" i="4" s="1"/>
  <c r="S930" i="4"/>
  <c r="U930" i="4" s="1"/>
  <c r="W386" i="4"/>
  <c r="X386" i="4" s="1"/>
  <c r="Y386" i="4" s="1"/>
  <c r="V359" i="4"/>
  <c r="W759" i="4"/>
  <c r="X759" i="4" s="1"/>
  <c r="W59" i="4"/>
  <c r="X59" i="4" s="1"/>
  <c r="W118" i="4"/>
  <c r="X118" i="4" s="1"/>
  <c r="W151" i="4"/>
  <c r="W931" i="4"/>
  <c r="T909" i="4"/>
  <c r="T877" i="4"/>
  <c r="R914" i="4"/>
  <c r="U914" i="4" s="1"/>
  <c r="T914" i="4"/>
  <c r="R906" i="4"/>
  <c r="S906" i="4"/>
  <c r="T936" i="4"/>
  <c r="AJ5" i="4"/>
  <c r="AK5" i="4"/>
  <c r="W954" i="4"/>
  <c r="W922" i="4"/>
  <c r="W996" i="4"/>
  <c r="Y996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S42" i="4"/>
  <c r="W547" i="4"/>
  <c r="X547" i="4" s="1"/>
  <c r="Y547" i="4" s="1"/>
  <c r="W131" i="4"/>
  <c r="X131" i="4" s="1"/>
  <c r="W879" i="4"/>
  <c r="W848" i="4"/>
  <c r="W880" i="4"/>
  <c r="S957" i="4"/>
  <c r="W107" i="4"/>
  <c r="X107" i="4" s="1"/>
  <c r="W123" i="4"/>
  <c r="X123" i="4" s="1"/>
  <c r="Y123" i="4" s="1"/>
  <c r="W97" i="4"/>
  <c r="X97" i="4" s="1"/>
  <c r="S892" i="4"/>
  <c r="U892" i="4" s="1"/>
  <c r="W18" i="4"/>
  <c r="X18" i="4" s="1"/>
  <c r="Y18" i="4" s="1"/>
  <c r="W88" i="4"/>
  <c r="W171" i="4"/>
  <c r="X171" i="4" s="1"/>
  <c r="Y171" i="4" s="1"/>
  <c r="W115" i="4"/>
  <c r="X115" i="4" s="1"/>
  <c r="Y115" i="4" s="1"/>
  <c r="W80" i="4"/>
  <c r="X80" i="4" s="1"/>
  <c r="Y80" i="4" s="1"/>
  <c r="W108" i="4"/>
  <c r="S925" i="4"/>
  <c r="S966" i="4"/>
  <c r="V993" i="4"/>
  <c r="W993" i="4" s="1"/>
  <c r="W897" i="4"/>
  <c r="V875" i="4"/>
  <c r="T42" i="4"/>
  <c r="W8" i="4"/>
  <c r="W170" i="4"/>
  <c r="X170" i="4" s="1"/>
  <c r="Y170" i="4" s="1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120" i="4"/>
  <c r="W38" i="4"/>
  <c r="X38" i="4" s="1"/>
  <c r="W515" i="4"/>
  <c r="W623" i="4"/>
  <c r="X623" i="4" s="1"/>
  <c r="Y623" i="4" s="1"/>
  <c r="W129" i="4"/>
  <c r="X129" i="4" s="1"/>
  <c r="AC727" i="4"/>
  <c r="W48" i="4"/>
  <c r="X48" i="4" s="1"/>
  <c r="Y48" i="4" s="1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06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Y349" i="4" s="1"/>
  <c r="AA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S949" i="4"/>
  <c r="S933" i="4"/>
  <c r="W913" i="4"/>
  <c r="X913" i="4" s="1"/>
  <c r="W614" i="4"/>
  <c r="AD727" i="4"/>
  <c r="AH68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X941" i="4"/>
  <c r="Y941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AJ888" i="4" s="1"/>
  <c r="Y888" i="4"/>
  <c r="X120" i="4"/>
  <c r="Y120" i="4" s="1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U42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U90" i="4"/>
  <c r="V90" i="4"/>
  <c r="U149" i="4"/>
  <c r="V149" i="4"/>
  <c r="U541" i="4"/>
  <c r="Y759" i="4"/>
  <c r="Z759" i="4" s="1"/>
  <c r="W968" i="4"/>
  <c r="V28" i="4"/>
  <c r="U28" i="4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W16" i="4" s="1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E985" i="4"/>
  <c r="AQ985" i="4" s="1"/>
  <c r="AC985" i="4"/>
  <c r="AO985" i="4" s="1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U56" i="4"/>
  <c r="W41" i="4"/>
  <c r="V37" i="4"/>
  <c r="U37" i="4"/>
  <c r="X935" i="4"/>
  <c r="Y935" i="4"/>
  <c r="U183" i="4"/>
  <c r="V183" i="4"/>
  <c r="V159" i="4"/>
  <c r="U159" i="4"/>
  <c r="X147" i="4"/>
  <c r="Y147" i="4" s="1"/>
  <c r="U143" i="4"/>
  <c r="V143" i="4"/>
  <c r="X139" i="4"/>
  <c r="Y139" i="4" s="1"/>
  <c r="V64" i="4"/>
  <c r="U64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C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G812" i="4"/>
  <c r="W608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Q116" i="4" s="1"/>
  <c r="AW116" i="4" s="1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AA124" i="4"/>
  <c r="Z124" i="4"/>
  <c r="AL124" i="4" s="1"/>
  <c r="AR124" i="4" s="1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X88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AA106" i="4"/>
  <c r="Z106" i="4"/>
  <c r="AC106" i="4"/>
  <c r="AE106" i="4"/>
  <c r="AD106" i="4"/>
  <c r="AP106" i="4" s="1"/>
  <c r="AV106" i="4" s="1"/>
  <c r="AB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Y879" i="4"/>
  <c r="X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X880" i="4"/>
  <c r="Y880" i="4"/>
  <c r="X893" i="4"/>
  <c r="Y893" i="4"/>
  <c r="U871" i="4"/>
  <c r="V871" i="4"/>
  <c r="AG727" i="4"/>
  <c r="AH727" i="4"/>
  <c r="Y615" i="4"/>
  <c r="AF615" i="4" s="1"/>
  <c r="X108" i="4"/>
  <c r="Y108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A152" i="4"/>
  <c r="U52" i="4"/>
  <c r="V52" i="4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E128" i="4"/>
  <c r="AA128" i="4"/>
  <c r="Z128" i="4"/>
  <c r="AB128" i="4"/>
  <c r="AC128" i="4"/>
  <c r="AO128" i="4" s="1"/>
  <c r="AU128" i="4" s="1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H669" i="4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E334" i="4"/>
  <c r="AK334" i="4"/>
  <c r="AA334" i="4"/>
  <c r="AJ255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Z349" i="4"/>
  <c r="AC349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H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I418" i="4"/>
  <c r="AA418" i="4"/>
  <c r="T402" i="4"/>
  <c r="W397" i="4"/>
  <c r="AB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AA382" i="4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D717" i="3"/>
  <c r="D716" i="3"/>
  <c r="D514" i="3"/>
  <c r="D945" i="3"/>
  <c r="D757" i="3"/>
  <c r="D895" i="3"/>
  <c r="D551" i="3"/>
  <c r="D892" i="3"/>
  <c r="D750" i="3"/>
  <c r="D530" i="3"/>
  <c r="D664" i="3"/>
  <c r="D470" i="3"/>
  <c r="D677" i="3"/>
  <c r="D836" i="3"/>
  <c r="D966" i="3"/>
  <c r="D672" i="3"/>
  <c r="D469" i="3"/>
  <c r="D647" i="3"/>
  <c r="D978" i="3"/>
  <c r="D536" i="3"/>
  <c r="D876" i="3"/>
  <c r="D970" i="3"/>
  <c r="D840" i="3"/>
  <c r="D940" i="3"/>
  <c r="D992" i="3"/>
  <c r="D801" i="3"/>
  <c r="D660" i="3"/>
  <c r="D654" i="3"/>
  <c r="D631" i="3"/>
  <c r="D658" i="3"/>
  <c r="D874" i="3"/>
  <c r="D764" i="3"/>
  <c r="D811" i="3"/>
  <c r="D700" i="3"/>
  <c r="D497" i="3"/>
  <c r="D541" i="3"/>
  <c r="D939" i="3"/>
  <c r="D704" i="3"/>
  <c r="D779" i="3"/>
  <c r="D975" i="3"/>
  <c r="D739" i="3"/>
  <c r="D591" i="3"/>
  <c r="D662" i="3"/>
  <c r="D575" i="3"/>
  <c r="D769" i="3"/>
  <c r="D809" i="3"/>
  <c r="D787" i="3"/>
  <c r="D586" i="3"/>
  <c r="D478" i="3"/>
  <c r="D634" i="3"/>
  <c r="D768" i="3"/>
  <c r="D459" i="3"/>
  <c r="D920" i="3"/>
  <c r="D994" i="3"/>
  <c r="D957" i="3"/>
  <c r="D959" i="3"/>
  <c r="D834" i="3"/>
  <c r="D877" i="3"/>
  <c r="D675" i="3"/>
  <c r="D747" i="3"/>
  <c r="D424" i="3"/>
  <c r="D897" i="3"/>
  <c r="D953" i="3"/>
  <c r="D513" i="3"/>
  <c r="D973" i="3"/>
  <c r="D851" i="3"/>
  <c r="D558" i="3"/>
  <c r="D638" i="3"/>
  <c r="D690" i="3"/>
  <c r="D908" i="3"/>
  <c r="D649" i="3"/>
  <c r="D907" i="3"/>
  <c r="D848" i="3"/>
  <c r="D562" i="3"/>
  <c r="D676" i="3"/>
  <c r="D734" i="3"/>
  <c r="D472" i="3"/>
  <c r="D698" i="3"/>
  <c r="D593" i="3"/>
  <c r="D611" i="3"/>
  <c r="D916" i="3"/>
  <c r="D532" i="3"/>
  <c r="D550" i="3"/>
  <c r="D695" i="3"/>
  <c r="D454" i="3"/>
  <c r="D656" i="3"/>
  <c r="D969" i="3"/>
  <c r="D600" i="3"/>
  <c r="D850" i="3"/>
  <c r="D998" i="3"/>
  <c r="D781" i="3"/>
  <c r="D448" i="3"/>
  <c r="D420" i="3"/>
  <c r="D341" i="3"/>
  <c r="D403" i="3"/>
  <c r="D374" i="3"/>
  <c r="D375" i="3"/>
  <c r="D379" i="3"/>
  <c r="D353" i="3"/>
  <c r="D407" i="3"/>
  <c r="D357" i="3"/>
  <c r="D330" i="3"/>
  <c r="D269" i="3"/>
  <c r="D270" i="3"/>
  <c r="D246" i="3"/>
  <c r="D674" i="3"/>
  <c r="D882" i="3"/>
  <c r="D931" i="3"/>
  <c r="D889" i="3"/>
  <c r="D628" i="3"/>
  <c r="D758" i="3"/>
  <c r="D481" i="3"/>
  <c r="D463" i="3"/>
  <c r="D564" i="3"/>
  <c r="D802" i="3"/>
  <c r="D705" i="3"/>
  <c r="D731" i="3"/>
  <c r="D880" i="3"/>
  <c r="D712" i="3"/>
  <c r="D479" i="3"/>
  <c r="D467" i="3"/>
  <c r="D441" i="3"/>
  <c r="D370" i="3"/>
  <c r="D286" i="3"/>
  <c r="D416" i="3"/>
  <c r="D756" i="3"/>
  <c r="D640" i="3"/>
  <c r="D697" i="3"/>
  <c r="D699" i="3"/>
  <c r="D466" i="3"/>
  <c r="D488" i="3"/>
  <c r="D884" i="3"/>
  <c r="D542" i="3"/>
  <c r="D673" i="3"/>
  <c r="D582" i="3"/>
  <c r="D683" i="3"/>
  <c r="D665" i="3"/>
  <c r="D775" i="3"/>
  <c r="D714" i="3"/>
  <c r="D870" i="3"/>
  <c r="D585" i="3"/>
  <c r="D667" i="3"/>
  <c r="D688" i="3"/>
  <c r="D480" i="3"/>
  <c r="D486" i="3"/>
  <c r="D735" i="3"/>
  <c r="D506" i="3"/>
  <c r="D1000" i="3"/>
  <c r="D727" i="3"/>
  <c r="D455" i="3"/>
  <c r="D952" i="3"/>
  <c r="D501" i="3"/>
  <c r="D641" i="3"/>
  <c r="D453" i="3"/>
  <c r="D528" i="3"/>
  <c r="D843" i="3"/>
  <c r="D830" i="3"/>
  <c r="D829" i="3"/>
  <c r="D516" i="3"/>
  <c r="D619" i="3"/>
  <c r="D723" i="3"/>
  <c r="D871" i="3"/>
  <c r="D905" i="3"/>
  <c r="D813" i="3"/>
  <c r="D873" i="3"/>
  <c r="D602" i="3"/>
  <c r="D594" i="3"/>
  <c r="D679" i="3"/>
  <c r="D934" i="3"/>
  <c r="D825" i="3"/>
  <c r="D635" i="3"/>
  <c r="D783" i="3"/>
  <c r="D784" i="3"/>
  <c r="D749" i="3"/>
  <c r="D981" i="3"/>
  <c r="D915" i="3"/>
  <c r="D613" i="3"/>
  <c r="D701" i="3"/>
  <c r="D706" i="3"/>
  <c r="D595" i="3"/>
  <c r="D976" i="3"/>
  <c r="D971" i="3"/>
  <c r="D709" i="3"/>
  <c r="D767" i="3"/>
  <c r="D912" i="3"/>
  <c r="D553" i="3"/>
  <c r="D760" i="3"/>
  <c r="D449" i="3"/>
  <c r="D875" i="3"/>
  <c r="D950" i="3"/>
  <c r="D938" i="3"/>
  <c r="D861" i="3"/>
  <c r="D421" i="3"/>
  <c r="D791" i="3"/>
  <c r="D778" i="3"/>
  <c r="D766" i="3"/>
  <c r="D523" i="3"/>
  <c r="D821" i="3"/>
  <c r="D570" i="3"/>
  <c r="D452" i="3"/>
  <c r="D457" i="3"/>
  <c r="D849" i="3"/>
  <c r="D680" i="3"/>
  <c r="D614" i="3"/>
  <c r="D909" i="3"/>
  <c r="D816" i="3"/>
  <c r="D838" i="3"/>
  <c r="D868" i="3"/>
  <c r="D738" i="3"/>
  <c r="D648" i="3"/>
  <c r="D630" i="3"/>
  <c r="D883" i="3"/>
  <c r="D986" i="3"/>
  <c r="D465" i="3"/>
  <c r="D661" i="3"/>
  <c r="D989" i="3"/>
  <c r="D845" i="3"/>
  <c r="D371" i="3"/>
  <c r="D332" i="3"/>
  <c r="D393" i="3"/>
  <c r="D418" i="3"/>
  <c r="D368" i="3"/>
  <c r="D414" i="3"/>
  <c r="D331" i="3"/>
  <c r="D290" i="3"/>
  <c r="D392" i="3"/>
  <c r="D280" i="3"/>
  <c r="D253" i="3"/>
  <c r="D235" i="3"/>
  <c r="D489" i="3"/>
  <c r="D450" i="3"/>
  <c r="D565" i="3"/>
  <c r="D893" i="3"/>
  <c r="D820" i="3"/>
  <c r="D632" i="3"/>
  <c r="D556" i="3"/>
  <c r="D624" i="3"/>
  <c r="D559" i="3"/>
  <c r="D711" i="3"/>
  <c r="D899" i="3"/>
  <c r="D721" i="3"/>
  <c r="D666" i="3"/>
  <c r="D780" i="3"/>
  <c r="D755" i="3"/>
  <c r="D771" i="3"/>
  <c r="D429" i="3"/>
  <c r="D318" i="3"/>
  <c r="D367" i="3"/>
  <c r="D297" i="3"/>
  <c r="D977" i="3"/>
  <c r="D605" i="3"/>
  <c r="D522" i="3"/>
  <c r="D707" i="3"/>
  <c r="D878" i="3"/>
  <c r="D746" i="3"/>
  <c r="D730" i="3"/>
  <c r="D548" i="3"/>
  <c r="D770" i="3"/>
  <c r="D867" i="3"/>
  <c r="D911" i="3"/>
  <c r="D888" i="3"/>
  <c r="D491" i="3"/>
  <c r="D511" i="3"/>
  <c r="D965" i="3"/>
  <c r="D468" i="3"/>
  <c r="D719" i="3"/>
  <c r="D652" i="3"/>
  <c r="D678" i="3"/>
  <c r="D904" i="3"/>
  <c r="D724" i="3"/>
  <c r="D694" i="3"/>
  <c r="D531" i="3"/>
  <c r="D865" i="3"/>
  <c r="D519" i="3"/>
  <c r="D972" i="3"/>
  <c r="D806" i="3"/>
  <c r="D900" i="3"/>
  <c r="D906" i="3"/>
  <c r="D715" i="3"/>
  <c r="D473" i="3"/>
  <c r="D474" i="3"/>
  <c r="D710" i="3"/>
  <c r="D903" i="3"/>
  <c r="D812" i="3"/>
  <c r="D988" i="3"/>
  <c r="D493" i="3"/>
  <c r="D765" i="3"/>
  <c r="D792" i="3"/>
  <c r="D579" i="3"/>
  <c r="D601" i="3"/>
  <c r="D708" i="3"/>
  <c r="D538" i="3"/>
  <c r="D627" i="3"/>
  <c r="D572" i="3"/>
  <c r="D835" i="3"/>
  <c r="D985" i="3"/>
  <c r="D887" i="3"/>
  <c r="D983" i="3"/>
  <c r="D571" i="3"/>
  <c r="D590" i="3"/>
  <c r="D546" i="3"/>
  <c r="D963" i="3"/>
  <c r="D495" i="3"/>
  <c r="D535" i="3"/>
  <c r="D517" i="3"/>
  <c r="D932" i="3"/>
  <c r="D951" i="3"/>
  <c r="D753" i="3"/>
  <c r="D923" i="3"/>
  <c r="D573" i="3"/>
  <c r="D574" i="3"/>
  <c r="D520" i="3"/>
  <c r="D996" i="3"/>
  <c r="D797" i="3"/>
  <c r="D858" i="3"/>
  <c r="D510" i="3"/>
  <c r="D527" i="3"/>
  <c r="D822" i="3"/>
  <c r="D713" i="3"/>
  <c r="D869" i="3"/>
  <c r="D456" i="3"/>
  <c r="D991" i="3"/>
  <c r="D492" i="3"/>
  <c r="D745" i="3"/>
  <c r="D761" i="3"/>
  <c r="D898" i="3"/>
  <c r="D967" i="3"/>
  <c r="D509" i="3"/>
  <c r="D471" i="3"/>
  <c r="D587" i="3"/>
  <c r="D583" i="3"/>
  <c r="D644" i="3"/>
  <c r="D743" i="3"/>
  <c r="D504" i="3"/>
  <c r="D485" i="3"/>
  <c r="D552" i="3"/>
  <c r="D817" i="3"/>
  <c r="D814" i="3"/>
  <c r="D622" i="3"/>
  <c r="D584" i="3"/>
  <c r="D776" i="3"/>
  <c r="D402" i="3"/>
  <c r="D298" i="3"/>
  <c r="D348" i="3"/>
  <c r="D328" i="3"/>
  <c r="D401" i="3"/>
  <c r="D380" i="3"/>
  <c r="D335" i="3"/>
  <c r="D352" i="3"/>
  <c r="D296" i="3"/>
  <c r="D427" i="3"/>
  <c r="D278" i="3"/>
  <c r="D266" i="3"/>
  <c r="D240" i="3"/>
  <c r="D968" i="3"/>
  <c r="D831" i="3"/>
  <c r="D974" i="3"/>
  <c r="D460" i="3"/>
  <c r="D736" i="3"/>
  <c r="D800" i="3"/>
  <c r="D462" i="3"/>
  <c r="D954" i="3"/>
  <c r="D484" i="3"/>
  <c r="D422" i="3"/>
  <c r="D862" i="3"/>
  <c r="D483" i="3"/>
  <c r="D914" i="3"/>
  <c r="D529" i="3"/>
  <c r="D794" i="3"/>
  <c r="D984" i="3"/>
  <c r="D415" i="3"/>
  <c r="D363" i="3"/>
  <c r="D442" i="3"/>
  <c r="D958" i="3"/>
  <c r="D805" i="3"/>
  <c r="D606" i="3"/>
  <c r="D670" i="3"/>
  <c r="D997" i="3"/>
  <c r="D796" i="3"/>
  <c r="D657" i="3"/>
  <c r="D555" i="3"/>
  <c r="D588" i="3"/>
  <c r="D772" i="3"/>
  <c r="D581" i="3"/>
  <c r="D608" i="3"/>
  <c r="D618" i="3"/>
  <c r="D819" i="3"/>
  <c r="D659" i="3"/>
  <c r="D808" i="3"/>
  <c r="D863" i="3"/>
  <c r="D487" i="3"/>
  <c r="D512" i="3"/>
  <c r="D633" i="3"/>
  <c r="D681" i="3"/>
  <c r="D702" i="3"/>
  <c r="D948" i="3"/>
  <c r="D894" i="3"/>
  <c r="D902" i="3"/>
  <c r="D505" i="3"/>
  <c r="D526" i="3"/>
  <c r="D844" i="3"/>
  <c r="D919" i="3"/>
  <c r="D777" i="3"/>
  <c r="D941" i="3"/>
  <c r="D537" i="3"/>
  <c r="D949" i="3"/>
  <c r="D482" i="3"/>
  <c r="D839" i="3"/>
  <c r="D737" i="3"/>
  <c r="D947" i="3"/>
  <c r="D795" i="3"/>
  <c r="D803" i="3"/>
  <c r="D841" i="3"/>
  <c r="D852" i="3"/>
  <c r="D740" i="3"/>
  <c r="D881" i="3"/>
  <c r="D534" i="3"/>
  <c r="D651" i="3"/>
  <c r="D960" i="3"/>
  <c r="D525" i="3"/>
  <c r="D936" i="3"/>
  <c r="D962" i="3"/>
  <c r="D759" i="3"/>
  <c r="D499" i="3"/>
  <c r="D596" i="3"/>
  <c r="D857" i="3"/>
  <c r="D786" i="3"/>
  <c r="D741" i="3"/>
  <c r="D913" i="3"/>
  <c r="D818" i="3"/>
  <c r="D518" i="3"/>
  <c r="D763" i="3"/>
  <c r="D773" i="3"/>
  <c r="D955" i="3"/>
  <c r="D910" i="3"/>
  <c r="D748" i="3"/>
  <c r="D655" i="3"/>
  <c r="D853" i="3"/>
  <c r="D842" i="3"/>
  <c r="D625" i="3"/>
  <c r="D943" i="3"/>
  <c r="D886" i="3"/>
  <c r="D879" i="3"/>
  <c r="D823" i="3"/>
  <c r="D475" i="3"/>
  <c r="D742" i="3"/>
  <c r="D793" i="3"/>
  <c r="D785" i="3"/>
  <c r="D500" i="3"/>
  <c r="D663" i="3"/>
  <c r="D540" i="3"/>
  <c r="D685" i="3"/>
  <c r="D718" i="3"/>
  <c r="D927" i="3"/>
  <c r="D993" i="3"/>
  <c r="D855" i="3"/>
  <c r="D696" i="3"/>
  <c r="D669" i="3"/>
  <c r="D617" i="3"/>
  <c r="D961" i="3"/>
  <c r="D752" i="3"/>
  <c r="D598" i="3"/>
  <c r="D918" i="3"/>
  <c r="D549" i="3"/>
  <c r="D942" i="3"/>
  <c r="D400" i="3"/>
  <c r="D369" i="3"/>
  <c r="D287" i="3"/>
  <c r="D354" i="3"/>
  <c r="D356" i="3"/>
  <c r="D386" i="3"/>
  <c r="D362" i="3"/>
  <c r="D444" i="3"/>
  <c r="D345" i="3"/>
  <c r="D303" i="3"/>
  <c r="D264" i="3"/>
  <c r="D261" i="3"/>
  <c r="D243" i="3"/>
  <c r="D230" i="3"/>
  <c r="D917" i="3"/>
  <c r="D650" i="3"/>
  <c r="D592" i="3"/>
  <c r="D725" i="3"/>
  <c r="D703" i="3"/>
  <c r="D607" i="3"/>
  <c r="D1001" i="3"/>
  <c r="D515" i="3"/>
  <c r="D461" i="3"/>
  <c r="D636" i="3"/>
  <c r="D933" i="3"/>
  <c r="D924" i="3"/>
  <c r="D568" i="3"/>
  <c r="D498" i="3"/>
  <c r="D423" i="3"/>
  <c r="D557" i="3"/>
  <c r="D428" i="3"/>
  <c r="D314" i="3"/>
  <c r="D408" i="3"/>
  <c r="D322" i="3"/>
  <c r="D329" i="3"/>
  <c r="D435" i="3"/>
  <c r="D300" i="3"/>
  <c r="D432" i="3"/>
  <c r="D311" i="3"/>
  <c r="D349" i="3"/>
  <c r="D254" i="3"/>
  <c r="D260" i="3"/>
  <c r="D236" i="3"/>
  <c r="D233" i="3"/>
  <c r="D231" i="3"/>
  <c r="D872" i="3"/>
  <c r="D494" i="3"/>
  <c r="D815" i="3"/>
  <c r="D885" i="3"/>
  <c r="D732" i="3"/>
  <c r="D946" i="3"/>
  <c r="D446" i="3"/>
  <c r="D620" i="3"/>
  <c r="D319" i="3"/>
  <c r="D397" i="3"/>
  <c r="D381" i="3"/>
  <c r="D391" i="3"/>
  <c r="D279" i="3"/>
  <c r="D252" i="3"/>
  <c r="D882" i="10"/>
  <c r="D886" i="10"/>
  <c r="D997" i="10"/>
  <c r="D391" i="10"/>
  <c r="D387" i="10"/>
  <c r="D330" i="10"/>
  <c r="D672" i="10"/>
  <c r="D639" i="10"/>
  <c r="D825" i="10"/>
  <c r="D773" i="10"/>
  <c r="D650" i="10"/>
  <c r="D866" i="10"/>
  <c r="D457" i="10"/>
  <c r="D989" i="10"/>
  <c r="D954" i="10"/>
  <c r="D813" i="10"/>
  <c r="D722" i="3"/>
  <c r="D856" i="3"/>
  <c r="D477" i="3"/>
  <c r="D642" i="3"/>
  <c r="D490" i="3"/>
  <c r="D832" i="3"/>
  <c r="D612" i="3"/>
  <c r="D720" i="3"/>
  <c r="D826" i="3"/>
  <c r="D325" i="3"/>
  <c r="D399" i="3"/>
  <c r="D426" i="3"/>
  <c r="D413" i="3"/>
  <c r="D283" i="3"/>
  <c r="D239" i="3"/>
  <c r="D978" i="10"/>
  <c r="D853" i="10"/>
  <c r="D632" i="10"/>
  <c r="D598" i="10"/>
  <c r="D496" i="10"/>
  <c r="D297" i="10"/>
  <c r="D725" i="10"/>
  <c r="D419" i="10"/>
  <c r="D557" i="10"/>
  <c r="D764" i="10"/>
  <c r="D544" i="10"/>
  <c r="D881" i="10"/>
  <c r="D519" i="10"/>
  <c r="D536" i="10"/>
  <c r="D433" i="10"/>
  <c r="D708" i="10"/>
  <c r="D896" i="3"/>
  <c r="D790" i="3"/>
  <c r="D922" i="3"/>
  <c r="D623" i="3"/>
  <c r="D326" i="3"/>
  <c r="D382" i="3"/>
  <c r="D377" i="3"/>
  <c r="D841" i="10"/>
  <c r="D651" i="10"/>
  <c r="D792" i="10"/>
  <c r="D671" i="10"/>
  <c r="D535" i="10"/>
  <c r="D952" i="10"/>
  <c r="D482" i="10"/>
  <c r="D867" i="10"/>
  <c r="D480" i="10"/>
  <c r="D932" i="10"/>
  <c r="D551" i="10"/>
  <c r="D418" i="10"/>
  <c r="D488" i="10"/>
  <c r="D851" i="10"/>
  <c r="D780" i="10"/>
  <c r="D289" i="10"/>
  <c r="D571" i="10"/>
  <c r="D872" i="10"/>
  <c r="D293" i="10"/>
  <c r="D960" i="10"/>
  <c r="D425" i="10"/>
  <c r="D373" i="10"/>
  <c r="D236" i="10"/>
  <c r="D925" i="10"/>
  <c r="D440" i="10"/>
  <c r="D479" i="10"/>
  <c r="D381" i="10"/>
  <c r="D683" i="10"/>
  <c r="D489" i="10"/>
  <c r="D283" i="10"/>
  <c r="D720" i="10"/>
  <c r="D471" i="10"/>
  <c r="D743" i="10"/>
  <c r="D595" i="10"/>
  <c r="D451" i="3"/>
  <c r="D626" i="3"/>
  <c r="D629" i="3"/>
  <c r="D458" i="3"/>
  <c r="D351" i="3"/>
  <c r="D409" i="3"/>
  <c r="D268" i="3"/>
  <c r="D436" i="3"/>
  <c r="D285" i="3"/>
  <c r="D387" i="3"/>
  <c r="D288" i="3"/>
  <c r="D376" i="3"/>
  <c r="D316" i="3"/>
  <c r="D317" i="3"/>
  <c r="D272" i="3"/>
  <c r="D234" i="3"/>
  <c r="D245" i="3"/>
  <c r="D639" i="3"/>
  <c r="D733" i="3"/>
  <c r="D890" i="3"/>
  <c r="D503" i="3"/>
  <c r="D547" i="3"/>
  <c r="D689" i="3"/>
  <c r="D828" i="3"/>
  <c r="D563" i="3"/>
  <c r="D385" i="3"/>
  <c r="D315" i="3"/>
  <c r="D372" i="3"/>
  <c r="D359" i="3"/>
  <c r="D340" i="3"/>
  <c r="D273" i="3"/>
  <c r="D242" i="3"/>
  <c r="D706" i="10"/>
  <c r="D733" i="10"/>
  <c r="D731" i="10"/>
  <c r="D900" i="10"/>
  <c r="D803" i="10"/>
  <c r="D306" i="10"/>
  <c r="D973" i="10"/>
  <c r="D445" i="10"/>
  <c r="D532" i="10"/>
  <c r="D944" i="10"/>
  <c r="D618" i="10"/>
  <c r="D846" i="10"/>
  <c r="D752" i="10"/>
  <c r="D985" i="10"/>
  <c r="D399" i="10"/>
  <c r="D308" i="10"/>
  <c r="D610" i="3"/>
  <c r="D837" i="3"/>
  <c r="D788" i="3"/>
  <c r="D507" i="3"/>
  <c r="D545" i="3"/>
  <c r="D935" i="3"/>
  <c r="D810" i="3"/>
  <c r="D929" i="3"/>
  <c r="D383" i="3"/>
  <c r="D299" i="3"/>
  <c r="D304" i="3"/>
  <c r="D312" i="3"/>
  <c r="D284" i="3"/>
  <c r="D263" i="3"/>
  <c r="D247" i="3"/>
  <c r="D647" i="10"/>
  <c r="D436" i="10"/>
  <c r="D892" i="10"/>
  <c r="D487" i="10"/>
  <c r="D483" i="10"/>
  <c r="D318" i="10"/>
  <c r="D844" i="10"/>
  <c r="D685" i="10"/>
  <c r="D422" i="10"/>
  <c r="D998" i="10"/>
  <c r="D980" i="10"/>
  <c r="D871" i="10"/>
  <c r="D927" i="10"/>
  <c r="D941" i="10"/>
  <c r="D840" i="10"/>
  <c r="D343" i="10"/>
  <c r="D729" i="3"/>
  <c r="D684" i="3"/>
  <c r="D566" i="3"/>
  <c r="D762" i="3"/>
  <c r="D366" i="3"/>
  <c r="D313" i="3"/>
  <c r="D275" i="3"/>
  <c r="D232" i="3"/>
  <c r="D493" i="10"/>
  <c r="D931" i="10"/>
  <c r="D312" i="10"/>
  <c r="D758" i="10"/>
  <c r="D467" i="10"/>
  <c r="D490" i="10"/>
  <c r="D611" i="10"/>
  <c r="D769" i="10"/>
  <c r="D890" i="10"/>
  <c r="D543" i="10"/>
  <c r="D939" i="10"/>
  <c r="D515" i="10"/>
  <c r="D936" i="10"/>
  <c r="D550" i="10"/>
  <c r="D869" i="10"/>
  <c r="D412" i="10"/>
  <c r="D470" i="10"/>
  <c r="D607" i="10"/>
  <c r="D740" i="10"/>
  <c r="D579" i="10"/>
  <c r="D835" i="10"/>
  <c r="D301" i="10"/>
  <c r="D252" i="10"/>
  <c r="D801" i="10"/>
  <c r="D638" i="10"/>
  <c r="D783" i="10"/>
  <c r="D981" i="10"/>
  <c r="D561" i="10"/>
  <c r="D363" i="10"/>
  <c r="D255" i="10"/>
  <c r="D314" i="10"/>
  <c r="D465" i="10"/>
  <c r="D346" i="10"/>
  <c r="D824" i="3"/>
  <c r="D744" i="3"/>
  <c r="D982" i="3"/>
  <c r="D860" i="3"/>
  <c r="D434" i="3"/>
  <c r="D365" i="3"/>
  <c r="D373" i="3"/>
  <c r="D307" i="3"/>
  <c r="D344" i="3"/>
  <c r="D396" i="3"/>
  <c r="D282" i="3"/>
  <c r="D267" i="3"/>
  <c r="D249" i="3"/>
  <c r="D807" i="3"/>
  <c r="D464" i="3"/>
  <c r="D774" i="3"/>
  <c r="D930" i="3"/>
  <c r="D671" i="3"/>
  <c r="D645" i="3"/>
  <c r="D937" i="3"/>
  <c r="D682" i="3"/>
  <c r="D417" i="3"/>
  <c r="D412" i="3"/>
  <c r="D358" i="3"/>
  <c r="D295" i="3"/>
  <c r="D419" i="3"/>
  <c r="D262" i="3"/>
  <c r="D248" i="3"/>
  <c r="D856" i="10"/>
  <c r="D726" i="10"/>
  <c r="D839" i="10"/>
  <c r="D619" i="10"/>
  <c r="D473" i="10"/>
  <c r="D972" i="10"/>
  <c r="D641" i="10"/>
  <c r="D947" i="10"/>
  <c r="D549" i="10"/>
  <c r="D907" i="10"/>
  <c r="D806" i="10"/>
  <c r="D499" i="10"/>
  <c r="D541" i="10"/>
  <c r="D896" i="10"/>
  <c r="D805" i="10"/>
  <c r="D327" i="10"/>
  <c r="D846" i="3"/>
  <c r="D827" i="3"/>
  <c r="D686" i="3"/>
  <c r="D554" i="3"/>
  <c r="D599" i="3"/>
  <c r="D754" i="3"/>
  <c r="D921" i="3"/>
  <c r="D964" i="3"/>
  <c r="D395" i="3"/>
  <c r="D410" i="3"/>
  <c r="D323" i="3"/>
  <c r="D302" i="3"/>
  <c r="D389" i="3"/>
  <c r="D274" i="3"/>
  <c r="D241" i="3"/>
  <c r="D406" i="10"/>
  <c r="D511" i="10"/>
  <c r="D763" i="10"/>
  <c r="D747" i="10"/>
  <c r="D662" i="10"/>
  <c r="D542" i="10"/>
  <c r="D462" i="10"/>
  <c r="D687" i="10"/>
  <c r="D984" i="10"/>
  <c r="D885" i="10"/>
  <c r="D774" i="10"/>
  <c r="D712" i="10"/>
  <c r="D771" i="10"/>
  <c r="D788" i="10"/>
  <c r="D880" i="10"/>
  <c r="D329" i="10"/>
  <c r="D609" i="3"/>
  <c r="D646" i="3"/>
  <c r="D891" i="3"/>
  <c r="D637" i="3"/>
  <c r="D343" i="3"/>
  <c r="D337" i="3"/>
  <c r="D255" i="3"/>
  <c r="D1000" i="10"/>
  <c r="D528" i="10"/>
  <c r="D548" i="10"/>
  <c r="D745" i="10"/>
  <c r="D744" i="10"/>
  <c r="D450" i="10"/>
  <c r="D481" i="10"/>
  <c r="D288" i="10"/>
  <c r="D429" i="10"/>
  <c r="D603" i="10"/>
  <c r="D554" i="10"/>
  <c r="D874" i="10"/>
  <c r="D558" i="10"/>
  <c r="D990" i="10"/>
  <c r="D584" i="10"/>
  <c r="D507" i="10"/>
  <c r="D950" i="10"/>
  <c r="D605" i="10"/>
  <c r="D456" i="10"/>
  <c r="D538" i="10"/>
  <c r="D964" i="10"/>
  <c r="D281" i="10"/>
  <c r="D586" i="10"/>
  <c r="D583" i="10"/>
  <c r="D348" i="10"/>
  <c r="D719" i="10"/>
  <c r="D504" i="10"/>
  <c r="D315" i="10"/>
  <c r="D244" i="10"/>
  <c r="D640" i="10"/>
  <c r="D389" i="10"/>
  <c r="D610" i="10"/>
  <c r="D333" i="10"/>
  <c r="D691" i="3"/>
  <c r="D980" i="3"/>
  <c r="D476" i="3"/>
  <c r="D577" i="3"/>
  <c r="D291" i="3"/>
  <c r="D388" i="3"/>
  <c r="D338" i="3"/>
  <c r="D360" i="3"/>
  <c r="D431" i="3"/>
  <c r="D310" i="3"/>
  <c r="D439" i="3"/>
  <c r="D289" i="3"/>
  <c r="D346" i="3"/>
  <c r="D276" i="3"/>
  <c r="D277" i="3"/>
  <c r="D238" i="3"/>
  <c r="D789" i="3"/>
  <c r="D543" i="3"/>
  <c r="D521" i="3"/>
  <c r="D569" i="3"/>
  <c r="D533" i="3"/>
  <c r="D866" i="3"/>
  <c r="D643" i="3"/>
  <c r="D854" i="3"/>
  <c r="D321" i="3"/>
  <c r="D301" i="3"/>
  <c r="D433" i="3"/>
  <c r="D440" i="3"/>
  <c r="D305" i="3"/>
  <c r="D265" i="3"/>
  <c r="D518" i="10"/>
  <c r="D797" i="10"/>
  <c r="D753" i="10"/>
  <c r="D392" i="10"/>
  <c r="D591" i="10"/>
  <c r="D971" i="10"/>
  <c r="D417" i="10"/>
  <c r="D612" i="10"/>
  <c r="D785" i="10"/>
  <c r="D937" i="10"/>
  <c r="D435" i="10"/>
  <c r="D830" i="10"/>
  <c r="D596" i="10"/>
  <c r="D562" i="10"/>
  <c r="D438" i="10"/>
  <c r="D292" i="10"/>
  <c r="D901" i="3"/>
  <c r="D687" i="3"/>
  <c r="D990" i="3"/>
  <c r="D726" i="3"/>
  <c r="D653" i="3"/>
  <c r="D999" i="3"/>
  <c r="D560" i="3"/>
  <c r="D798" i="3"/>
  <c r="D293" i="3"/>
  <c r="D361" i="3"/>
  <c r="D411" i="3"/>
  <c r="D443" i="3"/>
  <c r="D336" i="3"/>
  <c r="D258" i="3"/>
  <c r="D942" i="10"/>
  <c r="D537" i="10"/>
  <c r="D734" i="10"/>
  <c r="D820" i="10"/>
  <c r="D284" i="10"/>
  <c r="D404" i="10"/>
  <c r="D849" i="10"/>
  <c r="D568" i="10"/>
  <c r="D658" i="10"/>
  <c r="D437" i="10"/>
  <c r="D777" i="10"/>
  <c r="D460" i="10"/>
  <c r="D477" i="10"/>
  <c r="D424" i="10"/>
  <c r="D563" i="10"/>
  <c r="D859" i="3"/>
  <c r="D995" i="3"/>
  <c r="D384" i="3"/>
  <c r="D673" i="10"/>
  <c r="D659" i="10"/>
  <c r="D443" i="10"/>
  <c r="D660" i="10"/>
  <c r="D585" i="10"/>
  <c r="D374" i="10"/>
  <c r="D582" i="10"/>
  <c r="D362" i="10"/>
  <c r="D789" i="10"/>
  <c r="D928" i="3"/>
  <c r="D437" i="3"/>
  <c r="D271" i="3"/>
  <c r="D817" i="10"/>
  <c r="D746" i="10"/>
  <c r="D920" i="10"/>
  <c r="D791" i="10"/>
  <c r="D832" i="10"/>
  <c r="D894" i="10"/>
  <c r="D738" i="10"/>
  <c r="D578" i="10"/>
  <c r="D974" i="10"/>
  <c r="D398" i="10"/>
  <c r="D599" i="10"/>
  <c r="D505" i="10"/>
  <c r="D800" i="10"/>
  <c r="D613" i="10"/>
  <c r="D821" i="10"/>
  <c r="D420" i="10"/>
  <c r="D383" i="10"/>
  <c r="D491" i="10"/>
  <c r="D739" i="10"/>
  <c r="D913" i="10"/>
  <c r="D848" i="10"/>
  <c r="D320" i="10"/>
  <c r="D256" i="10"/>
  <c r="D455" i="10"/>
  <c r="D378" i="10"/>
  <c r="D884" i="10"/>
  <c r="D987" i="10"/>
  <c r="D736" i="10"/>
  <c r="D349" i="10"/>
  <c r="D727" i="10"/>
  <c r="D556" i="10"/>
  <c r="D888" i="10"/>
  <c r="D265" i="10"/>
  <c r="D513" i="10"/>
  <c r="D397" i="10"/>
  <c r="D472" i="10"/>
  <c r="D251" i="10"/>
  <c r="D405" i="10"/>
  <c r="D898" i="10"/>
  <c r="D299" i="10"/>
  <c r="D531" i="10"/>
  <c r="D616" i="3"/>
  <c r="D751" i="3"/>
  <c r="D445" i="3"/>
  <c r="D603" i="3"/>
  <c r="D342" i="3"/>
  <c r="D425" i="3"/>
  <c r="D308" i="3"/>
  <c r="D804" i="3"/>
  <c r="D405" i="3"/>
  <c r="D701" i="10"/>
  <c r="D580" i="10"/>
  <c r="D394" i="10"/>
  <c r="D863" i="10"/>
  <c r="D697" i="10"/>
  <c r="D416" i="10"/>
  <c r="D478" i="10"/>
  <c r="D628" i="10"/>
  <c r="D690" i="10"/>
  <c r="D956" i="10"/>
  <c r="D711" i="10"/>
  <c r="D262" i="10"/>
  <c r="D508" i="10"/>
  <c r="D285" i="10"/>
  <c r="D823" i="10"/>
  <c r="D600" i="10"/>
  <c r="D269" i="10"/>
  <c r="D452" i="10"/>
  <c r="D652" i="10"/>
  <c r="D494" i="10"/>
  <c r="D921" i="10"/>
  <c r="D337" i="10"/>
  <c r="D258" i="10"/>
  <c r="D350" i="3"/>
  <c r="D914" i="10"/>
  <c r="D761" i="10"/>
  <c r="D631" i="10"/>
  <c r="D502" i="3"/>
  <c r="D334" i="3"/>
  <c r="D654" i="10"/>
  <c r="D620" i="10"/>
  <c r="D799" i="10"/>
  <c r="D468" i="10"/>
  <c r="D409" i="10"/>
  <c r="D273" i="10"/>
  <c r="D715" i="10"/>
  <c r="D253" i="10"/>
  <c r="D604" i="3"/>
  <c r="D306" i="3"/>
  <c r="D251" i="3"/>
  <c r="D906" i="10"/>
  <c r="D796" i="10"/>
  <c r="D355" i="10"/>
  <c r="D634" i="10"/>
  <c r="D498" i="10"/>
  <c r="D836" i="10"/>
  <c r="D923" i="10"/>
  <c r="D384" i="10"/>
  <c r="D695" i="10"/>
  <c r="D760" i="10"/>
  <c r="D569" i="10"/>
  <c r="D862" i="10"/>
  <c r="D669" i="10"/>
  <c r="D860" i="10"/>
  <c r="D476" i="10"/>
  <c r="D303" i="10"/>
  <c r="D677" i="10"/>
  <c r="D674" i="10"/>
  <c r="D358" i="10"/>
  <c r="D524" i="10"/>
  <c r="D934" i="10"/>
  <c r="D367" i="10"/>
  <c r="D239" i="10"/>
  <c r="D887" i="10"/>
  <c r="D938" i="10"/>
  <c r="D469" i="10"/>
  <c r="D943" i="10"/>
  <c r="D865" i="10"/>
  <c r="D525" i="10"/>
  <c r="D263" i="10"/>
  <c r="D629" i="10"/>
  <c r="D411" i="10"/>
  <c r="D546" i="10"/>
  <c r="D975" i="10"/>
  <c r="D642" i="10"/>
  <c r="D883" i="10"/>
  <c r="D231" i="10"/>
  <c r="D592" i="10"/>
  <c r="D441" i="10"/>
  <c r="D278" i="10"/>
  <c r="D290" i="10"/>
  <c r="D944" i="3"/>
  <c r="D728" i="3"/>
  <c r="D544" i="3"/>
  <c r="D621" i="3"/>
  <c r="D378" i="3"/>
  <c r="D355" i="3"/>
  <c r="D259" i="3"/>
  <c r="D561" i="3"/>
  <c r="D339" i="3"/>
  <c r="D645" i="10"/>
  <c r="D356" i="10"/>
  <c r="D723" i="10"/>
  <c r="D994" i="10"/>
  <c r="D614" i="10"/>
  <c r="D665" i="10"/>
  <c r="D464" i="10"/>
  <c r="D566" i="10"/>
  <c r="D421" i="10"/>
  <c r="D336" i="10"/>
  <c r="D916" i="10"/>
  <c r="D240" i="10"/>
  <c r="D626" i="10"/>
  <c r="D815" i="10"/>
  <c r="D702" i="10"/>
  <c r="D602" i="10"/>
  <c r="D230" i="10"/>
  <c r="D393" i="10"/>
  <c r="D593" i="10"/>
  <c r="D444" i="10"/>
  <c r="D597" i="10"/>
  <c r="D264" i="10"/>
  <c r="D676" i="10"/>
  <c r="D818" i="10"/>
  <c r="D925" i="3"/>
  <c r="D250" i="3"/>
  <c r="D667" i="10"/>
  <c r="D767" i="10"/>
  <c r="D919" i="10"/>
  <c r="D560" i="10"/>
  <c r="D589" i="10"/>
  <c r="D529" i="10"/>
  <c r="D959" i="10"/>
  <c r="D732" i="10"/>
  <c r="D508" i="3"/>
  <c r="D333" i="3"/>
  <c r="D587" i="10"/>
  <c r="D388" i="10"/>
  <c r="D375" i="10"/>
  <c r="D559" i="10"/>
  <c r="D833" i="10"/>
  <c r="D854" i="10"/>
  <c r="D717" i="10"/>
  <c r="D347" i="10"/>
  <c r="D775" i="10"/>
  <c r="D655" i="10"/>
  <c r="D492" i="10"/>
  <c r="D414" i="10"/>
  <c r="D755" i="10"/>
  <c r="D962" i="10"/>
  <c r="D459" i="10"/>
  <c r="D710" i="10"/>
  <c r="D749" i="10"/>
  <c r="D574" i="10"/>
  <c r="D475" i="10"/>
  <c r="D570" i="10"/>
  <c r="D679" i="10"/>
  <c r="D371" i="10"/>
  <c r="D926" i="10"/>
  <c r="D385" i="10"/>
  <c r="D924" i="10"/>
  <c r="D510" i="10"/>
  <c r="D843" i="10"/>
  <c r="D313" i="10"/>
  <c r="D261" i="10"/>
  <c r="D277" i="10"/>
  <c r="D918" i="10"/>
  <c r="D322" i="10"/>
  <c r="D254" i="10"/>
  <c r="D274" i="10"/>
  <c r="D757" i="10"/>
  <c r="D340" i="10"/>
  <c r="D653" i="10"/>
  <c r="D446" i="10"/>
  <c r="D776" i="10"/>
  <c r="D237" i="10"/>
  <c r="D589" i="3"/>
  <c r="D864" i="3"/>
  <c r="D578" i="3"/>
  <c r="D692" i="3"/>
  <c r="D324" i="3"/>
  <c r="D394" i="3"/>
  <c r="D257" i="3"/>
  <c r="D597" i="3"/>
  <c r="D237" i="3"/>
  <c r="D448" i="10"/>
  <c r="D547" i="10"/>
  <c r="D756" i="10"/>
  <c r="D716" i="10"/>
  <c r="D930" i="10"/>
  <c r="D784" i="10"/>
  <c r="D986" i="10"/>
  <c r="D466" i="10"/>
  <c r="D527" i="10"/>
  <c r="D842" i="10"/>
  <c r="D555" i="10"/>
  <c r="D847" i="10"/>
  <c r="D901" i="10"/>
  <c r="D324" i="10"/>
  <c r="D401" i="10"/>
  <c r="D778" i="10"/>
  <c r="D968" i="10"/>
  <c r="D339" i="10"/>
  <c r="D902" i="10"/>
  <c r="D814" i="10"/>
  <c r="D987" i="3"/>
  <c r="D891" i="10"/>
  <c r="D698" i="10"/>
  <c r="D664" i="10"/>
  <c r="D404" i="3"/>
  <c r="D878" i="10"/>
  <c r="D958" i="10"/>
  <c r="D386" i="10"/>
  <c r="D430" i="10"/>
  <c r="D868" i="10"/>
  <c r="D565" i="10"/>
  <c r="D766" i="10"/>
  <c r="D713" i="10"/>
  <c r="D903" i="10"/>
  <c r="D447" i="3"/>
  <c r="D398" i="3"/>
  <c r="D347" i="3"/>
  <c r="D889" i="10"/>
  <c r="D577" i="10"/>
  <c r="D503" i="10"/>
  <c r="D875" i="10"/>
  <c r="D432" i="10"/>
  <c r="D827" i="10"/>
  <c r="D859" i="10"/>
  <c r="D287" i="10"/>
  <c r="D737" i="10"/>
  <c r="D564" i="10"/>
  <c r="D946" i="10"/>
  <c r="D646" i="10"/>
  <c r="D735" i="10"/>
  <c r="D661" i="10"/>
  <c r="D982" i="10"/>
  <c r="D434" i="10"/>
  <c r="D427" i="10"/>
  <c r="D714" i="10"/>
  <c r="D635" i="10"/>
  <c r="D852" i="10"/>
  <c r="D754" i="10"/>
  <c r="D279" i="10"/>
  <c r="D233" i="10"/>
  <c r="D910" i="10"/>
  <c r="D622" i="10"/>
  <c r="D328" i="10"/>
  <c r="D895" i="10"/>
  <c r="D682" i="10"/>
  <c r="D359" i="10"/>
  <c r="D245" i="10"/>
  <c r="D908" i="10"/>
  <c r="D945" i="10"/>
  <c r="D834" i="10"/>
  <c r="D294" i="10"/>
  <c r="D855" i="10"/>
  <c r="D594" i="10"/>
  <c r="D361" i="10"/>
  <c r="D334" i="10"/>
  <c r="D961" i="10"/>
  <c r="D309" i="10"/>
  <c r="D580" i="3"/>
  <c r="D956" i="3"/>
  <c r="D615" i="3"/>
  <c r="D799" i="3"/>
  <c r="D430" i="3"/>
  <c r="D309" i="3"/>
  <c r="D364" i="3"/>
  <c r="D693" i="3"/>
  <c r="D406" i="3"/>
  <c r="D831" i="10"/>
  <c r="D940" i="10"/>
  <c r="D845" i="10"/>
  <c r="D768" i="10"/>
  <c r="D709" i="10"/>
  <c r="D522" i="10"/>
  <c r="D408" i="10"/>
  <c r="D552" i="10"/>
  <c r="D643" i="10"/>
  <c r="D694" i="10"/>
  <c r="D332" i="10"/>
  <c r="D539" i="10"/>
  <c r="D675" i="10"/>
  <c r="D500" i="10"/>
  <c r="D266" i="10"/>
  <c r="D321" i="10"/>
  <c r="D822" i="10"/>
  <c r="D382" i="10"/>
  <c r="D861" i="10"/>
  <c r="D238" i="10"/>
  <c r="D966" i="10"/>
  <c r="D495" i="10"/>
  <c r="D502" i="10"/>
  <c r="D833" i="3"/>
  <c r="D474" i="10"/>
  <c r="D718" i="10"/>
  <c r="D993" i="10"/>
  <c r="D627" i="10"/>
  <c r="D423" i="10"/>
  <c r="D242" i="10"/>
  <c r="D935" i="10"/>
  <c r="D976" i="10"/>
  <c r="D644" i="10"/>
  <c r="D807" i="10"/>
  <c r="D567" i="3"/>
  <c r="D244" i="3"/>
  <c r="D573" i="10"/>
  <c r="D893" i="10"/>
  <c r="D933" i="10"/>
  <c r="D808" i="10"/>
  <c r="D879" i="10"/>
  <c r="D904" i="10"/>
  <c r="D911" i="10"/>
  <c r="D295" i="10"/>
  <c r="D449" i="10"/>
  <c r="D912" i="10"/>
  <c r="D341" i="10"/>
  <c r="D995" i="10"/>
  <c r="D748" i="10"/>
  <c r="D369" i="10"/>
  <c r="D794" i="10"/>
  <c r="D615" i="10"/>
  <c r="D809" i="10"/>
  <c r="D516" i="10"/>
  <c r="D257" i="10"/>
  <c r="D992" i="10"/>
  <c r="D395" i="10"/>
  <c r="D729" i="10"/>
  <c r="D576" i="3"/>
  <c r="D325" i="10"/>
  <c r="D917" i="10"/>
  <c r="D606" i="10"/>
  <c r="D926" i="3"/>
  <c r="D666" i="10"/>
  <c r="D909" i="10"/>
  <c r="D396" i="10"/>
  <c r="D523" i="10"/>
  <c r="D458" i="10"/>
  <c r="D463" i="10"/>
  <c r="D689" i="10"/>
  <c r="D298" i="10"/>
  <c r="D829" i="10"/>
  <c r="D705" i="10"/>
  <c r="D316" i="10"/>
  <c r="D1001" i="10"/>
  <c r="D824" i="10"/>
  <c r="D588" i="10"/>
  <c r="D357" i="10"/>
  <c r="D526" i="10"/>
  <c r="D837" i="10"/>
  <c r="D410" i="10"/>
  <c r="D965" i="10"/>
  <c r="D267" i="10"/>
  <c r="D624" i="10"/>
  <c r="D636" i="10"/>
  <c r="D567" i="10"/>
  <c r="D496" i="3"/>
  <c r="D858" i="10"/>
  <c r="D485" i="10"/>
  <c r="D826" i="10"/>
  <c r="D680" i="10"/>
  <c r="D317" i="10"/>
  <c r="D576" i="10"/>
  <c r="D770" i="10"/>
  <c r="D286" i="10"/>
  <c r="D335" i="10"/>
  <c r="D326" i="10"/>
  <c r="D630" i="10"/>
  <c r="D294" i="3"/>
  <c r="D534" i="10"/>
  <c r="D781" i="10"/>
  <c r="D447" i="10"/>
  <c r="D656" i="10"/>
  <c r="D270" i="10"/>
  <c r="D545" i="10"/>
  <c r="D765" i="10"/>
  <c r="D691" i="10"/>
  <c r="D581" i="10"/>
  <c r="D957" i="10"/>
  <c r="D969" i="10"/>
  <c r="D509" i="10"/>
  <c r="D372" i="10"/>
  <c r="D246" i="10"/>
  <c r="D517" i="10"/>
  <c r="D953" i="10"/>
  <c r="D684" i="10"/>
  <c r="D621" i="10"/>
  <c r="D838" i="10"/>
  <c r="D991" i="10"/>
  <c r="D311" i="10"/>
  <c r="D344" i="10"/>
  <c r="D540" i="10"/>
  <c r="D291" i="10"/>
  <c r="D897" i="10"/>
  <c r="D721" i="10"/>
  <c r="D688" i="10"/>
  <c r="D633" i="10"/>
  <c r="D700" i="10"/>
  <c r="D816" i="10"/>
  <c r="D351" i="10"/>
  <c r="D248" i="10"/>
  <c r="D553" i="10"/>
  <c r="D260" i="10"/>
  <c r="D520" i="10"/>
  <c r="D899" i="10"/>
  <c r="D657" i="10"/>
  <c r="D979" i="10"/>
  <c r="D331" i="10"/>
  <c r="D390" i="10"/>
  <c r="D353" i="10"/>
  <c r="D668" i="3"/>
  <c r="D320" i="3"/>
  <c r="D407" i="10"/>
  <c r="D850" i="10"/>
  <c r="D616" i="10"/>
  <c r="D300" i="10"/>
  <c r="D790" i="10"/>
  <c r="D864" i="10"/>
  <c r="D663" i="10"/>
  <c r="D905" i="10"/>
  <c r="D951" i="10"/>
  <c r="D604" i="10"/>
  <c r="D354" i="10"/>
  <c r="D707" i="10"/>
  <c r="D310" i="10"/>
  <c r="D681" i="10"/>
  <c r="D268" i="10"/>
  <c r="D370" i="10"/>
  <c r="D304" i="10"/>
  <c r="D649" i="10"/>
  <c r="D804" i="10"/>
  <c r="D350" i="10"/>
  <c r="D514" i="10"/>
  <c r="D819" i="10"/>
  <c r="D608" i="10"/>
  <c r="D949" i="10"/>
  <c r="D782" i="3"/>
  <c r="D292" i="3"/>
  <c r="D928" i="10"/>
  <c r="D963" i="10"/>
  <c r="D623" i="10"/>
  <c r="D307" i="10"/>
  <c r="D724" i="10"/>
  <c r="D678" i="10"/>
  <c r="D590" i="10"/>
  <c r="D439" i="10"/>
  <c r="D948" i="10"/>
  <c r="D512" i="10"/>
  <c r="D352" i="10"/>
  <c r="D380" i="10"/>
  <c r="D342" i="10"/>
  <c r="D625" i="10"/>
  <c r="D250" i="10"/>
  <c r="D305" i="10"/>
  <c r="D730" i="10"/>
  <c r="D368" i="10"/>
  <c r="D365" i="10"/>
  <c r="D497" i="10"/>
  <c r="D327" i="3"/>
  <c r="D364" i="10"/>
  <c r="D988" i="10"/>
  <c r="D782" i="10"/>
  <c r="D759" i="10"/>
  <c r="D377" i="10"/>
  <c r="D787" i="10"/>
  <c r="D259" i="10"/>
  <c r="D686" i="10"/>
  <c r="D617" i="10"/>
  <c r="D793" i="10"/>
  <c r="D870" i="10"/>
  <c r="D847" i="3"/>
  <c r="D415" i="10"/>
  <c r="D413" i="10"/>
  <c r="D572" i="10"/>
  <c r="D751" i="10"/>
  <c r="D302" i="10"/>
  <c r="D741" i="10"/>
  <c r="D241" i="10"/>
  <c r="D670" i="10"/>
  <c r="D451" i="10"/>
  <c r="D728" i="10"/>
  <c r="D521" i="10"/>
  <c r="D501" i="10"/>
  <c r="D319" i="10"/>
  <c r="D524" i="3"/>
  <c r="D345" i="10"/>
  <c r="D454" i="10"/>
  <c r="D929" i="10"/>
  <c r="D970" i="10"/>
  <c r="D609" i="10"/>
  <c r="D722" i="10"/>
  <c r="D811" i="10"/>
  <c r="D234" i="10"/>
  <c r="D877" i="10"/>
  <c r="D539" i="3"/>
  <c r="D692" i="10"/>
  <c r="D779" i="10"/>
  <c r="D704" i="10"/>
  <c r="D772" i="10"/>
  <c r="D762" i="10"/>
  <c r="D379" i="10"/>
  <c r="D798" i="10"/>
  <c r="D431" i="10"/>
  <c r="D876" i="10"/>
  <c r="D575" i="10"/>
  <c r="D506" i="10"/>
  <c r="D272" i="10"/>
  <c r="D915" i="10"/>
  <c r="D750" i="10"/>
  <c r="D376" i="10"/>
  <c r="D338" i="10"/>
  <c r="D296" i="10"/>
  <c r="D271" i="10"/>
  <c r="D232" i="10"/>
  <c r="D979" i="3"/>
  <c r="D438" i="3"/>
  <c r="D802" i="10"/>
  <c r="D983" i="10"/>
  <c r="D648" i="10"/>
  <c r="D857" i="10"/>
  <c r="D486" i="10"/>
  <c r="D533" i="10"/>
  <c r="D403" i="10"/>
  <c r="D703" i="10"/>
  <c r="D668" i="10"/>
  <c r="D601" i="10"/>
  <c r="D828" i="10"/>
  <c r="D276" i="10"/>
  <c r="D873" i="10"/>
  <c r="D461" i="10"/>
  <c r="D977" i="10"/>
  <c r="D426" i="10"/>
  <c r="D235" i="10"/>
  <c r="D999" i="10"/>
  <c r="D400" i="10"/>
  <c r="D696" i="10"/>
  <c r="D530" i="10"/>
  <c r="D280" i="10"/>
  <c r="D243" i="10"/>
  <c r="D795" i="10"/>
  <c r="D967" i="10"/>
  <c r="D442" i="10"/>
  <c r="D996" i="10"/>
  <c r="D637" i="10"/>
  <c r="D275" i="10"/>
  <c r="D256" i="3"/>
  <c r="D693" i="10"/>
  <c r="D699" i="10"/>
  <c r="D323" i="10"/>
  <c r="D390" i="3"/>
  <c r="D484" i="10"/>
  <c r="D812" i="10"/>
  <c r="D955" i="10"/>
  <c r="D360" i="10"/>
  <c r="D249" i="10"/>
  <c r="D282" i="10"/>
  <c r="D453" i="10"/>
  <c r="D281" i="3"/>
  <c r="D786" i="10"/>
  <c r="D742" i="10"/>
  <c r="D402" i="10"/>
  <c r="D366" i="10"/>
  <c r="D247" i="10"/>
  <c r="D810" i="10"/>
  <c r="D428" i="10"/>
  <c r="D922" i="10"/>
  <c r="D2" i="10"/>
  <c r="D3" i="10"/>
  <c r="D2" i="3"/>
  <c r="D3" i="3"/>
  <c r="D16" i="10"/>
  <c r="D5" i="10"/>
  <c r="D26" i="10"/>
  <c r="D9" i="10"/>
  <c r="D28" i="10"/>
  <c r="D12" i="10"/>
  <c r="D19" i="10"/>
  <c r="D11" i="10"/>
  <c r="D58" i="10"/>
  <c r="D56" i="10"/>
  <c r="D66" i="10"/>
  <c r="D156" i="10"/>
  <c r="D41" i="10"/>
  <c r="D38" i="10"/>
  <c r="D43" i="10"/>
  <c r="D81" i="10"/>
  <c r="D54" i="10"/>
  <c r="D114" i="10"/>
  <c r="D148" i="10"/>
  <c r="D158" i="10"/>
  <c r="D121" i="10"/>
  <c r="D210" i="10"/>
  <c r="D46" i="10"/>
  <c r="D201" i="10"/>
  <c r="D190" i="10"/>
  <c r="D60" i="10"/>
  <c r="D67" i="10"/>
  <c r="D88" i="10"/>
  <c r="D30" i="10"/>
  <c r="D206" i="10"/>
  <c r="D186" i="10"/>
  <c r="D176" i="10"/>
  <c r="D92" i="10"/>
  <c r="D225" i="10"/>
  <c r="D200" i="10"/>
  <c r="D90" i="10"/>
  <c r="D117" i="10"/>
  <c r="D222" i="10"/>
  <c r="D203" i="10"/>
  <c r="D94" i="10"/>
  <c r="D39" i="10"/>
  <c r="D182" i="10"/>
  <c r="D172" i="10"/>
  <c r="D72" i="10"/>
  <c r="D31" i="10"/>
  <c r="D219" i="10"/>
  <c r="D184" i="10"/>
  <c r="D98" i="10"/>
  <c r="D167" i="10"/>
  <c r="D122" i="10"/>
  <c r="D108" i="10"/>
  <c r="D91" i="10"/>
  <c r="D76" i="10"/>
  <c r="D96" i="10"/>
  <c r="D166" i="10"/>
  <c r="D150" i="10"/>
  <c r="D95" i="10"/>
  <c r="D55" i="10"/>
  <c r="D20" i="10"/>
  <c r="D17" i="10"/>
  <c r="D14" i="10"/>
  <c r="D27" i="10"/>
  <c r="D13" i="10"/>
  <c r="D15" i="10"/>
  <c r="D62" i="10"/>
  <c r="D169" i="10"/>
  <c r="D132" i="10"/>
  <c r="D142" i="10"/>
  <c r="D171" i="10"/>
  <c r="D143" i="10"/>
  <c r="D129" i="10"/>
  <c r="D37" i="10"/>
  <c r="D181" i="10"/>
  <c r="D84" i="10"/>
  <c r="D215" i="10"/>
  <c r="D194" i="10"/>
  <c r="D89" i="10"/>
  <c r="D139" i="10"/>
  <c r="D211" i="10"/>
  <c r="D68" i="10"/>
  <c r="D83" i="10"/>
  <c r="D53" i="10"/>
  <c r="D163" i="10"/>
  <c r="D111" i="10"/>
  <c r="D124" i="10"/>
  <c r="D213" i="10"/>
  <c r="D202" i="10"/>
  <c r="D120" i="10"/>
  <c r="D157" i="10"/>
  <c r="D221" i="10"/>
  <c r="D118" i="10"/>
  <c r="D196" i="10"/>
  <c r="D115" i="10"/>
  <c r="D185" i="10"/>
  <c r="D74" i="10"/>
  <c r="D33" i="10"/>
  <c r="D123" i="10"/>
  <c r="D101" i="10"/>
  <c r="D79" i="10"/>
  <c r="D133" i="10"/>
  <c r="D224" i="10"/>
  <c r="D198" i="10"/>
  <c r="D146" i="10"/>
  <c r="D97" i="10"/>
  <c r="D61" i="10"/>
  <c r="D44" i="10"/>
  <c r="D145" i="10"/>
  <c r="D112" i="10"/>
  <c r="D48" i="10"/>
  <c r="D42" i="10"/>
  <c r="D197" i="10"/>
  <c r="D204" i="10"/>
  <c r="D218" i="10"/>
  <c r="D220" i="10"/>
  <c r="D21" i="10"/>
  <c r="D4" i="10"/>
  <c r="D23" i="10"/>
  <c r="D25" i="10"/>
  <c r="D6" i="10"/>
  <c r="D8" i="10"/>
  <c r="D24" i="10"/>
  <c r="D223" i="10"/>
  <c r="D57" i="10"/>
  <c r="D153" i="10"/>
  <c r="D141" i="10"/>
  <c r="D107" i="10"/>
  <c r="D102" i="10"/>
  <c r="D34" i="10"/>
  <c r="D131" i="10"/>
  <c r="D162" i="10"/>
  <c r="D137" i="10"/>
  <c r="D168" i="10"/>
  <c r="D75" i="10"/>
  <c r="D138" i="10"/>
  <c r="D49" i="10"/>
  <c r="D113" i="10"/>
  <c r="D192" i="10"/>
  <c r="D69" i="10"/>
  <c r="D70" i="10"/>
  <c r="D127" i="10"/>
  <c r="D217" i="10"/>
  <c r="D71" i="10"/>
  <c r="D103" i="10"/>
  <c r="D149" i="10"/>
  <c r="D159" i="10"/>
  <c r="D151" i="10"/>
  <c r="D130" i="10"/>
  <c r="D78" i="10"/>
  <c r="D212" i="10"/>
  <c r="D174" i="10"/>
  <c r="D229" i="10"/>
  <c r="D160" i="10"/>
  <c r="D134" i="10"/>
  <c r="D50" i="10"/>
  <c r="D32" i="10"/>
  <c r="D110" i="10"/>
  <c r="D86" i="10"/>
  <c r="D214" i="10"/>
  <c r="D73" i="10"/>
  <c r="D199" i="10"/>
  <c r="D177" i="10"/>
  <c r="D82" i="10"/>
  <c r="D226" i="10"/>
  <c r="D227" i="10"/>
  <c r="D105" i="10"/>
  <c r="D35" i="10"/>
  <c r="D147" i="10"/>
  <c r="D40" i="10"/>
  <c r="D207" i="10"/>
  <c r="D154" i="10"/>
  <c r="D187" i="10"/>
  <c r="D7" i="10"/>
  <c r="D18" i="10"/>
  <c r="D22" i="10"/>
  <c r="D29" i="10"/>
  <c r="D10" i="10"/>
  <c r="D179" i="10"/>
  <c r="D47" i="10"/>
  <c r="D161" i="10"/>
  <c r="D59" i="10"/>
  <c r="D104" i="10"/>
  <c r="D189" i="10"/>
  <c r="D144" i="10"/>
  <c r="D93" i="10"/>
  <c r="D80" i="10"/>
  <c r="D52" i="10"/>
  <c r="D165" i="10"/>
  <c r="D119" i="10"/>
  <c r="D100" i="10"/>
  <c r="D208" i="10"/>
  <c r="D87" i="10"/>
  <c r="D228" i="10"/>
  <c r="D209" i="10"/>
  <c r="D183" i="10"/>
  <c r="D99" i="10"/>
  <c r="D51" i="10"/>
  <c r="D109" i="10"/>
  <c r="D106" i="10"/>
  <c r="D152" i="10"/>
  <c r="D193" i="10"/>
  <c r="D65" i="10"/>
  <c r="D45" i="10"/>
  <c r="D188" i="10"/>
  <c r="D126" i="10"/>
  <c r="D175" i="10"/>
  <c r="D155" i="10"/>
  <c r="D136" i="10"/>
  <c r="D173" i="10"/>
  <c r="D170" i="10"/>
  <c r="D116" i="10"/>
  <c r="D64" i="10"/>
  <c r="D164" i="10"/>
  <c r="D85" i="10"/>
  <c r="D195" i="10"/>
  <c r="D135" i="10"/>
  <c r="D36" i="10"/>
  <c r="D128" i="10"/>
  <c r="D63" i="10"/>
  <c r="D77" i="10"/>
  <c r="D180" i="10"/>
  <c r="D178" i="10"/>
  <c r="D205" i="10"/>
  <c r="D216" i="10"/>
  <c r="D140" i="10"/>
  <c r="D191" i="10"/>
  <c r="D125" i="10"/>
  <c r="D19" i="3"/>
  <c r="D24" i="3"/>
  <c r="D23" i="3"/>
  <c r="D29" i="3"/>
  <c r="D26" i="3"/>
  <c r="D15" i="3"/>
  <c r="D13" i="3"/>
  <c r="D16" i="3"/>
  <c r="D195" i="3"/>
  <c r="D222" i="3"/>
  <c r="D179" i="3"/>
  <c r="D188" i="3"/>
  <c r="D82" i="3"/>
  <c r="D81" i="3"/>
  <c r="D62" i="3"/>
  <c r="D88" i="3"/>
  <c r="D94" i="3"/>
  <c r="D172" i="3"/>
  <c r="D108" i="3"/>
  <c r="D44" i="3"/>
  <c r="D33" i="3"/>
  <c r="D217" i="3"/>
  <c r="D228" i="3"/>
  <c r="D168" i="3"/>
  <c r="D164" i="3"/>
  <c r="D96" i="3"/>
  <c r="D126" i="3"/>
  <c r="D129" i="3"/>
  <c r="D58" i="3"/>
  <c r="D153" i="3"/>
  <c r="D36" i="3"/>
  <c r="D49" i="3"/>
  <c r="D74" i="3"/>
  <c r="D192" i="3"/>
  <c r="D202" i="3"/>
  <c r="D106" i="3"/>
  <c r="D184" i="3"/>
  <c r="D173" i="3"/>
  <c r="D182" i="3"/>
  <c r="D90" i="3"/>
  <c r="D61" i="3"/>
  <c r="D41" i="3"/>
  <c r="D206" i="3"/>
  <c r="D136" i="3"/>
  <c r="D150" i="3"/>
  <c r="D114" i="3"/>
  <c r="D54" i="3"/>
  <c r="D223" i="3"/>
  <c r="D100" i="3"/>
  <c r="D157" i="3"/>
  <c r="D56" i="3"/>
  <c r="D93" i="3"/>
  <c r="D21" i="3"/>
  <c r="D9" i="3"/>
  <c r="D28" i="3"/>
  <c r="D17" i="3"/>
  <c r="D11" i="3"/>
  <c r="D27" i="3"/>
  <c r="D14" i="3"/>
  <c r="D4" i="3"/>
  <c r="D25" i="3"/>
  <c r="D213" i="3"/>
  <c r="D224" i="3"/>
  <c r="D109" i="3"/>
  <c r="D50" i="3"/>
  <c r="D132" i="3"/>
  <c r="D218" i="3"/>
  <c r="D97" i="3"/>
  <c r="D34" i="3"/>
  <c r="D138" i="3"/>
  <c r="D183" i="3"/>
  <c r="D176" i="3"/>
  <c r="D91" i="3"/>
  <c r="D75" i="3"/>
  <c r="D209" i="3"/>
  <c r="D210" i="3"/>
  <c r="D42" i="3"/>
  <c r="D120" i="3"/>
  <c r="D86" i="3"/>
  <c r="D125" i="3"/>
  <c r="D83" i="3"/>
  <c r="D116" i="3"/>
  <c r="D48" i="3"/>
  <c r="D190" i="3"/>
  <c r="D105" i="3"/>
  <c r="D193" i="3"/>
  <c r="D197" i="3"/>
  <c r="D211" i="3"/>
  <c r="D115" i="3"/>
  <c r="D121" i="3"/>
  <c r="D104" i="3"/>
  <c r="D167" i="3"/>
  <c r="D35" i="3"/>
  <c r="D30" i="3"/>
  <c r="D203" i="3"/>
  <c r="D123" i="3"/>
  <c r="D111" i="3"/>
  <c r="D151" i="3"/>
  <c r="D165" i="3"/>
  <c r="D198" i="3"/>
  <c r="D199" i="3"/>
  <c r="D66" i="3"/>
  <c r="D63" i="3"/>
  <c r="D76" i="3"/>
  <c r="D79" i="3"/>
  <c r="D154" i="3"/>
  <c r="D38" i="3"/>
  <c r="D134" i="3"/>
  <c r="D60" i="3"/>
  <c r="D31" i="3"/>
  <c r="D32" i="3"/>
  <c r="D225" i="3"/>
  <c r="D124" i="3"/>
  <c r="D156" i="3"/>
  <c r="D169" i="3"/>
  <c r="D71" i="3"/>
  <c r="D142" i="3"/>
  <c r="D22" i="3"/>
  <c r="D5" i="3"/>
  <c r="D18" i="3"/>
  <c r="D20" i="3"/>
  <c r="D10" i="3"/>
  <c r="D226" i="3"/>
  <c r="D215" i="3"/>
  <c r="D139" i="3"/>
  <c r="D191" i="3"/>
  <c r="D137" i="3"/>
  <c r="D189" i="3"/>
  <c r="D219" i="3"/>
  <c r="D102" i="3"/>
  <c r="D84" i="3"/>
  <c r="D144" i="3"/>
  <c r="D110" i="3"/>
  <c r="D99" i="3"/>
  <c r="D39" i="3"/>
  <c r="D201" i="3"/>
  <c r="D95" i="3"/>
  <c r="D177" i="3"/>
  <c r="D107" i="3"/>
  <c r="D145" i="3"/>
  <c r="D171" i="3"/>
  <c r="D141" i="3"/>
  <c r="D128" i="3"/>
  <c r="D98" i="3"/>
  <c r="D158" i="3"/>
  <c r="D78" i="3"/>
  <c r="D212" i="3"/>
  <c r="D208" i="3"/>
  <c r="D221" i="3"/>
  <c r="D55" i="3"/>
  <c r="D148" i="3"/>
  <c r="D187" i="3"/>
  <c r="D64" i="3"/>
  <c r="D89" i="3"/>
  <c r="D101" i="3"/>
  <c r="D147" i="3"/>
  <c r="D87" i="3"/>
  <c r="D92" i="3"/>
  <c r="D122" i="3"/>
  <c r="D170" i="3"/>
  <c r="D205" i="3"/>
  <c r="D77" i="3"/>
  <c r="D216" i="3"/>
  <c r="D53" i="3"/>
  <c r="D85" i="3"/>
  <c r="D143" i="3"/>
  <c r="D7" i="3"/>
  <c r="D12" i="3"/>
  <c r="D8" i="3"/>
  <c r="D6" i="3"/>
  <c r="D200" i="3"/>
  <c r="D229" i="3"/>
  <c r="D155" i="3"/>
  <c r="D220" i="3"/>
  <c r="D47" i="3"/>
  <c r="D159" i="3"/>
  <c r="D185" i="3"/>
  <c r="D40" i="3"/>
  <c r="D37" i="3"/>
  <c r="D178" i="3"/>
  <c r="D113" i="3"/>
  <c r="D117" i="3"/>
  <c r="D118" i="3"/>
  <c r="D227" i="3"/>
  <c r="D131" i="3"/>
  <c r="D161" i="3"/>
  <c r="D73" i="3"/>
  <c r="D67" i="3"/>
  <c r="D133" i="3"/>
  <c r="D51" i="3"/>
  <c r="D103" i="3"/>
  <c r="D162" i="3"/>
  <c r="D68" i="3"/>
  <c r="D180" i="3"/>
  <c r="D207" i="3"/>
  <c r="D196" i="3"/>
  <c r="D130" i="3"/>
  <c r="D112" i="3"/>
  <c r="D163" i="3"/>
  <c r="D166" i="3"/>
  <c r="D186" i="3"/>
  <c r="D57" i="3"/>
  <c r="D140" i="3"/>
  <c r="D45" i="3"/>
  <c r="D72" i="3"/>
  <c r="D43" i="3"/>
  <c r="D181" i="3"/>
  <c r="D146" i="3"/>
  <c r="D214" i="3"/>
  <c r="D194" i="3"/>
  <c r="D174" i="3"/>
  <c r="D65" i="3"/>
  <c r="D149" i="3"/>
  <c r="D127" i="3"/>
  <c r="D52" i="3"/>
  <c r="D70" i="3"/>
  <c r="D59" i="3"/>
  <c r="D80" i="3"/>
  <c r="D135" i="3"/>
  <c r="D119" i="3"/>
  <c r="D204" i="3"/>
  <c r="D46" i="3"/>
  <c r="D152" i="3"/>
  <c r="D175" i="3"/>
  <c r="D160" i="3"/>
  <c r="D69" i="3"/>
  <c r="AJ39" i="4" l="1"/>
  <c r="AH39" i="4"/>
  <c r="AA39" i="4"/>
  <c r="AB5" i="4"/>
  <c r="AN5" i="4" s="1"/>
  <c r="AT5" i="4" s="1"/>
  <c r="AE5" i="4"/>
  <c r="AQ5" i="4" s="1"/>
  <c r="AW5" i="4" s="1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M39" i="4" s="1"/>
  <c r="AS39" i="4" s="1"/>
  <c r="AD39" i="4"/>
  <c r="Z5" i="4"/>
  <c r="AG5" i="4"/>
  <c r="K54" i="3"/>
  <c r="J54" i="3"/>
  <c r="I54" i="3"/>
  <c r="F54" i="3"/>
  <c r="H54" i="3"/>
  <c r="K6" i="3"/>
  <c r="I6" i="3"/>
  <c r="J6" i="3"/>
  <c r="H6" i="3"/>
  <c r="F6" i="3"/>
  <c r="J118" i="3"/>
  <c r="K118" i="3"/>
  <c r="I118" i="3"/>
  <c r="F118" i="3"/>
  <c r="H118" i="3"/>
  <c r="K923" i="8"/>
  <c r="J923" i="8"/>
  <c r="K811" i="8"/>
  <c r="J811" i="8"/>
  <c r="K39" i="3"/>
  <c r="J39" i="3"/>
  <c r="I39" i="3"/>
  <c r="H39" i="3"/>
  <c r="F39" i="3"/>
  <c r="J119" i="3"/>
  <c r="K119" i="3"/>
  <c r="I119" i="3"/>
  <c r="H119" i="3"/>
  <c r="F119" i="3"/>
  <c r="J74" i="3"/>
  <c r="K74" i="3"/>
  <c r="I74" i="3"/>
  <c r="J743" i="8"/>
  <c r="K743" i="8"/>
  <c r="J787" i="8"/>
  <c r="K787" i="8"/>
  <c r="K281" i="3"/>
  <c r="J281" i="3"/>
  <c r="I281" i="3"/>
  <c r="J16" i="3"/>
  <c r="K16" i="3"/>
  <c r="I16" i="3"/>
  <c r="F16" i="3"/>
  <c r="H16" i="3"/>
  <c r="I142" i="3"/>
  <c r="J142" i="3"/>
  <c r="K142" i="3"/>
  <c r="F142" i="3"/>
  <c r="H142" i="3"/>
  <c r="K146" i="3"/>
  <c r="J146" i="3"/>
  <c r="I146" i="3"/>
  <c r="F146" i="3"/>
  <c r="H146" i="3"/>
  <c r="J956" i="8"/>
  <c r="K956" i="8"/>
  <c r="K813" i="8"/>
  <c r="J813" i="8"/>
  <c r="J390" i="3"/>
  <c r="K390" i="3"/>
  <c r="I390" i="3"/>
  <c r="K170" i="3"/>
  <c r="J170" i="3"/>
  <c r="I170" i="3"/>
  <c r="J75" i="3"/>
  <c r="I75" i="3"/>
  <c r="K75" i="3"/>
  <c r="F75" i="3"/>
  <c r="H75" i="3"/>
  <c r="K32" i="3"/>
  <c r="J32" i="3"/>
  <c r="I32" i="3"/>
  <c r="I165" i="3"/>
  <c r="K165" i="3"/>
  <c r="J165" i="3"/>
  <c r="H165" i="3"/>
  <c r="F165" i="3"/>
  <c r="J180" i="3"/>
  <c r="K180" i="3"/>
  <c r="I180" i="3"/>
  <c r="K700" i="8"/>
  <c r="J700" i="8"/>
  <c r="K694" i="8"/>
  <c r="J694" i="8"/>
  <c r="J256" i="3"/>
  <c r="K256" i="3"/>
  <c r="I256" i="3"/>
  <c r="J33" i="3"/>
  <c r="K33" i="3"/>
  <c r="I33" i="3"/>
  <c r="H33" i="3"/>
  <c r="F33" i="3"/>
  <c r="K69" i="3"/>
  <c r="I69" i="3"/>
  <c r="J69" i="3"/>
  <c r="H69" i="3"/>
  <c r="F69" i="3"/>
  <c r="J114" i="3"/>
  <c r="K114" i="3"/>
  <c r="I114" i="3"/>
  <c r="F114" i="3"/>
  <c r="H114" i="3"/>
  <c r="J997" i="8"/>
  <c r="K997" i="8"/>
  <c r="K968" i="8"/>
  <c r="J968" i="8"/>
  <c r="K796" i="8"/>
  <c r="J796" i="8"/>
  <c r="K181" i="3"/>
  <c r="J181" i="3"/>
  <c r="I181" i="3"/>
  <c r="H181" i="3"/>
  <c r="F181" i="3"/>
  <c r="J78" i="3"/>
  <c r="K78" i="3"/>
  <c r="I78" i="3"/>
  <c r="H78" i="3"/>
  <c r="F78" i="3"/>
  <c r="K117" i="3"/>
  <c r="J117" i="3"/>
  <c r="I117" i="3"/>
  <c r="F117" i="3"/>
  <c r="H117" i="3"/>
  <c r="K135" i="3"/>
  <c r="J135" i="3"/>
  <c r="I135" i="3"/>
  <c r="H135" i="3"/>
  <c r="F135" i="3"/>
  <c r="J122" i="3"/>
  <c r="K122" i="3"/>
  <c r="F122" i="3"/>
  <c r="H122" i="3"/>
  <c r="I122" i="3"/>
  <c r="K697" i="8"/>
  <c r="J697" i="8"/>
  <c r="K1000" i="8"/>
  <c r="J1000" i="8"/>
  <c r="J978" i="8"/>
  <c r="K978" i="8"/>
  <c r="J874" i="8"/>
  <c r="K874" i="8"/>
  <c r="J829" i="8"/>
  <c r="K829" i="8"/>
  <c r="K704" i="8"/>
  <c r="J704" i="8"/>
  <c r="K858" i="8"/>
  <c r="J858" i="8"/>
  <c r="J984" i="8"/>
  <c r="K984" i="8"/>
  <c r="J803" i="8"/>
  <c r="K803" i="8"/>
  <c r="J438" i="3"/>
  <c r="K438" i="3"/>
  <c r="I438" i="3"/>
  <c r="H979" i="3"/>
  <c r="J979" i="3"/>
  <c r="F979" i="3"/>
  <c r="K979" i="3"/>
  <c r="I979" i="3"/>
  <c r="K105" i="3"/>
  <c r="J105" i="3"/>
  <c r="F105" i="3"/>
  <c r="I105" i="3"/>
  <c r="H105" i="3"/>
  <c r="J751" i="8"/>
  <c r="K751" i="8"/>
  <c r="K916" i="8"/>
  <c r="J916" i="8"/>
  <c r="K143" i="3"/>
  <c r="J143" i="3"/>
  <c r="F143" i="3"/>
  <c r="I143" i="3"/>
  <c r="H143" i="3"/>
  <c r="K151" i="3"/>
  <c r="J151" i="3"/>
  <c r="I151" i="3"/>
  <c r="K49" i="3"/>
  <c r="J49" i="3"/>
  <c r="I49" i="3"/>
  <c r="J877" i="8"/>
  <c r="K877" i="8"/>
  <c r="K13" i="3"/>
  <c r="J13" i="3"/>
  <c r="I13" i="3"/>
  <c r="J150" i="3"/>
  <c r="K150" i="3"/>
  <c r="I150" i="3"/>
  <c r="J68" i="3"/>
  <c r="K68" i="3"/>
  <c r="I68" i="3"/>
  <c r="J99" i="3"/>
  <c r="K99" i="3"/>
  <c r="I99" i="3"/>
  <c r="K799" i="8"/>
  <c r="J799" i="8"/>
  <c r="K763" i="8"/>
  <c r="J763" i="8"/>
  <c r="J773" i="8"/>
  <c r="K773" i="8"/>
  <c r="J705" i="8"/>
  <c r="K705" i="8"/>
  <c r="J780" i="8"/>
  <c r="K780" i="8"/>
  <c r="J693" i="8"/>
  <c r="K693" i="8"/>
  <c r="I539" i="3"/>
  <c r="K539" i="3"/>
  <c r="J539" i="3"/>
  <c r="F539" i="3"/>
  <c r="H539" i="3"/>
  <c r="J878" i="8"/>
  <c r="K878" i="8"/>
  <c r="J25" i="3"/>
  <c r="K25" i="3"/>
  <c r="I25" i="3"/>
  <c r="J43" i="3"/>
  <c r="K43" i="3"/>
  <c r="F43" i="3"/>
  <c r="I43" i="3"/>
  <c r="H43" i="3"/>
  <c r="J158" i="3"/>
  <c r="K158" i="3"/>
  <c r="I158" i="3"/>
  <c r="K91" i="3"/>
  <c r="I91" i="3"/>
  <c r="F91" i="3"/>
  <c r="H91" i="3"/>
  <c r="J91" i="3"/>
  <c r="K812" i="8"/>
  <c r="J812" i="8"/>
  <c r="K723" i="8"/>
  <c r="J723" i="8"/>
  <c r="J971" i="8"/>
  <c r="K971" i="8"/>
  <c r="K930" i="8"/>
  <c r="J930" i="8"/>
  <c r="K524" i="3"/>
  <c r="J524" i="3"/>
  <c r="I524" i="3"/>
  <c r="K44" i="3"/>
  <c r="J44" i="3"/>
  <c r="I44" i="3"/>
  <c r="K729" i="8"/>
  <c r="J729" i="8"/>
  <c r="J10" i="3"/>
  <c r="K10" i="3"/>
  <c r="I10" i="3"/>
  <c r="I113" i="3"/>
  <c r="K113" i="3"/>
  <c r="J113" i="3"/>
  <c r="F113" i="3"/>
  <c r="H113" i="3"/>
  <c r="J4" i="3"/>
  <c r="I4" i="3"/>
  <c r="K4" i="3"/>
  <c r="F4" i="3"/>
  <c r="H4" i="3"/>
  <c r="J92" i="3"/>
  <c r="K92" i="3"/>
  <c r="I92" i="3"/>
  <c r="J742" i="8"/>
  <c r="K742" i="8"/>
  <c r="K752" i="8"/>
  <c r="J752" i="8"/>
  <c r="K847" i="3"/>
  <c r="J847" i="3"/>
  <c r="H847" i="3"/>
  <c r="F847" i="3"/>
  <c r="I847" i="3"/>
  <c r="J871" i="8"/>
  <c r="K871" i="8"/>
  <c r="J14" i="3"/>
  <c r="K14" i="3"/>
  <c r="I14" i="3"/>
  <c r="F14" i="3"/>
  <c r="H14" i="3"/>
  <c r="I15" i="3"/>
  <c r="K15" i="3"/>
  <c r="J15" i="3"/>
  <c r="H15" i="3"/>
  <c r="F15" i="3"/>
  <c r="J110" i="3"/>
  <c r="K110" i="3"/>
  <c r="I110" i="3"/>
  <c r="F110" i="3"/>
  <c r="H110" i="3"/>
  <c r="K111" i="3"/>
  <c r="J111" i="3"/>
  <c r="H111" i="3"/>
  <c r="I111" i="3"/>
  <c r="F111" i="3"/>
  <c r="J190" i="3"/>
  <c r="K190" i="3"/>
  <c r="I190" i="3"/>
  <c r="I31" i="3"/>
  <c r="K31" i="3"/>
  <c r="J31" i="3"/>
  <c r="F31" i="3"/>
  <c r="H31" i="3"/>
  <c r="J136" i="3"/>
  <c r="K136" i="3"/>
  <c r="I136" i="3"/>
  <c r="F136" i="3"/>
  <c r="H136" i="3"/>
  <c r="K176" i="3"/>
  <c r="I176" i="3"/>
  <c r="H176" i="3"/>
  <c r="F176" i="3"/>
  <c r="J176" i="3"/>
  <c r="J27" i="3"/>
  <c r="I27" i="3"/>
  <c r="K27" i="3"/>
  <c r="H27" i="3"/>
  <c r="F27" i="3"/>
  <c r="J72" i="3"/>
  <c r="K72" i="3"/>
  <c r="I72" i="3"/>
  <c r="K36" i="3"/>
  <c r="J36" i="3"/>
  <c r="H36" i="3"/>
  <c r="F36" i="3"/>
  <c r="I36" i="3"/>
  <c r="K108" i="3"/>
  <c r="J108" i="3"/>
  <c r="I108" i="3"/>
  <c r="K93" i="3"/>
  <c r="I93" i="3"/>
  <c r="J93" i="3"/>
  <c r="F93" i="3"/>
  <c r="H93" i="3"/>
  <c r="J794" i="8"/>
  <c r="K794" i="8"/>
  <c r="K788" i="8"/>
  <c r="J788" i="8"/>
  <c r="K760" i="8"/>
  <c r="J760" i="8"/>
  <c r="K783" i="8"/>
  <c r="J783" i="8"/>
  <c r="J989" i="8"/>
  <c r="K989" i="8"/>
  <c r="J327" i="3"/>
  <c r="K327" i="3"/>
  <c r="I327" i="3"/>
  <c r="J20" i="3"/>
  <c r="K20" i="3"/>
  <c r="I20" i="3"/>
  <c r="K11" i="3"/>
  <c r="I11" i="3"/>
  <c r="J11" i="3"/>
  <c r="F11" i="3"/>
  <c r="H11" i="3"/>
  <c r="K26" i="3"/>
  <c r="J26" i="3"/>
  <c r="I26" i="3"/>
  <c r="F26" i="3"/>
  <c r="H26" i="3"/>
  <c r="J80" i="3"/>
  <c r="K80" i="3"/>
  <c r="I80" i="3"/>
  <c r="K87" i="3"/>
  <c r="J87" i="3"/>
  <c r="I87" i="3"/>
  <c r="F87" i="3"/>
  <c r="H87" i="3"/>
  <c r="J162" i="3"/>
  <c r="I162" i="3"/>
  <c r="K162" i="3"/>
  <c r="H162" i="3"/>
  <c r="F162" i="3"/>
  <c r="J178" i="3"/>
  <c r="K178" i="3"/>
  <c r="I178" i="3"/>
  <c r="H178" i="3"/>
  <c r="F178" i="3"/>
  <c r="I71" i="3"/>
  <c r="K71" i="3"/>
  <c r="J71" i="3"/>
  <c r="F71" i="3"/>
  <c r="H71" i="3"/>
  <c r="J123" i="3"/>
  <c r="K123" i="3"/>
  <c r="I123" i="3"/>
  <c r="H123" i="3"/>
  <c r="F123" i="3"/>
  <c r="J98" i="3"/>
  <c r="K98" i="3"/>
  <c r="I98" i="3"/>
  <c r="H98" i="3"/>
  <c r="F98" i="3"/>
  <c r="I144" i="3"/>
  <c r="K144" i="3"/>
  <c r="J144" i="3"/>
  <c r="F144" i="3"/>
  <c r="H144" i="3"/>
  <c r="K731" i="8"/>
  <c r="J731" i="8"/>
  <c r="J949" i="8"/>
  <c r="K949" i="8"/>
  <c r="J725" i="8"/>
  <c r="K725" i="8"/>
  <c r="K964" i="8"/>
  <c r="J964" i="8"/>
  <c r="K929" i="8"/>
  <c r="J929" i="8"/>
  <c r="J206" i="3"/>
  <c r="K206" i="3"/>
  <c r="I206" i="3"/>
  <c r="F206" i="3"/>
  <c r="H206" i="3"/>
  <c r="J292" i="3"/>
  <c r="K292" i="3"/>
  <c r="I292" i="3"/>
  <c r="J782" i="3"/>
  <c r="I782" i="3"/>
  <c r="H782" i="3"/>
  <c r="K782" i="3"/>
  <c r="F782" i="3"/>
  <c r="K950" i="8"/>
  <c r="J950" i="8"/>
  <c r="J820" i="8"/>
  <c r="K820" i="8"/>
  <c r="K45" i="3"/>
  <c r="J45" i="3"/>
  <c r="I45" i="3"/>
  <c r="H45" i="3"/>
  <c r="F45" i="3"/>
  <c r="K48" i="3"/>
  <c r="J48" i="3"/>
  <c r="I48" i="3"/>
  <c r="J17" i="3"/>
  <c r="I17" i="3"/>
  <c r="K17" i="3"/>
  <c r="F17" i="3"/>
  <c r="H17" i="3"/>
  <c r="K60" i="3"/>
  <c r="J60" i="3"/>
  <c r="I60" i="3"/>
  <c r="J147" i="3"/>
  <c r="K147" i="3"/>
  <c r="I147" i="3"/>
  <c r="I153" i="3"/>
  <c r="K153" i="3"/>
  <c r="J153" i="3"/>
  <c r="F153" i="3"/>
  <c r="H153" i="3"/>
  <c r="J183" i="3"/>
  <c r="K183" i="3"/>
  <c r="I183" i="3"/>
  <c r="J160" i="3"/>
  <c r="I160" i="3"/>
  <c r="K160" i="3"/>
  <c r="H160" i="3"/>
  <c r="F160" i="3"/>
  <c r="I3" i="3"/>
  <c r="K3" i="3"/>
  <c r="J3" i="3"/>
  <c r="F3" i="3"/>
  <c r="H3" i="3"/>
  <c r="K103" i="3"/>
  <c r="J103" i="3"/>
  <c r="I103" i="3"/>
  <c r="F103" i="3"/>
  <c r="H103" i="3"/>
  <c r="K172" i="3"/>
  <c r="J172" i="3"/>
  <c r="I172" i="3"/>
  <c r="H172" i="3"/>
  <c r="F172" i="3"/>
  <c r="J805" i="8"/>
  <c r="K805" i="8"/>
  <c r="J708" i="8"/>
  <c r="K708" i="8"/>
  <c r="J952" i="8"/>
  <c r="K952" i="8"/>
  <c r="K906" i="8"/>
  <c r="J906" i="8"/>
  <c r="J865" i="8"/>
  <c r="K865" i="8"/>
  <c r="J791" i="8"/>
  <c r="K791" i="8"/>
  <c r="K851" i="8"/>
  <c r="J851" i="8"/>
  <c r="J203" i="3"/>
  <c r="K203" i="3"/>
  <c r="I203" i="3"/>
  <c r="J320" i="3"/>
  <c r="K320" i="3"/>
  <c r="I320" i="3"/>
  <c r="H320" i="3"/>
  <c r="F320" i="3"/>
  <c r="J668" i="3"/>
  <c r="K668" i="3"/>
  <c r="H668" i="3"/>
  <c r="F668" i="3"/>
  <c r="I59" i="3"/>
  <c r="J59" i="3"/>
  <c r="K59" i="3"/>
  <c r="F59" i="3"/>
  <c r="H59" i="3"/>
  <c r="J980" i="8"/>
  <c r="K980" i="8"/>
  <c r="J900" i="8"/>
  <c r="K900" i="8"/>
  <c r="K41" i="3"/>
  <c r="J41" i="3"/>
  <c r="I41" i="3"/>
  <c r="H128" i="3"/>
  <c r="I128" i="3"/>
  <c r="F128" i="3"/>
  <c r="J128" i="3"/>
  <c r="K128" i="3"/>
  <c r="K85" i="3"/>
  <c r="J85" i="3"/>
  <c r="I85" i="3"/>
  <c r="F85" i="3"/>
  <c r="H85" i="3"/>
  <c r="J37" i="3"/>
  <c r="K37" i="3"/>
  <c r="I37" i="3"/>
  <c r="J134" i="3"/>
  <c r="I134" i="3"/>
  <c r="K134" i="3"/>
  <c r="H134" i="3"/>
  <c r="F134" i="3"/>
  <c r="J140" i="3"/>
  <c r="K140" i="3"/>
  <c r="I140" i="3"/>
  <c r="H140" i="3"/>
  <c r="F140" i="3"/>
  <c r="K817" i="8"/>
  <c r="J817" i="8"/>
  <c r="K701" i="8"/>
  <c r="J701" i="8"/>
  <c r="K722" i="8"/>
  <c r="J722" i="8"/>
  <c r="K898" i="8"/>
  <c r="J898" i="8"/>
  <c r="J84" i="3"/>
  <c r="K84" i="3"/>
  <c r="I84" i="3"/>
  <c r="J56" i="3"/>
  <c r="K56" i="3"/>
  <c r="I56" i="3"/>
  <c r="J101" i="3"/>
  <c r="I101" i="3"/>
  <c r="K101" i="3"/>
  <c r="H101" i="3"/>
  <c r="F101" i="3"/>
  <c r="K992" i="8"/>
  <c r="J992" i="8"/>
  <c r="J839" i="8"/>
  <c r="K839" i="8"/>
  <c r="J954" i="8"/>
  <c r="K954" i="8"/>
  <c r="K70" i="3"/>
  <c r="J70" i="3"/>
  <c r="I70" i="3"/>
  <c r="I116" i="3"/>
  <c r="J116" i="3"/>
  <c r="K116" i="3"/>
  <c r="F116" i="3"/>
  <c r="H116" i="3"/>
  <c r="K138" i="3"/>
  <c r="J138" i="3"/>
  <c r="I138" i="3"/>
  <c r="H138" i="3"/>
  <c r="F138" i="3"/>
  <c r="J169" i="3"/>
  <c r="K169" i="3"/>
  <c r="I169" i="3"/>
  <c r="H169" i="3"/>
  <c r="F169" i="3"/>
  <c r="K970" i="8"/>
  <c r="J970" i="8"/>
  <c r="K958" i="8"/>
  <c r="J958" i="8"/>
  <c r="K38" i="3"/>
  <c r="J38" i="3"/>
  <c r="I38" i="3"/>
  <c r="H38" i="3"/>
  <c r="F38" i="3"/>
  <c r="J30" i="3"/>
  <c r="K30" i="3"/>
  <c r="I30" i="3"/>
  <c r="K58" i="3"/>
  <c r="J58" i="3"/>
  <c r="I58" i="3"/>
  <c r="H58" i="3"/>
  <c r="F58" i="3"/>
  <c r="I94" i="3"/>
  <c r="K94" i="3"/>
  <c r="J94" i="3"/>
  <c r="F94" i="3"/>
  <c r="H94" i="3"/>
  <c r="J692" i="8"/>
  <c r="K692" i="8"/>
  <c r="K766" i="8"/>
  <c r="J766" i="8"/>
  <c r="K782" i="8"/>
  <c r="J782" i="8"/>
  <c r="K294" i="3"/>
  <c r="J294" i="3"/>
  <c r="I294" i="3"/>
  <c r="H294" i="3"/>
  <c r="F294" i="3"/>
  <c r="K40" i="3"/>
  <c r="F40" i="3"/>
  <c r="I40" i="3"/>
  <c r="J40" i="3"/>
  <c r="H40" i="3"/>
  <c r="J28" i="3"/>
  <c r="K28" i="3"/>
  <c r="I28" i="3"/>
  <c r="J61" i="3"/>
  <c r="I61" i="3"/>
  <c r="K61" i="3"/>
  <c r="F61" i="3"/>
  <c r="H61" i="3"/>
  <c r="J51" i="3"/>
  <c r="K51" i="3"/>
  <c r="I51" i="3"/>
  <c r="F51" i="3"/>
  <c r="H51" i="3"/>
  <c r="J175" i="3"/>
  <c r="K175" i="3"/>
  <c r="I175" i="3"/>
  <c r="I141" i="3"/>
  <c r="K141" i="3"/>
  <c r="J141" i="3"/>
  <c r="F141" i="3"/>
  <c r="H141" i="3"/>
  <c r="K102" i="3"/>
  <c r="J102" i="3"/>
  <c r="I102" i="3"/>
  <c r="K52" i="3"/>
  <c r="J52" i="3"/>
  <c r="I52" i="3"/>
  <c r="K57" i="3"/>
  <c r="J57" i="3"/>
  <c r="F57" i="3"/>
  <c r="H57" i="3"/>
  <c r="I57" i="3"/>
  <c r="K29" i="3"/>
  <c r="J29" i="3"/>
  <c r="I29" i="3"/>
  <c r="H29" i="3"/>
  <c r="F29" i="3"/>
  <c r="K53" i="3"/>
  <c r="J53" i="3"/>
  <c r="I53" i="3"/>
  <c r="F53" i="3"/>
  <c r="H53" i="3"/>
  <c r="J89" i="3"/>
  <c r="K89" i="3"/>
  <c r="H89" i="3"/>
  <c r="I89" i="3"/>
  <c r="F89" i="3"/>
  <c r="K83" i="3"/>
  <c r="J83" i="3"/>
  <c r="I83" i="3"/>
  <c r="H83" i="3"/>
  <c r="F83" i="3"/>
  <c r="K771" i="8"/>
  <c r="J771" i="8"/>
  <c r="K827" i="8"/>
  <c r="J827" i="8"/>
  <c r="K859" i="8"/>
  <c r="J859" i="8"/>
  <c r="J496" i="3"/>
  <c r="I496" i="3"/>
  <c r="F496" i="3"/>
  <c r="K496" i="3"/>
  <c r="H496" i="3"/>
  <c r="J34" i="3"/>
  <c r="K34" i="3"/>
  <c r="I34" i="3"/>
  <c r="J9" i="3"/>
  <c r="K9" i="3"/>
  <c r="I9" i="3"/>
  <c r="K35" i="3"/>
  <c r="J35" i="3"/>
  <c r="I35" i="3"/>
  <c r="K129" i="3"/>
  <c r="J129" i="3"/>
  <c r="I129" i="3"/>
  <c r="F129" i="3"/>
  <c r="H129" i="3"/>
  <c r="K88" i="3"/>
  <c r="J88" i="3"/>
  <c r="I88" i="3"/>
  <c r="I154" i="3"/>
  <c r="K154" i="3"/>
  <c r="J154" i="3"/>
  <c r="F154" i="3"/>
  <c r="H154" i="3"/>
  <c r="J90" i="3"/>
  <c r="K90" i="3"/>
  <c r="I90" i="3"/>
  <c r="F90" i="3"/>
  <c r="H90" i="3"/>
  <c r="J133" i="3"/>
  <c r="K133" i="3"/>
  <c r="I133" i="3"/>
  <c r="H133" i="3"/>
  <c r="F133" i="3"/>
  <c r="J185" i="3"/>
  <c r="K185" i="3"/>
  <c r="I185" i="3"/>
  <c r="F157" i="3"/>
  <c r="J157" i="3"/>
  <c r="K157" i="3"/>
  <c r="H157" i="3"/>
  <c r="I157" i="3"/>
  <c r="J186" i="3"/>
  <c r="K186" i="3"/>
  <c r="I186" i="3"/>
  <c r="J966" i="8"/>
  <c r="K966" i="8"/>
  <c r="K838" i="8"/>
  <c r="J838" i="8"/>
  <c r="J825" i="8"/>
  <c r="K825" i="8"/>
  <c r="K1002" i="8"/>
  <c r="J1002" i="8"/>
  <c r="J706" i="8"/>
  <c r="K706" i="8"/>
  <c r="K830" i="8"/>
  <c r="J830" i="8"/>
  <c r="J910" i="8"/>
  <c r="K910" i="8"/>
  <c r="K219" i="3"/>
  <c r="J219" i="3"/>
  <c r="I219" i="3"/>
  <c r="K926" i="3"/>
  <c r="J926" i="3"/>
  <c r="I926" i="3"/>
  <c r="F926" i="3"/>
  <c r="H926" i="3"/>
  <c r="J918" i="8"/>
  <c r="K918" i="8"/>
  <c r="F576" i="3"/>
  <c r="I576" i="3"/>
  <c r="J576" i="3"/>
  <c r="H576" i="3"/>
  <c r="K576" i="3"/>
  <c r="K23" i="3"/>
  <c r="J23" i="3"/>
  <c r="I23" i="3"/>
  <c r="J8" i="3"/>
  <c r="K8" i="3"/>
  <c r="I8" i="3"/>
  <c r="F8" i="3"/>
  <c r="H8" i="3"/>
  <c r="J18" i="3"/>
  <c r="K18" i="3"/>
  <c r="I18" i="3"/>
  <c r="K171" i="3"/>
  <c r="J171" i="3"/>
  <c r="I171" i="3"/>
  <c r="J97" i="3"/>
  <c r="I97" i="3"/>
  <c r="K97" i="3"/>
  <c r="H97" i="3"/>
  <c r="F97" i="3"/>
  <c r="K127" i="3"/>
  <c r="J127" i="3"/>
  <c r="I127" i="3"/>
  <c r="H127" i="3"/>
  <c r="F127" i="3"/>
  <c r="K64" i="3"/>
  <c r="J64" i="3"/>
  <c r="I64" i="3"/>
  <c r="K125" i="3"/>
  <c r="J125" i="3"/>
  <c r="I125" i="3"/>
  <c r="H125" i="3"/>
  <c r="F125" i="3"/>
  <c r="I62" i="3"/>
  <c r="J62" i="3"/>
  <c r="K62" i="3"/>
  <c r="F62" i="3"/>
  <c r="H62" i="3"/>
  <c r="J156" i="3"/>
  <c r="K156" i="3"/>
  <c r="I156" i="3"/>
  <c r="H156" i="3"/>
  <c r="F156" i="3"/>
  <c r="J167" i="3"/>
  <c r="K167" i="3"/>
  <c r="I167" i="3"/>
  <c r="J730" i="8"/>
  <c r="K730" i="8"/>
  <c r="J993" i="8"/>
  <c r="K993" i="8"/>
  <c r="K810" i="8"/>
  <c r="J810" i="8"/>
  <c r="J795" i="8"/>
  <c r="K795" i="8"/>
  <c r="K749" i="8"/>
  <c r="J749" i="8"/>
  <c r="K996" i="8"/>
  <c r="J996" i="8"/>
  <c r="J913" i="8"/>
  <c r="K913" i="8"/>
  <c r="K912" i="8"/>
  <c r="J912" i="8"/>
  <c r="J905" i="8"/>
  <c r="K905" i="8"/>
  <c r="K880" i="8"/>
  <c r="J880" i="8"/>
  <c r="K809" i="8"/>
  <c r="J809" i="8"/>
  <c r="J934" i="8"/>
  <c r="K934" i="8"/>
  <c r="J894" i="8"/>
  <c r="K894" i="8"/>
  <c r="J244" i="3"/>
  <c r="K244" i="3"/>
  <c r="I244" i="3"/>
  <c r="K567" i="3"/>
  <c r="J567" i="3"/>
  <c r="I567" i="3"/>
  <c r="F567" i="3"/>
  <c r="H567" i="3"/>
  <c r="K182" i="3"/>
  <c r="J182" i="3"/>
  <c r="I182" i="3"/>
  <c r="K126" i="3"/>
  <c r="J126" i="3"/>
  <c r="I126" i="3"/>
  <c r="F126" i="3"/>
  <c r="H126" i="3"/>
  <c r="J808" i="8"/>
  <c r="K808" i="8"/>
  <c r="J977" i="8"/>
  <c r="K977" i="8"/>
  <c r="K936" i="8"/>
  <c r="J936" i="8"/>
  <c r="J994" i="8"/>
  <c r="K994" i="8"/>
  <c r="K719" i="8"/>
  <c r="J719" i="8"/>
  <c r="I833" i="3"/>
  <c r="J833" i="3"/>
  <c r="K833" i="3"/>
  <c r="F833" i="3"/>
  <c r="H833" i="3"/>
  <c r="J24" i="3"/>
  <c r="K24" i="3"/>
  <c r="I24" i="3"/>
  <c r="H24" i="3"/>
  <c r="F24" i="3"/>
  <c r="K12" i="3"/>
  <c r="J12" i="3"/>
  <c r="I12" i="3"/>
  <c r="F12" i="3"/>
  <c r="H12" i="3"/>
  <c r="I5" i="3"/>
  <c r="K5" i="3"/>
  <c r="J5" i="3"/>
  <c r="F5" i="3"/>
  <c r="H5" i="3"/>
  <c r="J67" i="3"/>
  <c r="F67" i="3"/>
  <c r="H67" i="3"/>
  <c r="K67" i="3"/>
  <c r="I67" i="3"/>
  <c r="H159" i="3"/>
  <c r="K159" i="3"/>
  <c r="J159" i="3"/>
  <c r="F159" i="3"/>
  <c r="I159" i="3"/>
  <c r="J79" i="3"/>
  <c r="I79" i="3"/>
  <c r="K79" i="3"/>
  <c r="F79" i="3"/>
  <c r="H79" i="3"/>
  <c r="J166" i="3"/>
  <c r="K166" i="3"/>
  <c r="I166" i="3"/>
  <c r="K145" i="3"/>
  <c r="J145" i="3"/>
  <c r="I145" i="3"/>
  <c r="H145" i="3"/>
  <c r="F145" i="3"/>
  <c r="K189" i="3"/>
  <c r="J189" i="3"/>
  <c r="I189" i="3"/>
  <c r="K152" i="3"/>
  <c r="I152" i="3"/>
  <c r="J152" i="3"/>
  <c r="F152" i="3"/>
  <c r="H152" i="3"/>
  <c r="K187" i="3"/>
  <c r="J187" i="3"/>
  <c r="I187" i="3"/>
  <c r="J3" i="8"/>
  <c r="K3" i="8"/>
  <c r="K967" i="8"/>
  <c r="J967" i="8"/>
  <c r="K862" i="8"/>
  <c r="J862" i="8"/>
  <c r="J823" i="8"/>
  <c r="K823" i="8"/>
  <c r="J695" i="8"/>
  <c r="K695" i="8"/>
  <c r="J710" i="8"/>
  <c r="K710" i="8"/>
  <c r="K769" i="8"/>
  <c r="J769" i="8"/>
  <c r="J846" i="8"/>
  <c r="K846" i="8"/>
  <c r="K941" i="8"/>
  <c r="J941" i="8"/>
  <c r="K832" i="8"/>
  <c r="J832" i="8"/>
  <c r="K218" i="3"/>
  <c r="J218" i="3"/>
  <c r="I218" i="3"/>
  <c r="I406" i="3"/>
  <c r="J406" i="3"/>
  <c r="K406" i="3"/>
  <c r="H406" i="3"/>
  <c r="F406" i="3"/>
  <c r="J693" i="3"/>
  <c r="K693" i="3"/>
  <c r="H693" i="3"/>
  <c r="F693" i="3"/>
  <c r="I693" i="3"/>
  <c r="K364" i="3"/>
  <c r="J364" i="3"/>
  <c r="I364" i="3"/>
  <c r="K309" i="3"/>
  <c r="J309" i="3"/>
  <c r="I309" i="3"/>
  <c r="J430" i="3"/>
  <c r="K430" i="3"/>
  <c r="I430" i="3"/>
  <c r="I799" i="3"/>
  <c r="K799" i="3"/>
  <c r="J799" i="3"/>
  <c r="F799" i="3"/>
  <c r="H799" i="3"/>
  <c r="K615" i="3"/>
  <c r="J615" i="3"/>
  <c r="I615" i="3"/>
  <c r="K956" i="3"/>
  <c r="F956" i="3"/>
  <c r="I956" i="3"/>
  <c r="J956" i="3"/>
  <c r="H956" i="3"/>
  <c r="J580" i="3"/>
  <c r="K580" i="3"/>
  <c r="I580" i="3"/>
  <c r="J104" i="3"/>
  <c r="K104" i="3"/>
  <c r="I104" i="3"/>
  <c r="K86" i="3"/>
  <c r="J86" i="3"/>
  <c r="I86" i="3"/>
  <c r="J81" i="3"/>
  <c r="K81" i="3"/>
  <c r="I81" i="3"/>
  <c r="K149" i="3"/>
  <c r="J149" i="3"/>
  <c r="I149" i="3"/>
  <c r="K4" i="8"/>
  <c r="J4" i="8"/>
  <c r="J962" i="8"/>
  <c r="K962" i="8"/>
  <c r="J856" i="8"/>
  <c r="K856" i="8"/>
  <c r="K835" i="8"/>
  <c r="J835" i="8"/>
  <c r="K946" i="8"/>
  <c r="J946" i="8"/>
  <c r="K909" i="8"/>
  <c r="J909" i="8"/>
  <c r="K896" i="8"/>
  <c r="J896" i="8"/>
  <c r="K911" i="8"/>
  <c r="J911" i="8"/>
  <c r="K755" i="8"/>
  <c r="J755" i="8"/>
  <c r="J853" i="8"/>
  <c r="K853" i="8"/>
  <c r="K715" i="8"/>
  <c r="J715" i="8"/>
  <c r="J983" i="8"/>
  <c r="K983" i="8"/>
  <c r="K736" i="8"/>
  <c r="J736" i="8"/>
  <c r="J947" i="8"/>
  <c r="K947" i="8"/>
  <c r="J738" i="8"/>
  <c r="K738" i="8"/>
  <c r="J860" i="8"/>
  <c r="K860" i="8"/>
  <c r="K828" i="8"/>
  <c r="J828" i="8"/>
  <c r="K876" i="8"/>
  <c r="J876" i="8"/>
  <c r="J890" i="8"/>
  <c r="K890" i="8"/>
  <c r="J216" i="3"/>
  <c r="K216" i="3"/>
  <c r="I216" i="3"/>
  <c r="J347" i="3"/>
  <c r="K347" i="3"/>
  <c r="I347" i="3"/>
  <c r="J398" i="3"/>
  <c r="K398" i="3"/>
  <c r="F398" i="3"/>
  <c r="H398" i="3"/>
  <c r="I398" i="3"/>
  <c r="K447" i="3"/>
  <c r="J447" i="3"/>
  <c r="I447" i="3"/>
  <c r="J904" i="8"/>
  <c r="K904" i="8"/>
  <c r="J714" i="8"/>
  <c r="K714" i="8"/>
  <c r="J767" i="8"/>
  <c r="K767" i="8"/>
  <c r="K869" i="8"/>
  <c r="J869" i="8"/>
  <c r="J959" i="8"/>
  <c r="K959" i="8"/>
  <c r="K879" i="8"/>
  <c r="J879" i="8"/>
  <c r="J404" i="3"/>
  <c r="K404" i="3"/>
  <c r="I404" i="3"/>
  <c r="J699" i="8"/>
  <c r="K699" i="8"/>
  <c r="J892" i="8"/>
  <c r="K892" i="8"/>
  <c r="I987" i="3"/>
  <c r="F987" i="3"/>
  <c r="K987" i="3"/>
  <c r="J987" i="3"/>
  <c r="H987" i="3"/>
  <c r="J7" i="3"/>
  <c r="K7" i="3"/>
  <c r="I7" i="3"/>
  <c r="J47" i="3"/>
  <c r="I47" i="3"/>
  <c r="K47" i="3"/>
  <c r="H47" i="3"/>
  <c r="F47" i="3"/>
  <c r="K22" i="3"/>
  <c r="J22" i="3"/>
  <c r="I22" i="3"/>
  <c r="F22" i="3"/>
  <c r="H22" i="3"/>
  <c r="I173" i="3"/>
  <c r="K173" i="3"/>
  <c r="J173" i="3"/>
  <c r="F173" i="3"/>
  <c r="H173" i="3"/>
  <c r="K96" i="3"/>
  <c r="J96" i="3"/>
  <c r="I96" i="3"/>
  <c r="K137" i="3"/>
  <c r="J137" i="3"/>
  <c r="H137" i="3"/>
  <c r="F137" i="3"/>
  <c r="I137" i="3"/>
  <c r="K76" i="3"/>
  <c r="J76" i="3"/>
  <c r="I76" i="3"/>
  <c r="J163" i="3"/>
  <c r="K163" i="3"/>
  <c r="I163" i="3"/>
  <c r="K73" i="3"/>
  <c r="J73" i="3"/>
  <c r="H73" i="3"/>
  <c r="F73" i="3"/>
  <c r="I73" i="3"/>
  <c r="J132" i="3"/>
  <c r="I132" i="3"/>
  <c r="K132" i="3"/>
  <c r="H132" i="3"/>
  <c r="F132" i="3"/>
  <c r="J815" i="8"/>
  <c r="K815" i="8"/>
  <c r="J903" i="8"/>
  <c r="K903" i="8"/>
  <c r="J969" i="8"/>
  <c r="K969" i="8"/>
  <c r="K779" i="8"/>
  <c r="J779" i="8"/>
  <c r="J902" i="8"/>
  <c r="K902" i="8"/>
  <c r="J848" i="8"/>
  <c r="K848" i="8"/>
  <c r="K843" i="8"/>
  <c r="J843" i="8"/>
  <c r="J987" i="8"/>
  <c r="K987" i="8"/>
  <c r="J785" i="8"/>
  <c r="K785" i="8"/>
  <c r="K931" i="8"/>
  <c r="J931" i="8"/>
  <c r="K717" i="8"/>
  <c r="J717" i="8"/>
  <c r="K757" i="8"/>
  <c r="J757" i="8"/>
  <c r="K237" i="3"/>
  <c r="J237" i="3"/>
  <c r="I237" i="3"/>
  <c r="K597" i="3"/>
  <c r="J597" i="3"/>
  <c r="I597" i="3"/>
  <c r="F597" i="3"/>
  <c r="H597" i="3"/>
  <c r="J257" i="3"/>
  <c r="K257" i="3"/>
  <c r="I257" i="3"/>
  <c r="K394" i="3"/>
  <c r="J394" i="3"/>
  <c r="I394" i="3"/>
  <c r="F394" i="3"/>
  <c r="H394" i="3"/>
  <c r="K324" i="3"/>
  <c r="J324" i="3"/>
  <c r="I324" i="3"/>
  <c r="F324" i="3"/>
  <c r="H324" i="3"/>
  <c r="K692" i="3"/>
  <c r="J692" i="3"/>
  <c r="F692" i="3"/>
  <c r="I692" i="3"/>
  <c r="H692" i="3"/>
  <c r="J578" i="3"/>
  <c r="I578" i="3"/>
  <c r="K578" i="3"/>
  <c r="H578" i="3"/>
  <c r="F578" i="3"/>
  <c r="H864" i="3"/>
  <c r="J864" i="3"/>
  <c r="K864" i="3"/>
  <c r="I864" i="3"/>
  <c r="F864" i="3"/>
  <c r="K589" i="3"/>
  <c r="J589" i="3"/>
  <c r="I589" i="3"/>
  <c r="K82" i="3"/>
  <c r="J82" i="3"/>
  <c r="I82" i="3"/>
  <c r="H82" i="3"/>
  <c r="F82" i="3"/>
  <c r="J100" i="3"/>
  <c r="K100" i="3"/>
  <c r="I100" i="3"/>
  <c r="K148" i="3"/>
  <c r="J148" i="3"/>
  <c r="I148" i="3"/>
  <c r="J107" i="3"/>
  <c r="I107" i="3"/>
  <c r="K107" i="3"/>
  <c r="F107" i="3"/>
  <c r="H107" i="3"/>
  <c r="J2" i="3"/>
  <c r="K2" i="3"/>
  <c r="I2" i="3"/>
  <c r="F2" i="3"/>
  <c r="H2" i="3"/>
  <c r="K777" i="8"/>
  <c r="J777" i="8"/>
  <c r="J758" i="8"/>
  <c r="K758" i="8"/>
  <c r="J919" i="8"/>
  <c r="K919" i="8"/>
  <c r="J844" i="8"/>
  <c r="K844" i="8"/>
  <c r="J925" i="8"/>
  <c r="K925" i="8"/>
  <c r="J927" i="8"/>
  <c r="K927" i="8"/>
  <c r="J750" i="8"/>
  <c r="K750" i="8"/>
  <c r="K711" i="8"/>
  <c r="J711" i="8"/>
  <c r="J963" i="8"/>
  <c r="K963" i="8"/>
  <c r="J756" i="8"/>
  <c r="K756" i="8"/>
  <c r="K776" i="8"/>
  <c r="J776" i="8"/>
  <c r="J718" i="8"/>
  <c r="K718" i="8"/>
  <c r="J855" i="8"/>
  <c r="K855" i="8"/>
  <c r="J834" i="8"/>
  <c r="K834" i="8"/>
  <c r="J220" i="3"/>
  <c r="K220" i="3"/>
  <c r="I220" i="3"/>
  <c r="J333" i="3"/>
  <c r="K333" i="3"/>
  <c r="I333" i="3"/>
  <c r="K508" i="3"/>
  <c r="J508" i="3"/>
  <c r="I508" i="3"/>
  <c r="H508" i="3"/>
  <c r="F508" i="3"/>
  <c r="J733" i="8"/>
  <c r="K733" i="8"/>
  <c r="J960" i="8"/>
  <c r="K960" i="8"/>
  <c r="K920" i="8"/>
  <c r="J920" i="8"/>
  <c r="K768" i="8"/>
  <c r="J768" i="8"/>
  <c r="K250" i="3"/>
  <c r="J250" i="3"/>
  <c r="I250" i="3"/>
  <c r="H925" i="3"/>
  <c r="K925" i="3"/>
  <c r="I925" i="3"/>
  <c r="F925" i="3"/>
  <c r="J925" i="3"/>
  <c r="K819" i="8"/>
  <c r="J819" i="8"/>
  <c r="J191" i="3"/>
  <c r="K191" i="3"/>
  <c r="I191" i="3"/>
  <c r="K21" i="3"/>
  <c r="J21" i="3"/>
  <c r="I21" i="3"/>
  <c r="K19" i="3"/>
  <c r="I19" i="3"/>
  <c r="J19" i="3"/>
  <c r="F19" i="3"/>
  <c r="H19" i="3"/>
  <c r="K50" i="3"/>
  <c r="J50" i="3"/>
  <c r="I50" i="3"/>
  <c r="H50" i="3"/>
  <c r="F50" i="3"/>
  <c r="K65" i="3"/>
  <c r="I65" i="3"/>
  <c r="J65" i="3"/>
  <c r="H65" i="3"/>
  <c r="F65" i="3"/>
  <c r="K121" i="3"/>
  <c r="J121" i="3"/>
  <c r="I121" i="3"/>
  <c r="H121" i="3"/>
  <c r="F121" i="3"/>
  <c r="F120" i="3"/>
  <c r="I120" i="3"/>
  <c r="J120" i="3"/>
  <c r="H120" i="3"/>
  <c r="K120" i="3"/>
  <c r="K188" i="3"/>
  <c r="J188" i="3"/>
  <c r="I188" i="3"/>
  <c r="K124" i="3"/>
  <c r="J124" i="3"/>
  <c r="I124" i="3"/>
  <c r="F124" i="3"/>
  <c r="H124" i="3"/>
  <c r="K184" i="3"/>
  <c r="I184" i="3"/>
  <c r="J184" i="3"/>
  <c r="F184" i="3"/>
  <c r="H184" i="3"/>
  <c r="J164" i="3"/>
  <c r="K164" i="3"/>
  <c r="I164" i="3"/>
  <c r="K703" i="8"/>
  <c r="J703" i="8"/>
  <c r="K816" i="8"/>
  <c r="J816" i="8"/>
  <c r="K917" i="8"/>
  <c r="J917" i="8"/>
  <c r="J995" i="8"/>
  <c r="K995" i="8"/>
  <c r="K724" i="8"/>
  <c r="J724" i="8"/>
  <c r="J339" i="3"/>
  <c r="K339" i="3"/>
  <c r="I339" i="3"/>
  <c r="J561" i="3"/>
  <c r="K561" i="3"/>
  <c r="I561" i="3"/>
  <c r="H561" i="3"/>
  <c r="F561" i="3"/>
  <c r="J259" i="3"/>
  <c r="K259" i="3"/>
  <c r="I259" i="3"/>
  <c r="K355" i="3"/>
  <c r="J355" i="3"/>
  <c r="I355" i="3"/>
  <c r="K378" i="3"/>
  <c r="I378" i="3"/>
  <c r="J378" i="3"/>
  <c r="F378" i="3"/>
  <c r="H378" i="3"/>
  <c r="K621" i="3"/>
  <c r="I621" i="3"/>
  <c r="J621" i="3"/>
  <c r="H621" i="3"/>
  <c r="F621" i="3"/>
  <c r="J544" i="3"/>
  <c r="F544" i="3"/>
  <c r="I544" i="3"/>
  <c r="K544" i="3"/>
  <c r="H544" i="3"/>
  <c r="J728" i="3"/>
  <c r="K728" i="3"/>
  <c r="I728" i="3"/>
  <c r="I944" i="3"/>
  <c r="K944" i="3"/>
  <c r="F944" i="3"/>
  <c r="J944" i="3"/>
  <c r="H944" i="3"/>
  <c r="I161" i="3"/>
  <c r="J161" i="3"/>
  <c r="K161" i="3"/>
  <c r="H161" i="3"/>
  <c r="F161" i="3"/>
  <c r="K155" i="3"/>
  <c r="J155" i="3"/>
  <c r="I155" i="3"/>
  <c r="H63" i="3"/>
  <c r="I63" i="3"/>
  <c r="J63" i="3"/>
  <c r="F63" i="3"/>
  <c r="K63" i="3"/>
  <c r="K112" i="3"/>
  <c r="H112" i="3"/>
  <c r="J112" i="3"/>
  <c r="I112" i="3"/>
  <c r="F112" i="3"/>
  <c r="J177" i="3"/>
  <c r="K177" i="3"/>
  <c r="I177" i="3"/>
  <c r="H177" i="3"/>
  <c r="F177" i="3"/>
  <c r="K884" i="8"/>
  <c r="J884" i="8"/>
  <c r="J976" i="8"/>
  <c r="K976" i="8"/>
  <c r="K866" i="8"/>
  <c r="J866" i="8"/>
  <c r="K944" i="8"/>
  <c r="J944" i="8"/>
  <c r="K939" i="8"/>
  <c r="J939" i="8"/>
  <c r="J888" i="8"/>
  <c r="K888" i="8"/>
  <c r="K935" i="8"/>
  <c r="J935" i="8"/>
  <c r="J861" i="8"/>
  <c r="K861" i="8"/>
  <c r="K863" i="8"/>
  <c r="J863" i="8"/>
  <c r="K761" i="8"/>
  <c r="J761" i="8"/>
  <c r="K696" i="8"/>
  <c r="J696" i="8"/>
  <c r="K924" i="8"/>
  <c r="J924" i="8"/>
  <c r="K837" i="8"/>
  <c r="J837" i="8"/>
  <c r="K797" i="8"/>
  <c r="J797" i="8"/>
  <c r="J907" i="8"/>
  <c r="K907" i="8"/>
  <c r="J251" i="3"/>
  <c r="K251" i="3"/>
  <c r="I251" i="3"/>
  <c r="J306" i="3"/>
  <c r="K306" i="3"/>
  <c r="I306" i="3"/>
  <c r="F306" i="3"/>
  <c r="H306" i="3"/>
  <c r="J604" i="3"/>
  <c r="K604" i="3"/>
  <c r="I604" i="3"/>
  <c r="K716" i="8"/>
  <c r="J716" i="8"/>
  <c r="K800" i="8"/>
  <c r="J800" i="8"/>
  <c r="J334" i="3"/>
  <c r="K334" i="3"/>
  <c r="H334" i="3"/>
  <c r="I334" i="3"/>
  <c r="F334" i="3"/>
  <c r="J502" i="3"/>
  <c r="K502" i="3"/>
  <c r="I502" i="3"/>
  <c r="J762" i="8"/>
  <c r="K762" i="8"/>
  <c r="J915" i="8"/>
  <c r="K915" i="8"/>
  <c r="K350" i="3"/>
  <c r="J350" i="3"/>
  <c r="H350" i="3"/>
  <c r="F350" i="3"/>
  <c r="I350" i="3"/>
  <c r="J46" i="3"/>
  <c r="I46" i="3"/>
  <c r="K46" i="3"/>
  <c r="F46" i="3"/>
  <c r="H46" i="3"/>
  <c r="K55" i="3"/>
  <c r="H55" i="3"/>
  <c r="J55" i="3"/>
  <c r="I55" i="3"/>
  <c r="F55" i="3"/>
  <c r="J42" i="3"/>
  <c r="I42" i="3"/>
  <c r="K42" i="3"/>
  <c r="F42" i="3"/>
  <c r="H42" i="3"/>
  <c r="K139" i="3"/>
  <c r="J139" i="3"/>
  <c r="I139" i="3"/>
  <c r="H139" i="3"/>
  <c r="F139" i="3"/>
  <c r="J174" i="3"/>
  <c r="K174" i="3"/>
  <c r="I174" i="3"/>
  <c r="K115" i="3"/>
  <c r="J115" i="3"/>
  <c r="H115" i="3"/>
  <c r="I115" i="3"/>
  <c r="F115" i="3"/>
  <c r="J168" i="3"/>
  <c r="K168" i="3"/>
  <c r="I168" i="3"/>
  <c r="H168" i="3"/>
  <c r="F168" i="3"/>
  <c r="K109" i="3"/>
  <c r="J109" i="3"/>
  <c r="I109" i="3"/>
  <c r="F109" i="3"/>
  <c r="H109" i="3"/>
  <c r="J77" i="3"/>
  <c r="K77" i="3"/>
  <c r="I77" i="3"/>
  <c r="H77" i="3"/>
  <c r="F77" i="3"/>
  <c r="K106" i="3"/>
  <c r="J106" i="3"/>
  <c r="I106" i="3"/>
  <c r="K131" i="3"/>
  <c r="J131" i="3"/>
  <c r="I131" i="3"/>
  <c r="F131" i="3"/>
  <c r="H131" i="3"/>
  <c r="J922" i="8"/>
  <c r="K922" i="8"/>
  <c r="J824" i="8"/>
  <c r="K824" i="8"/>
  <c r="J712" i="8"/>
  <c r="K712" i="8"/>
  <c r="J957" i="8"/>
  <c r="K957" i="8"/>
  <c r="J691" i="8"/>
  <c r="K691" i="8"/>
  <c r="J698" i="8"/>
  <c r="K698" i="8"/>
  <c r="J864" i="8"/>
  <c r="K864" i="8"/>
  <c r="K702" i="8"/>
  <c r="J702" i="8"/>
  <c r="J405" i="3"/>
  <c r="K405" i="3"/>
  <c r="I405" i="3"/>
  <c r="K804" i="3"/>
  <c r="I804" i="3"/>
  <c r="J804" i="3"/>
  <c r="H804" i="3"/>
  <c r="F804" i="3"/>
  <c r="J308" i="3"/>
  <c r="K308" i="3"/>
  <c r="I308" i="3"/>
  <c r="J425" i="3"/>
  <c r="K425" i="3"/>
  <c r="I425" i="3"/>
  <c r="F425" i="3"/>
  <c r="H425" i="3"/>
  <c r="K342" i="3"/>
  <c r="J342" i="3"/>
  <c r="I342" i="3"/>
  <c r="K603" i="3"/>
  <c r="J603" i="3"/>
  <c r="I603" i="3"/>
  <c r="K445" i="3"/>
  <c r="J445" i="3"/>
  <c r="I445" i="3"/>
  <c r="J751" i="3"/>
  <c r="K751" i="3"/>
  <c r="I751" i="3"/>
  <c r="F751" i="3"/>
  <c r="H751" i="3"/>
  <c r="J616" i="3"/>
  <c r="I616" i="3"/>
  <c r="K616" i="3"/>
  <c r="F616" i="3"/>
  <c r="H616" i="3"/>
  <c r="K95" i="3"/>
  <c r="J95" i="3"/>
  <c r="I95" i="3"/>
  <c r="H95" i="3"/>
  <c r="F95" i="3"/>
  <c r="J179" i="3"/>
  <c r="K179" i="3"/>
  <c r="I179" i="3"/>
  <c r="K66" i="3"/>
  <c r="I66" i="3"/>
  <c r="J66" i="3"/>
  <c r="F66" i="3"/>
  <c r="H66" i="3"/>
  <c r="K130" i="3"/>
  <c r="J130" i="3"/>
  <c r="F130" i="3"/>
  <c r="I130" i="3"/>
  <c r="H130" i="3"/>
  <c r="K899" i="8"/>
  <c r="J899" i="8"/>
  <c r="K889" i="8"/>
  <c r="J889" i="8"/>
  <c r="K728" i="8"/>
  <c r="J728" i="8"/>
  <c r="K737" i="8"/>
  <c r="J737" i="8"/>
  <c r="J988" i="8"/>
  <c r="K988" i="8"/>
  <c r="J885" i="8"/>
  <c r="K885" i="8"/>
  <c r="K849" i="8"/>
  <c r="J849" i="8"/>
  <c r="J914" i="8"/>
  <c r="K914" i="8"/>
  <c r="J740" i="8"/>
  <c r="K740" i="8"/>
  <c r="K822" i="8"/>
  <c r="J822" i="8"/>
  <c r="J801" i="8"/>
  <c r="K801" i="8"/>
  <c r="J975" i="8"/>
  <c r="K975" i="8"/>
  <c r="J739" i="8"/>
  <c r="K739" i="8"/>
  <c r="J895" i="8"/>
  <c r="K895" i="8"/>
  <c r="J833" i="8"/>
  <c r="K833" i="8"/>
  <c r="K792" i="8"/>
  <c r="J792" i="8"/>
  <c r="K921" i="8"/>
  <c r="J921" i="8"/>
  <c r="J747" i="8"/>
  <c r="K747" i="8"/>
  <c r="J818" i="8"/>
  <c r="K818" i="8"/>
  <c r="J271" i="3"/>
  <c r="K271" i="3"/>
  <c r="I271" i="3"/>
  <c r="H271" i="3"/>
  <c r="F271" i="3"/>
  <c r="K437" i="3"/>
  <c r="J437" i="3"/>
  <c r="H437" i="3"/>
  <c r="I437" i="3"/>
  <c r="F437" i="3"/>
  <c r="I928" i="3"/>
  <c r="F928" i="3"/>
  <c r="J928" i="3"/>
  <c r="H928" i="3"/>
  <c r="K928" i="3"/>
  <c r="J790" i="8"/>
  <c r="K790" i="8"/>
  <c r="K384" i="3"/>
  <c r="J384" i="3"/>
  <c r="I384" i="3"/>
  <c r="J995" i="3"/>
  <c r="F995" i="3"/>
  <c r="K995" i="3"/>
  <c r="I995" i="3"/>
  <c r="H995" i="3"/>
  <c r="J859" i="3"/>
  <c r="H859" i="3"/>
  <c r="F859" i="3"/>
  <c r="I859" i="3"/>
  <c r="K859" i="3"/>
  <c r="J778" i="8"/>
  <c r="K778" i="8"/>
  <c r="K850" i="8"/>
  <c r="J850" i="8"/>
  <c r="J821" i="8"/>
  <c r="K821" i="8"/>
  <c r="K735" i="8"/>
  <c r="J735" i="8"/>
  <c r="J943" i="8"/>
  <c r="K943" i="8"/>
  <c r="J223" i="3"/>
  <c r="K223" i="3"/>
  <c r="I223" i="3"/>
  <c r="J221" i="3"/>
  <c r="K221" i="3"/>
  <c r="I221" i="3"/>
  <c r="K258" i="3"/>
  <c r="J258" i="3"/>
  <c r="I258" i="3"/>
  <c r="K336" i="3"/>
  <c r="J336" i="3"/>
  <c r="I336" i="3"/>
  <c r="K443" i="3"/>
  <c r="J443" i="3"/>
  <c r="I443" i="3"/>
  <c r="K411" i="3"/>
  <c r="J411" i="3"/>
  <c r="I411" i="3"/>
  <c r="J361" i="3"/>
  <c r="K361" i="3"/>
  <c r="I361" i="3"/>
  <c r="K293" i="3"/>
  <c r="J293" i="3"/>
  <c r="I293" i="3"/>
  <c r="F798" i="3"/>
  <c r="K798" i="3"/>
  <c r="H798" i="3"/>
  <c r="J798" i="3"/>
  <c r="I798" i="3"/>
  <c r="K560" i="3"/>
  <c r="I560" i="3"/>
  <c r="J560" i="3"/>
  <c r="H560" i="3"/>
  <c r="F560" i="3"/>
  <c r="N993" i="2"/>
  <c r="F999" i="3"/>
  <c r="I999" i="3"/>
  <c r="O993" i="2"/>
  <c r="H999" i="3"/>
  <c r="J999" i="3"/>
  <c r="K999" i="3"/>
  <c r="J653" i="3"/>
  <c r="K653" i="3"/>
  <c r="I653" i="3"/>
  <c r="K726" i="3"/>
  <c r="J726" i="3"/>
  <c r="I726" i="3"/>
  <c r="H726" i="3"/>
  <c r="F726" i="3"/>
  <c r="F990" i="3"/>
  <c r="K990" i="3"/>
  <c r="H990" i="3"/>
  <c r="I990" i="3"/>
  <c r="J990" i="3"/>
  <c r="K687" i="3"/>
  <c r="J687" i="3"/>
  <c r="I687" i="3"/>
  <c r="H687" i="3"/>
  <c r="F687" i="3"/>
  <c r="K901" i="3"/>
  <c r="J901" i="3"/>
  <c r="I901" i="3"/>
  <c r="F901" i="3"/>
  <c r="H901" i="3"/>
  <c r="K831" i="8"/>
  <c r="J831" i="8"/>
  <c r="K938" i="8"/>
  <c r="J938" i="8"/>
  <c r="J786" i="8"/>
  <c r="K786" i="8"/>
  <c r="K972" i="8"/>
  <c r="J972" i="8"/>
  <c r="J754" i="8"/>
  <c r="K754" i="8"/>
  <c r="K798" i="8"/>
  <c r="J798" i="8"/>
  <c r="J194" i="3"/>
  <c r="K194" i="3"/>
  <c r="I194" i="3"/>
  <c r="J211" i="3"/>
  <c r="K211" i="3"/>
  <c r="F211" i="3"/>
  <c r="H211" i="3"/>
  <c r="I211" i="3"/>
  <c r="K265" i="3"/>
  <c r="J265" i="3"/>
  <c r="I265" i="3"/>
  <c r="J305" i="3"/>
  <c r="K305" i="3"/>
  <c r="I305" i="3"/>
  <c r="J440" i="3"/>
  <c r="K440" i="3"/>
  <c r="I440" i="3"/>
  <c r="K433" i="3"/>
  <c r="J433" i="3"/>
  <c r="I433" i="3"/>
  <c r="J301" i="3"/>
  <c r="K301" i="3"/>
  <c r="I301" i="3"/>
  <c r="J321" i="3"/>
  <c r="K321" i="3"/>
  <c r="I321" i="3"/>
  <c r="I854" i="3"/>
  <c r="J854" i="3"/>
  <c r="F854" i="3"/>
  <c r="H854" i="3"/>
  <c r="K854" i="3"/>
  <c r="K643" i="3"/>
  <c r="J643" i="3"/>
  <c r="I643" i="3"/>
  <c r="F643" i="3"/>
  <c r="H643" i="3"/>
  <c r="K866" i="3"/>
  <c r="H866" i="3"/>
  <c r="J866" i="3"/>
  <c r="I866" i="3"/>
  <c r="F866" i="3"/>
  <c r="J533" i="3"/>
  <c r="I533" i="3"/>
  <c r="K533" i="3"/>
  <c r="F533" i="3"/>
  <c r="H533" i="3"/>
  <c r="K569" i="3"/>
  <c r="J569" i="3"/>
  <c r="I569" i="3"/>
  <c r="H569" i="3"/>
  <c r="F569" i="3"/>
  <c r="K521" i="3"/>
  <c r="I521" i="3"/>
  <c r="J521" i="3"/>
  <c r="H521" i="3"/>
  <c r="F521" i="3"/>
  <c r="I543" i="3"/>
  <c r="K543" i="3"/>
  <c r="J543" i="3"/>
  <c r="H543" i="3"/>
  <c r="F543" i="3"/>
  <c r="J789" i="3"/>
  <c r="I789" i="3"/>
  <c r="K789" i="3"/>
  <c r="H789" i="3"/>
  <c r="F789" i="3"/>
  <c r="J225" i="3"/>
  <c r="K225" i="3"/>
  <c r="I225" i="3"/>
  <c r="K202" i="3"/>
  <c r="J202" i="3"/>
  <c r="I202" i="3"/>
  <c r="K210" i="3"/>
  <c r="J210" i="3"/>
  <c r="I210" i="3"/>
  <c r="J238" i="3"/>
  <c r="K238" i="3"/>
  <c r="I238" i="3"/>
  <c r="K277" i="3"/>
  <c r="J277" i="3"/>
  <c r="I277" i="3"/>
  <c r="J276" i="3"/>
  <c r="K276" i="3"/>
  <c r="I276" i="3"/>
  <c r="I346" i="3"/>
  <c r="K346" i="3"/>
  <c r="J346" i="3"/>
  <c r="H346" i="3"/>
  <c r="F346" i="3"/>
  <c r="K289" i="3"/>
  <c r="J289" i="3"/>
  <c r="I289" i="3"/>
  <c r="K439" i="3"/>
  <c r="J439" i="3"/>
  <c r="I439" i="3"/>
  <c r="J310" i="3"/>
  <c r="K310" i="3"/>
  <c r="I310" i="3"/>
  <c r="J431" i="3"/>
  <c r="K431" i="3"/>
  <c r="I431" i="3"/>
  <c r="J360" i="3"/>
  <c r="K360" i="3"/>
  <c r="I360" i="3"/>
  <c r="H360" i="3"/>
  <c r="F360" i="3"/>
  <c r="K199" i="3"/>
  <c r="J199" i="3"/>
  <c r="I199" i="3"/>
  <c r="K338" i="3"/>
  <c r="J338" i="3"/>
  <c r="F338" i="3"/>
  <c r="I338" i="3"/>
  <c r="H338" i="3"/>
  <c r="J388" i="3"/>
  <c r="K388" i="3"/>
  <c r="I388" i="3"/>
  <c r="K291" i="3"/>
  <c r="J291" i="3"/>
  <c r="I291" i="3"/>
  <c r="H291" i="3"/>
  <c r="F291" i="3"/>
  <c r="J577" i="3"/>
  <c r="I577" i="3"/>
  <c r="K577" i="3"/>
  <c r="F577" i="3"/>
  <c r="H577" i="3"/>
  <c r="K476" i="3"/>
  <c r="J476" i="3"/>
  <c r="I476" i="3"/>
  <c r="J980" i="3"/>
  <c r="I980" i="3"/>
  <c r="F980" i="3"/>
  <c r="K980" i="3"/>
  <c r="H980" i="3"/>
  <c r="K691" i="3"/>
  <c r="J691" i="3"/>
  <c r="F691" i="3"/>
  <c r="H691" i="3"/>
  <c r="J720" i="8"/>
  <c r="K720" i="8"/>
  <c r="K965" i="8"/>
  <c r="J965" i="8"/>
  <c r="J951" i="8"/>
  <c r="K951" i="8"/>
  <c r="J991" i="8"/>
  <c r="K991" i="8"/>
  <c r="J875" i="8"/>
  <c r="K875" i="8"/>
  <c r="J745" i="8"/>
  <c r="K745" i="8"/>
  <c r="K746" i="8"/>
  <c r="J746" i="8"/>
  <c r="K1001" i="8"/>
  <c r="J1001" i="8"/>
  <c r="K229" i="3"/>
  <c r="J229" i="3"/>
  <c r="I229" i="3"/>
  <c r="J255" i="3"/>
  <c r="K255" i="3"/>
  <c r="I255" i="3"/>
  <c r="H255" i="3"/>
  <c r="F255" i="3"/>
  <c r="J337" i="3"/>
  <c r="K337" i="3"/>
  <c r="I337" i="3"/>
  <c r="K343" i="3"/>
  <c r="J343" i="3"/>
  <c r="I343" i="3"/>
  <c r="K637" i="3"/>
  <c r="J637" i="3"/>
  <c r="I637" i="3"/>
  <c r="K891" i="3"/>
  <c r="F891" i="3"/>
  <c r="I891" i="3"/>
  <c r="J891" i="3"/>
  <c r="H891" i="3"/>
  <c r="J646" i="3"/>
  <c r="K646" i="3"/>
  <c r="I646" i="3"/>
  <c r="H646" i="3"/>
  <c r="F646" i="3"/>
  <c r="J609" i="3"/>
  <c r="K609" i="3"/>
  <c r="I609" i="3"/>
  <c r="F609" i="3"/>
  <c r="H609" i="3"/>
  <c r="J881" i="8"/>
  <c r="K881" i="8"/>
  <c r="K789" i="8"/>
  <c r="J789" i="8"/>
  <c r="J772" i="8"/>
  <c r="K772" i="8"/>
  <c r="K713" i="8"/>
  <c r="J713" i="8"/>
  <c r="K775" i="8"/>
  <c r="J775" i="8"/>
  <c r="J886" i="8"/>
  <c r="K886" i="8"/>
  <c r="J985" i="8"/>
  <c r="K985" i="8"/>
  <c r="J748" i="8"/>
  <c r="K748" i="8"/>
  <c r="J764" i="8"/>
  <c r="K764" i="8"/>
  <c r="K215" i="3"/>
  <c r="J215" i="3"/>
  <c r="I215" i="3"/>
  <c r="K241" i="3"/>
  <c r="J241" i="3"/>
  <c r="I241" i="3"/>
  <c r="J274" i="3"/>
  <c r="K274" i="3"/>
  <c r="I274" i="3"/>
  <c r="K389" i="3"/>
  <c r="J389" i="3"/>
  <c r="I389" i="3"/>
  <c r="J302" i="3"/>
  <c r="K302" i="3"/>
  <c r="I302" i="3"/>
  <c r="K323" i="3"/>
  <c r="J323" i="3"/>
  <c r="I323" i="3"/>
  <c r="K410" i="3"/>
  <c r="J410" i="3"/>
  <c r="F410" i="3"/>
  <c r="I410" i="3"/>
  <c r="H410" i="3"/>
  <c r="K395" i="3"/>
  <c r="J395" i="3"/>
  <c r="I395" i="3"/>
  <c r="H964" i="3"/>
  <c r="K964" i="3"/>
  <c r="I964" i="3"/>
  <c r="F964" i="3"/>
  <c r="J964" i="3"/>
  <c r="K921" i="3"/>
  <c r="J921" i="3"/>
  <c r="I921" i="3"/>
  <c r="H921" i="3"/>
  <c r="F921" i="3"/>
  <c r="I754" i="3"/>
  <c r="J754" i="3"/>
  <c r="K754" i="3"/>
  <c r="F754" i="3"/>
  <c r="H754" i="3"/>
  <c r="K599" i="3"/>
  <c r="J599" i="3"/>
  <c r="I599" i="3"/>
  <c r="J554" i="3"/>
  <c r="K554" i="3"/>
  <c r="I554" i="3"/>
  <c r="H554" i="3"/>
  <c r="F554" i="3"/>
  <c r="J686" i="3"/>
  <c r="K686" i="3"/>
  <c r="I686" i="3"/>
  <c r="K827" i="3"/>
  <c r="I827" i="3"/>
  <c r="H827" i="3"/>
  <c r="J827" i="3"/>
  <c r="F827" i="3"/>
  <c r="I846" i="3"/>
  <c r="F846" i="3"/>
  <c r="H846" i="3"/>
  <c r="J846" i="3"/>
  <c r="K846" i="3"/>
  <c r="J806" i="8"/>
  <c r="K806" i="8"/>
  <c r="K897" i="8"/>
  <c r="J897" i="8"/>
  <c r="K807" i="8"/>
  <c r="J807" i="8"/>
  <c r="K908" i="8"/>
  <c r="J908" i="8"/>
  <c r="J948" i="8"/>
  <c r="K948" i="8"/>
  <c r="J973" i="8"/>
  <c r="K973" i="8"/>
  <c r="K840" i="8"/>
  <c r="J840" i="8"/>
  <c r="K727" i="8"/>
  <c r="J727" i="8"/>
  <c r="J857" i="8"/>
  <c r="K857" i="8"/>
  <c r="J224" i="3"/>
  <c r="K224" i="3"/>
  <c r="I224" i="3"/>
  <c r="J248" i="3"/>
  <c r="K248" i="3"/>
  <c r="I248" i="3"/>
  <c r="K262" i="3"/>
  <c r="J262" i="3"/>
  <c r="I262" i="3"/>
  <c r="F262" i="3"/>
  <c r="H262" i="3"/>
  <c r="K419" i="3"/>
  <c r="J419" i="3"/>
  <c r="I419" i="3"/>
  <c r="J295" i="3"/>
  <c r="I295" i="3"/>
  <c r="K295" i="3"/>
  <c r="F295" i="3"/>
  <c r="H295" i="3"/>
  <c r="J358" i="3"/>
  <c r="K358" i="3"/>
  <c r="I358" i="3"/>
  <c r="H358" i="3"/>
  <c r="F358" i="3"/>
  <c r="K412" i="3"/>
  <c r="J412" i="3"/>
  <c r="I412" i="3"/>
  <c r="K417" i="3"/>
  <c r="J417" i="3"/>
  <c r="I417" i="3"/>
  <c r="K682" i="3"/>
  <c r="J682" i="3"/>
  <c r="I682" i="3"/>
  <c r="F937" i="3"/>
  <c r="I937" i="3"/>
  <c r="H937" i="3"/>
  <c r="J937" i="3"/>
  <c r="K937" i="3"/>
  <c r="K645" i="3"/>
  <c r="J645" i="3"/>
  <c r="F645" i="3"/>
  <c r="I645" i="3"/>
  <c r="H645" i="3"/>
  <c r="J671" i="3"/>
  <c r="K671" i="3"/>
  <c r="H671" i="3"/>
  <c r="F671" i="3"/>
  <c r="I671" i="3"/>
  <c r="I930" i="3"/>
  <c r="K930" i="3"/>
  <c r="H930" i="3"/>
  <c r="F930" i="3"/>
  <c r="J930" i="3"/>
  <c r="F774" i="3"/>
  <c r="J774" i="3"/>
  <c r="H774" i="3"/>
  <c r="I774" i="3"/>
  <c r="K774" i="3"/>
  <c r="K464" i="3"/>
  <c r="J464" i="3"/>
  <c r="I464" i="3"/>
  <c r="I807" i="3"/>
  <c r="K807" i="3"/>
  <c r="J807" i="3"/>
  <c r="F807" i="3"/>
  <c r="H807" i="3"/>
  <c r="K222" i="3"/>
  <c r="I222" i="3"/>
  <c r="J222" i="3"/>
  <c r="H222" i="3"/>
  <c r="F222" i="3"/>
  <c r="K204" i="3"/>
  <c r="J204" i="3"/>
  <c r="I204" i="3"/>
  <c r="K196" i="3"/>
  <c r="J196" i="3"/>
  <c r="I196" i="3"/>
  <c r="K249" i="3"/>
  <c r="J249" i="3"/>
  <c r="I249" i="3"/>
  <c r="K267" i="3"/>
  <c r="J267" i="3"/>
  <c r="I267" i="3"/>
  <c r="J282" i="3"/>
  <c r="K282" i="3"/>
  <c r="I282" i="3"/>
  <c r="J396" i="3"/>
  <c r="K396" i="3"/>
  <c r="I396" i="3"/>
  <c r="K344" i="3"/>
  <c r="J344" i="3"/>
  <c r="I344" i="3"/>
  <c r="K307" i="3"/>
  <c r="J307" i="3"/>
  <c r="I307" i="3"/>
  <c r="K373" i="3"/>
  <c r="J373" i="3"/>
  <c r="I373" i="3"/>
  <c r="F373" i="3"/>
  <c r="H373" i="3"/>
  <c r="K365" i="3"/>
  <c r="J365" i="3"/>
  <c r="I365" i="3"/>
  <c r="K434" i="3"/>
  <c r="J434" i="3"/>
  <c r="I434" i="3"/>
  <c r="K860" i="3"/>
  <c r="I860" i="3"/>
  <c r="F860" i="3"/>
  <c r="J860" i="3"/>
  <c r="H860" i="3"/>
  <c r="H982" i="3"/>
  <c r="K982" i="3"/>
  <c r="J982" i="3"/>
  <c r="I982" i="3"/>
  <c r="F982" i="3"/>
  <c r="K744" i="3"/>
  <c r="I744" i="3"/>
  <c r="J744" i="3"/>
  <c r="H744" i="3"/>
  <c r="F744" i="3"/>
  <c r="K824" i="3"/>
  <c r="J824" i="3"/>
  <c r="I824" i="3"/>
  <c r="H824" i="3"/>
  <c r="F824" i="3"/>
  <c r="K982" i="8"/>
  <c r="J982" i="8"/>
  <c r="J784" i="8"/>
  <c r="K784" i="8"/>
  <c r="K802" i="8"/>
  <c r="J802" i="8"/>
  <c r="J836" i="8"/>
  <c r="K836" i="8"/>
  <c r="J741" i="8"/>
  <c r="K741" i="8"/>
  <c r="J870" i="8"/>
  <c r="K870" i="8"/>
  <c r="K937" i="8"/>
  <c r="J937" i="8"/>
  <c r="J940" i="8"/>
  <c r="K940" i="8"/>
  <c r="K891" i="8"/>
  <c r="J891" i="8"/>
  <c r="K770" i="8"/>
  <c r="J770" i="8"/>
  <c r="J759" i="8"/>
  <c r="K759" i="8"/>
  <c r="J932" i="8"/>
  <c r="K932" i="8"/>
  <c r="K232" i="3"/>
  <c r="J232" i="3"/>
  <c r="I232" i="3"/>
  <c r="K275" i="3"/>
  <c r="J275" i="3"/>
  <c r="I275" i="3"/>
  <c r="H275" i="3"/>
  <c r="F275" i="3"/>
  <c r="K313" i="3"/>
  <c r="J313" i="3"/>
  <c r="I313" i="3"/>
  <c r="K366" i="3"/>
  <c r="J366" i="3"/>
  <c r="I366" i="3"/>
  <c r="H762" i="3"/>
  <c r="K762" i="3"/>
  <c r="J762" i="3"/>
  <c r="I762" i="3"/>
  <c r="F762" i="3"/>
  <c r="J566" i="3"/>
  <c r="K566" i="3"/>
  <c r="I566" i="3"/>
  <c r="J684" i="3"/>
  <c r="K684" i="3"/>
  <c r="I684" i="3"/>
  <c r="J729" i="3"/>
  <c r="I729" i="3"/>
  <c r="K729" i="3"/>
  <c r="H729" i="3"/>
  <c r="F729" i="3"/>
  <c r="J841" i="8"/>
  <c r="K841" i="8"/>
  <c r="K942" i="8"/>
  <c r="J942" i="8"/>
  <c r="J928" i="8"/>
  <c r="K928" i="8"/>
  <c r="J872" i="8"/>
  <c r="K872" i="8"/>
  <c r="J981" i="8"/>
  <c r="K981" i="8"/>
  <c r="J999" i="8"/>
  <c r="K999" i="8"/>
  <c r="J845" i="8"/>
  <c r="K845" i="8"/>
  <c r="K893" i="8"/>
  <c r="J893" i="8"/>
  <c r="J228" i="3"/>
  <c r="K228" i="3"/>
  <c r="I228" i="3"/>
  <c r="K247" i="3"/>
  <c r="J247" i="3"/>
  <c r="I247" i="3"/>
  <c r="K263" i="3"/>
  <c r="J263" i="3"/>
  <c r="I263" i="3"/>
  <c r="J284" i="3"/>
  <c r="K284" i="3"/>
  <c r="I284" i="3"/>
  <c r="K312" i="3"/>
  <c r="J312" i="3"/>
  <c r="I312" i="3"/>
  <c r="K304" i="3"/>
  <c r="J304" i="3"/>
  <c r="I304" i="3"/>
  <c r="K299" i="3"/>
  <c r="J299" i="3"/>
  <c r="I299" i="3"/>
  <c r="K383" i="3"/>
  <c r="J383" i="3"/>
  <c r="I383" i="3"/>
  <c r="K929" i="3"/>
  <c r="H929" i="3"/>
  <c r="J929" i="3"/>
  <c r="F929" i="3"/>
  <c r="I929" i="3"/>
  <c r="K810" i="3"/>
  <c r="I810" i="3"/>
  <c r="J810" i="3"/>
  <c r="H810" i="3"/>
  <c r="F810" i="3"/>
  <c r="K935" i="3"/>
  <c r="I935" i="3"/>
  <c r="F935" i="3"/>
  <c r="J935" i="3"/>
  <c r="H935" i="3"/>
  <c r="I545" i="3"/>
  <c r="K545" i="3"/>
  <c r="J545" i="3"/>
  <c r="H545" i="3"/>
  <c r="F545" i="3"/>
  <c r="I507" i="3"/>
  <c r="K507" i="3"/>
  <c r="J507" i="3"/>
  <c r="F507" i="3"/>
  <c r="H507" i="3"/>
  <c r="J788" i="3"/>
  <c r="K788" i="3"/>
  <c r="I788" i="3"/>
  <c r="K837" i="3"/>
  <c r="J837" i="3"/>
  <c r="H837" i="3"/>
  <c r="I837" i="3"/>
  <c r="F837" i="3"/>
  <c r="J610" i="3"/>
  <c r="K610" i="3"/>
  <c r="I610" i="3"/>
  <c r="J986" i="8"/>
  <c r="K986" i="8"/>
  <c r="J753" i="8"/>
  <c r="K753" i="8"/>
  <c r="K847" i="8"/>
  <c r="J847" i="8"/>
  <c r="K945" i="8"/>
  <c r="J945" i="8"/>
  <c r="J974" i="8"/>
  <c r="K974" i="8"/>
  <c r="K804" i="8"/>
  <c r="J804" i="8"/>
  <c r="J901" i="8"/>
  <c r="K901" i="8"/>
  <c r="J732" i="8"/>
  <c r="K732" i="8"/>
  <c r="J734" i="8"/>
  <c r="K734" i="8"/>
  <c r="K707" i="8"/>
  <c r="J707" i="8"/>
  <c r="J227" i="3"/>
  <c r="K227" i="3"/>
  <c r="I227" i="3"/>
  <c r="K242" i="3"/>
  <c r="J242" i="3"/>
  <c r="I242" i="3"/>
  <c r="I273" i="3"/>
  <c r="K273" i="3"/>
  <c r="J273" i="3"/>
  <c r="F273" i="3"/>
  <c r="H273" i="3"/>
  <c r="J340" i="3"/>
  <c r="K340" i="3"/>
  <c r="I340" i="3"/>
  <c r="H340" i="3"/>
  <c r="F340" i="3"/>
  <c r="K359" i="3"/>
  <c r="J359" i="3"/>
  <c r="I359" i="3"/>
  <c r="J372" i="3"/>
  <c r="K372" i="3"/>
  <c r="I372" i="3"/>
  <c r="H372" i="3"/>
  <c r="F372" i="3"/>
  <c r="K315" i="3"/>
  <c r="J315" i="3"/>
  <c r="I315" i="3"/>
  <c r="J385" i="3"/>
  <c r="K385" i="3"/>
  <c r="I385" i="3"/>
  <c r="H563" i="3"/>
  <c r="F563" i="3"/>
  <c r="J563" i="3"/>
  <c r="K563" i="3"/>
  <c r="I563" i="3"/>
  <c r="J828" i="3"/>
  <c r="K828" i="3"/>
  <c r="I828" i="3"/>
  <c r="F828" i="3"/>
  <c r="H828" i="3"/>
  <c r="J689" i="3"/>
  <c r="K689" i="3"/>
  <c r="I689" i="3"/>
  <c r="K547" i="3"/>
  <c r="J547" i="3"/>
  <c r="I547" i="3"/>
  <c r="F547" i="3"/>
  <c r="H547" i="3"/>
  <c r="J503" i="3"/>
  <c r="K503" i="3"/>
  <c r="I503" i="3"/>
  <c r="K890" i="3"/>
  <c r="H890" i="3"/>
  <c r="I890" i="3"/>
  <c r="F890" i="3"/>
  <c r="J890" i="3"/>
  <c r="J733" i="3"/>
  <c r="I733" i="3"/>
  <c r="K733" i="3"/>
  <c r="H733" i="3"/>
  <c r="F733" i="3"/>
  <c r="J639" i="3"/>
  <c r="K639" i="3"/>
  <c r="I639" i="3"/>
  <c r="K201" i="3"/>
  <c r="J201" i="3"/>
  <c r="I201" i="3"/>
  <c r="J200" i="3"/>
  <c r="K200" i="3"/>
  <c r="I200" i="3"/>
  <c r="K245" i="3"/>
  <c r="J245" i="3"/>
  <c r="I245" i="3"/>
  <c r="J234" i="3"/>
  <c r="K234" i="3"/>
  <c r="I234" i="3"/>
  <c r="K272" i="3"/>
  <c r="J272" i="3"/>
  <c r="I272" i="3"/>
  <c r="J317" i="3"/>
  <c r="K317" i="3"/>
  <c r="I317" i="3"/>
  <c r="J316" i="3"/>
  <c r="K316" i="3"/>
  <c r="I316" i="3"/>
  <c r="J376" i="3"/>
  <c r="K376" i="3"/>
  <c r="I376" i="3"/>
  <c r="J288" i="3"/>
  <c r="K288" i="3"/>
  <c r="I288" i="3"/>
  <c r="K387" i="3"/>
  <c r="J387" i="3"/>
  <c r="I387" i="3"/>
  <c r="J285" i="3"/>
  <c r="K285" i="3"/>
  <c r="I285" i="3"/>
  <c r="J436" i="3"/>
  <c r="K436" i="3"/>
  <c r="I436" i="3"/>
  <c r="K268" i="3"/>
  <c r="J268" i="3"/>
  <c r="I268" i="3"/>
  <c r="K409" i="3"/>
  <c r="J409" i="3"/>
  <c r="I409" i="3"/>
  <c r="H409" i="3"/>
  <c r="F409" i="3"/>
  <c r="J351" i="3"/>
  <c r="K351" i="3"/>
  <c r="I351" i="3"/>
  <c r="J458" i="3"/>
  <c r="K458" i="3"/>
  <c r="I458" i="3"/>
  <c r="K629" i="3"/>
  <c r="I629" i="3"/>
  <c r="J629" i="3"/>
  <c r="F629" i="3"/>
  <c r="H629" i="3"/>
  <c r="J626" i="3"/>
  <c r="K626" i="3"/>
  <c r="I626" i="3"/>
  <c r="J451" i="3"/>
  <c r="K451" i="3"/>
  <c r="I451" i="3"/>
  <c r="J744" i="8"/>
  <c r="K744" i="8"/>
  <c r="K721" i="8"/>
  <c r="J721" i="8"/>
  <c r="K926" i="8"/>
  <c r="J926" i="8"/>
  <c r="K961" i="8"/>
  <c r="J961" i="8"/>
  <c r="K873" i="8"/>
  <c r="J873" i="8"/>
  <c r="J781" i="8"/>
  <c r="K781" i="8"/>
  <c r="K852" i="8"/>
  <c r="J852" i="8"/>
  <c r="J933" i="8"/>
  <c r="K933" i="8"/>
  <c r="J868" i="8"/>
  <c r="K868" i="8"/>
  <c r="J953" i="8"/>
  <c r="K953" i="8"/>
  <c r="K793" i="8"/>
  <c r="J793" i="8"/>
  <c r="J842" i="8"/>
  <c r="K842" i="8"/>
  <c r="K208" i="3"/>
  <c r="J208" i="3"/>
  <c r="I208" i="3"/>
  <c r="J377" i="3"/>
  <c r="K377" i="3"/>
  <c r="I377" i="3"/>
  <c r="I382" i="3"/>
  <c r="K382" i="3"/>
  <c r="J382" i="3"/>
  <c r="F382" i="3"/>
  <c r="H382" i="3"/>
  <c r="J326" i="3"/>
  <c r="K326" i="3"/>
  <c r="I326" i="3"/>
  <c r="K623" i="3"/>
  <c r="J623" i="3"/>
  <c r="I623" i="3"/>
  <c r="K922" i="3"/>
  <c r="F922" i="3"/>
  <c r="I922" i="3"/>
  <c r="J922" i="3"/>
  <c r="H922" i="3"/>
  <c r="J790" i="3"/>
  <c r="K790" i="3"/>
  <c r="H790" i="3"/>
  <c r="F790" i="3"/>
  <c r="I790" i="3"/>
  <c r="K896" i="3"/>
  <c r="J896" i="3"/>
  <c r="F896" i="3"/>
  <c r="H896" i="3"/>
  <c r="I896" i="3"/>
  <c r="K709" i="8"/>
  <c r="J709" i="8"/>
  <c r="J882" i="8"/>
  <c r="K882" i="8"/>
  <c r="J765" i="8"/>
  <c r="K765" i="8"/>
  <c r="J726" i="8"/>
  <c r="K726" i="8"/>
  <c r="J854" i="8"/>
  <c r="K854" i="8"/>
  <c r="J979" i="8"/>
  <c r="K979" i="8"/>
  <c r="K197" i="3"/>
  <c r="J197" i="3"/>
  <c r="I197" i="3"/>
  <c r="K239" i="3"/>
  <c r="J239" i="3"/>
  <c r="I239" i="3"/>
  <c r="K283" i="3"/>
  <c r="J283" i="3"/>
  <c r="I283" i="3"/>
  <c r="K413" i="3"/>
  <c r="J413" i="3"/>
  <c r="I413" i="3"/>
  <c r="J426" i="3"/>
  <c r="K426" i="3"/>
  <c r="I426" i="3"/>
  <c r="J399" i="3"/>
  <c r="K399" i="3"/>
  <c r="H399" i="3"/>
  <c r="I399" i="3"/>
  <c r="F399" i="3"/>
  <c r="J325" i="3"/>
  <c r="K325" i="3"/>
  <c r="I325" i="3"/>
  <c r="I826" i="3"/>
  <c r="K826" i="3"/>
  <c r="J826" i="3"/>
  <c r="H826" i="3"/>
  <c r="F826" i="3"/>
  <c r="J720" i="3"/>
  <c r="K720" i="3"/>
  <c r="I720" i="3"/>
  <c r="H720" i="3"/>
  <c r="F720" i="3"/>
  <c r="K612" i="3"/>
  <c r="J612" i="3"/>
  <c r="I612" i="3"/>
  <c r="K832" i="3"/>
  <c r="I832" i="3"/>
  <c r="J832" i="3"/>
  <c r="F832" i="3"/>
  <c r="H832" i="3"/>
  <c r="K490" i="3"/>
  <c r="J490" i="3"/>
  <c r="I490" i="3"/>
  <c r="K642" i="3"/>
  <c r="J642" i="3"/>
  <c r="I642" i="3"/>
  <c r="H642" i="3"/>
  <c r="F642" i="3"/>
  <c r="J477" i="3"/>
  <c r="K477" i="3"/>
  <c r="I477" i="3"/>
  <c r="H856" i="3"/>
  <c r="I856" i="3"/>
  <c r="F856" i="3"/>
  <c r="J856" i="3"/>
  <c r="K856" i="3"/>
  <c r="I722" i="3"/>
  <c r="J722" i="3"/>
  <c r="K722" i="3"/>
  <c r="H722" i="3"/>
  <c r="F722" i="3"/>
  <c r="K814" i="8"/>
  <c r="J814" i="8"/>
  <c r="J955" i="8"/>
  <c r="K955" i="8"/>
  <c r="J990" i="8"/>
  <c r="K990" i="8"/>
  <c r="J867" i="8"/>
  <c r="K867" i="8"/>
  <c r="J774" i="8"/>
  <c r="K774" i="8"/>
  <c r="K826" i="8"/>
  <c r="J826" i="8"/>
  <c r="J998" i="8"/>
  <c r="K998" i="8"/>
  <c r="K887" i="8"/>
  <c r="J887" i="8"/>
  <c r="J883" i="8"/>
  <c r="K883" i="8"/>
  <c r="K192" i="3"/>
  <c r="J192" i="3"/>
  <c r="I192" i="3"/>
  <c r="K252" i="3"/>
  <c r="J252" i="3"/>
  <c r="I252" i="3"/>
  <c r="J279" i="3"/>
  <c r="K279" i="3"/>
  <c r="I279" i="3"/>
  <c r="H279" i="3"/>
  <c r="F279" i="3"/>
  <c r="K391" i="3"/>
  <c r="J391" i="3"/>
  <c r="I391" i="3"/>
  <c r="J381" i="3"/>
  <c r="K381" i="3"/>
  <c r="I381" i="3"/>
  <c r="F381" i="3"/>
  <c r="H381" i="3"/>
  <c r="J397" i="3"/>
  <c r="K397" i="3"/>
  <c r="I397" i="3"/>
  <c r="K319" i="3"/>
  <c r="J319" i="3"/>
  <c r="I319" i="3"/>
  <c r="J620" i="3"/>
  <c r="I620" i="3"/>
  <c r="K620" i="3"/>
  <c r="H620" i="3"/>
  <c r="F620" i="3"/>
  <c r="I446" i="3"/>
  <c r="J446" i="3"/>
  <c r="K446" i="3"/>
  <c r="F446" i="3"/>
  <c r="H446" i="3"/>
  <c r="J946" i="3"/>
  <c r="H946" i="3"/>
  <c r="F946" i="3"/>
  <c r="K946" i="3"/>
  <c r="I946" i="3"/>
  <c r="J732" i="3"/>
  <c r="K732" i="3"/>
  <c r="I732" i="3"/>
  <c r="H885" i="3"/>
  <c r="F885" i="3"/>
  <c r="K885" i="3"/>
  <c r="I885" i="3"/>
  <c r="J885" i="3"/>
  <c r="I815" i="3"/>
  <c r="J815" i="3"/>
  <c r="K815" i="3"/>
  <c r="F815" i="3"/>
  <c r="H815" i="3"/>
  <c r="J494" i="3"/>
  <c r="K494" i="3"/>
  <c r="I494" i="3"/>
  <c r="J872" i="3"/>
  <c r="K872" i="3"/>
  <c r="H872" i="3"/>
  <c r="F872" i="3"/>
  <c r="I872" i="3"/>
  <c r="K231" i="3"/>
  <c r="J231" i="3"/>
  <c r="I231" i="3"/>
  <c r="J207" i="3"/>
  <c r="K207" i="3"/>
  <c r="I207" i="3"/>
  <c r="J233" i="3"/>
  <c r="K233" i="3"/>
  <c r="I233" i="3"/>
  <c r="K236" i="3"/>
  <c r="J236" i="3"/>
  <c r="I236" i="3"/>
  <c r="J260" i="3"/>
  <c r="K260" i="3"/>
  <c r="I260" i="3"/>
  <c r="J254" i="3"/>
  <c r="K254" i="3"/>
  <c r="I254" i="3"/>
  <c r="J349" i="3"/>
  <c r="K349" i="3"/>
  <c r="I349" i="3"/>
  <c r="K311" i="3"/>
  <c r="J311" i="3"/>
  <c r="I311" i="3"/>
  <c r="K432" i="3"/>
  <c r="J432" i="3"/>
  <c r="I432" i="3"/>
  <c r="K300" i="3"/>
  <c r="J300" i="3"/>
  <c r="I300" i="3"/>
  <c r="K435" i="3"/>
  <c r="J435" i="3"/>
  <c r="I435" i="3"/>
  <c r="K329" i="3"/>
  <c r="J329" i="3"/>
  <c r="I329" i="3"/>
  <c r="K322" i="3"/>
  <c r="J322" i="3"/>
  <c r="I322" i="3"/>
  <c r="J408" i="3"/>
  <c r="K408" i="3"/>
  <c r="I408" i="3"/>
  <c r="J314" i="3"/>
  <c r="K314" i="3"/>
  <c r="I314" i="3"/>
  <c r="J428" i="3"/>
  <c r="K428" i="3"/>
  <c r="I428" i="3"/>
  <c r="J557" i="3"/>
  <c r="K557" i="3"/>
  <c r="I557" i="3"/>
  <c r="H557" i="3"/>
  <c r="F557" i="3"/>
  <c r="J423" i="3"/>
  <c r="K423" i="3"/>
  <c r="I423" i="3"/>
  <c r="K498" i="3"/>
  <c r="J498" i="3"/>
  <c r="I498" i="3"/>
  <c r="J568" i="3"/>
  <c r="I568" i="3"/>
  <c r="K568" i="3"/>
  <c r="H568" i="3"/>
  <c r="F568" i="3"/>
  <c r="F924" i="3"/>
  <c r="H924" i="3"/>
  <c r="J924" i="3"/>
  <c r="K924" i="3"/>
  <c r="I924" i="3"/>
  <c r="J933" i="3"/>
  <c r="H933" i="3"/>
  <c r="F933" i="3"/>
  <c r="I933" i="3"/>
  <c r="K933" i="3"/>
  <c r="K636" i="3"/>
  <c r="J636" i="3"/>
  <c r="I636" i="3"/>
  <c r="J461" i="3"/>
  <c r="K461" i="3"/>
  <c r="I461" i="3"/>
  <c r="K515" i="3"/>
  <c r="I515" i="3"/>
  <c r="J515" i="3"/>
  <c r="J1001" i="3"/>
  <c r="H1001" i="3"/>
  <c r="I1001" i="3"/>
  <c r="K1001" i="3"/>
  <c r="N995" i="2"/>
  <c r="O995" i="2"/>
  <c r="F1001" i="3"/>
  <c r="J607" i="3"/>
  <c r="K607" i="3"/>
  <c r="I607" i="3"/>
  <c r="J703" i="3"/>
  <c r="I703" i="3"/>
  <c r="K703" i="3"/>
  <c r="H703" i="3"/>
  <c r="F703" i="3"/>
  <c r="J725" i="3"/>
  <c r="K725" i="3"/>
  <c r="I725" i="3"/>
  <c r="H725" i="3"/>
  <c r="F725" i="3"/>
  <c r="K592" i="3"/>
  <c r="I592" i="3"/>
  <c r="J592" i="3"/>
  <c r="K650" i="3"/>
  <c r="J650" i="3"/>
  <c r="I650" i="3"/>
  <c r="J917" i="3"/>
  <c r="H917" i="3"/>
  <c r="F917" i="3"/>
  <c r="I917" i="3"/>
  <c r="K917" i="3"/>
  <c r="J214" i="3"/>
  <c r="K214" i="3"/>
  <c r="I214" i="3"/>
  <c r="K230" i="3"/>
  <c r="J230" i="3"/>
  <c r="I230" i="3"/>
  <c r="J209" i="3"/>
  <c r="K209" i="3"/>
  <c r="I209" i="3"/>
  <c r="K243" i="3"/>
  <c r="J243" i="3"/>
  <c r="I243" i="3"/>
  <c r="J261" i="3"/>
  <c r="K261" i="3"/>
  <c r="I261" i="3"/>
  <c r="K264" i="3"/>
  <c r="J264" i="3"/>
  <c r="I264" i="3"/>
  <c r="K303" i="3"/>
  <c r="J303" i="3"/>
  <c r="I303" i="3"/>
  <c r="J345" i="3"/>
  <c r="K345" i="3"/>
  <c r="I345" i="3"/>
  <c r="K444" i="3"/>
  <c r="I444" i="3"/>
  <c r="J444" i="3"/>
  <c r="J362" i="3"/>
  <c r="K362" i="3"/>
  <c r="I362" i="3"/>
  <c r="I386" i="3"/>
  <c r="K386" i="3"/>
  <c r="H386" i="3"/>
  <c r="J386" i="3"/>
  <c r="F386" i="3"/>
  <c r="J356" i="3"/>
  <c r="K356" i="3"/>
  <c r="I356" i="3"/>
  <c r="J354" i="3"/>
  <c r="K354" i="3"/>
  <c r="I354" i="3"/>
  <c r="J287" i="3"/>
  <c r="K287" i="3"/>
  <c r="I287" i="3"/>
  <c r="K369" i="3"/>
  <c r="I369" i="3"/>
  <c r="J369" i="3"/>
  <c r="K400" i="3"/>
  <c r="J400" i="3"/>
  <c r="I400" i="3"/>
  <c r="H942" i="3"/>
  <c r="I942" i="3"/>
  <c r="F942" i="3"/>
  <c r="K942" i="3"/>
  <c r="J942" i="3"/>
  <c r="K549" i="3"/>
  <c r="J549" i="3"/>
  <c r="I549" i="3"/>
  <c r="H549" i="3"/>
  <c r="F549" i="3"/>
  <c r="F918" i="3"/>
  <c r="K918" i="3"/>
  <c r="I918" i="3"/>
  <c r="H918" i="3"/>
  <c r="J918" i="3"/>
  <c r="J598" i="3"/>
  <c r="K598" i="3"/>
  <c r="I598" i="3"/>
  <c r="K752" i="3"/>
  <c r="J752" i="3"/>
  <c r="I752" i="3"/>
  <c r="H961" i="3"/>
  <c r="K961" i="3"/>
  <c r="F961" i="3"/>
  <c r="J961" i="3"/>
  <c r="I961" i="3"/>
  <c r="K617" i="3"/>
  <c r="I617" i="3"/>
  <c r="J617" i="3"/>
  <c r="H617" i="3"/>
  <c r="F617" i="3"/>
  <c r="J669" i="3"/>
  <c r="K669" i="3"/>
  <c r="I669" i="3"/>
  <c r="J696" i="3"/>
  <c r="K696" i="3"/>
  <c r="I696" i="3"/>
  <c r="I855" i="3"/>
  <c r="J855" i="3"/>
  <c r="H855" i="3"/>
  <c r="F855" i="3"/>
  <c r="K855" i="3"/>
  <c r="F993" i="3"/>
  <c r="H993" i="3"/>
  <c r="J993" i="3"/>
  <c r="K993" i="3"/>
  <c r="I993" i="3"/>
  <c r="F927" i="3"/>
  <c r="J927" i="3"/>
  <c r="I927" i="3"/>
  <c r="H927" i="3"/>
  <c r="K927" i="3"/>
  <c r="K718" i="3"/>
  <c r="J718" i="3"/>
  <c r="I718" i="3"/>
  <c r="K685" i="3"/>
  <c r="J685" i="3"/>
  <c r="F685" i="3"/>
  <c r="I685" i="3"/>
  <c r="H685" i="3"/>
  <c r="I540" i="3"/>
  <c r="J540" i="3"/>
  <c r="H540" i="3"/>
  <c r="F540" i="3"/>
  <c r="K540" i="3"/>
  <c r="K663" i="3"/>
  <c r="J663" i="3"/>
  <c r="I663" i="3"/>
  <c r="J500" i="3"/>
  <c r="K500" i="3"/>
  <c r="I500" i="3"/>
  <c r="I785" i="3"/>
  <c r="K785" i="3"/>
  <c r="F785" i="3"/>
  <c r="J785" i="3"/>
  <c r="H785" i="3"/>
  <c r="J793" i="3"/>
  <c r="K793" i="3"/>
  <c r="I793" i="3"/>
  <c r="I742" i="3"/>
  <c r="K742" i="3"/>
  <c r="H742" i="3"/>
  <c r="F742" i="3"/>
  <c r="J742" i="3"/>
  <c r="I475" i="3"/>
  <c r="K475" i="3"/>
  <c r="F475" i="3"/>
  <c r="H475" i="3"/>
  <c r="J475" i="3"/>
  <c r="J823" i="3"/>
  <c r="I823" i="3"/>
  <c r="K823" i="3"/>
  <c r="I879" i="3"/>
  <c r="F879" i="3"/>
  <c r="K879" i="3"/>
  <c r="H879" i="3"/>
  <c r="J879" i="3"/>
  <c r="H886" i="3"/>
  <c r="J886" i="3"/>
  <c r="K886" i="3"/>
  <c r="I886" i="3"/>
  <c r="F886" i="3"/>
  <c r="K943" i="3"/>
  <c r="H943" i="3"/>
  <c r="I943" i="3"/>
  <c r="F943" i="3"/>
  <c r="J943" i="3"/>
  <c r="I625" i="3"/>
  <c r="J625" i="3"/>
  <c r="F625" i="3"/>
  <c r="H625" i="3"/>
  <c r="K625" i="3"/>
  <c r="I842" i="3"/>
  <c r="K842" i="3"/>
  <c r="J842" i="3"/>
  <c r="H842" i="3"/>
  <c r="F842" i="3"/>
  <c r="H853" i="3"/>
  <c r="F853" i="3"/>
  <c r="J853" i="3"/>
  <c r="I853" i="3"/>
  <c r="K853" i="3"/>
  <c r="K655" i="3"/>
  <c r="I655" i="3"/>
  <c r="J655" i="3"/>
  <c r="F655" i="3"/>
  <c r="H655" i="3"/>
  <c r="K748" i="3"/>
  <c r="J748" i="3"/>
  <c r="I748" i="3"/>
  <c r="F910" i="3"/>
  <c r="H910" i="3"/>
  <c r="J910" i="3"/>
  <c r="K910" i="3"/>
  <c r="I910" i="3"/>
  <c r="H955" i="3"/>
  <c r="I955" i="3"/>
  <c r="F955" i="3"/>
  <c r="K955" i="3"/>
  <c r="J955" i="3"/>
  <c r="K773" i="3"/>
  <c r="J773" i="3"/>
  <c r="I773" i="3"/>
  <c r="H773" i="3"/>
  <c r="F773" i="3"/>
  <c r="K763" i="3"/>
  <c r="J763" i="3"/>
  <c r="H763" i="3"/>
  <c r="I763" i="3"/>
  <c r="F763" i="3"/>
  <c r="J518" i="3"/>
  <c r="I518" i="3"/>
  <c r="K518" i="3"/>
  <c r="H518" i="3"/>
  <c r="F518" i="3"/>
  <c r="K818" i="3"/>
  <c r="J818" i="3"/>
  <c r="I818" i="3"/>
  <c r="F913" i="3"/>
  <c r="H913" i="3"/>
  <c r="I913" i="3"/>
  <c r="J913" i="3"/>
  <c r="K913" i="3"/>
  <c r="I741" i="3"/>
  <c r="K741" i="3"/>
  <c r="J741" i="3"/>
  <c r="H741" i="3"/>
  <c r="F741" i="3"/>
  <c r="J786" i="3"/>
  <c r="K786" i="3"/>
  <c r="I786" i="3"/>
  <c r="H786" i="3"/>
  <c r="F786" i="3"/>
  <c r="F857" i="3"/>
  <c r="H857" i="3"/>
  <c r="J857" i="3"/>
  <c r="I857" i="3"/>
  <c r="K857" i="3"/>
  <c r="K596" i="3"/>
  <c r="J596" i="3"/>
  <c r="I596" i="3"/>
  <c r="H596" i="3"/>
  <c r="F596" i="3"/>
  <c r="J499" i="3"/>
  <c r="K499" i="3"/>
  <c r="I499" i="3"/>
  <c r="J759" i="3"/>
  <c r="K759" i="3"/>
  <c r="I759" i="3"/>
  <c r="F759" i="3"/>
  <c r="H759" i="3"/>
  <c r="H962" i="3"/>
  <c r="K962" i="3"/>
  <c r="F962" i="3"/>
  <c r="I962" i="3"/>
  <c r="J962" i="3"/>
  <c r="K936" i="3"/>
  <c r="I936" i="3"/>
  <c r="J936" i="3"/>
  <c r="H936" i="3"/>
  <c r="F936" i="3"/>
  <c r="J525" i="3"/>
  <c r="I525" i="3"/>
  <c r="F525" i="3"/>
  <c r="H525" i="3"/>
  <c r="K525" i="3"/>
  <c r="K960" i="3"/>
  <c r="I960" i="3"/>
  <c r="H960" i="3"/>
  <c r="J960" i="3"/>
  <c r="F960" i="3"/>
  <c r="J651" i="3"/>
  <c r="K651" i="3"/>
  <c r="I651" i="3"/>
  <c r="H651" i="3"/>
  <c r="F651" i="3"/>
  <c r="J534" i="3"/>
  <c r="K534" i="3"/>
  <c r="I534" i="3"/>
  <c r="J881" i="3"/>
  <c r="F881" i="3"/>
  <c r="H881" i="3"/>
  <c r="I881" i="3"/>
  <c r="K881" i="3"/>
  <c r="I740" i="3"/>
  <c r="K740" i="3"/>
  <c r="F740" i="3"/>
  <c r="J740" i="3"/>
  <c r="H740" i="3"/>
  <c r="K852" i="3"/>
  <c r="F852" i="3"/>
  <c r="J852" i="3"/>
  <c r="I852" i="3"/>
  <c r="H852" i="3"/>
  <c r="J841" i="3"/>
  <c r="I841" i="3"/>
  <c r="K841" i="3"/>
  <c r="H841" i="3"/>
  <c r="F841" i="3"/>
  <c r="K803" i="3"/>
  <c r="J803" i="3"/>
  <c r="I803" i="3"/>
  <c r="H803" i="3"/>
  <c r="F803" i="3"/>
  <c r="K795" i="3"/>
  <c r="I795" i="3"/>
  <c r="F795" i="3"/>
  <c r="J795" i="3"/>
  <c r="H795" i="3"/>
  <c r="H947" i="3"/>
  <c r="J947" i="3"/>
  <c r="K947" i="3"/>
  <c r="F947" i="3"/>
  <c r="I947" i="3"/>
  <c r="J737" i="3"/>
  <c r="K737" i="3"/>
  <c r="I737" i="3"/>
  <c r="F737" i="3"/>
  <c r="H737" i="3"/>
  <c r="I839" i="3"/>
  <c r="J839" i="3"/>
  <c r="H839" i="3"/>
  <c r="F839" i="3"/>
  <c r="K839" i="3"/>
  <c r="K482" i="3"/>
  <c r="I482" i="3"/>
  <c r="F482" i="3"/>
  <c r="J482" i="3"/>
  <c r="H482" i="3"/>
  <c r="F949" i="3"/>
  <c r="K949" i="3"/>
  <c r="J949" i="3"/>
  <c r="I949" i="3"/>
  <c r="H949" i="3"/>
  <c r="J537" i="3"/>
  <c r="I537" i="3"/>
  <c r="K537" i="3"/>
  <c r="H537" i="3"/>
  <c r="F537" i="3"/>
  <c r="K941" i="3"/>
  <c r="F941" i="3"/>
  <c r="I941" i="3"/>
  <c r="H941" i="3"/>
  <c r="J941" i="3"/>
  <c r="J777" i="3"/>
  <c r="I777" i="3"/>
  <c r="K777" i="3"/>
  <c r="F919" i="3"/>
  <c r="I919" i="3"/>
  <c r="K919" i="3"/>
  <c r="H919" i="3"/>
  <c r="J919" i="3"/>
  <c r="H844" i="3"/>
  <c r="K844" i="3"/>
  <c r="F844" i="3"/>
  <c r="J844" i="3"/>
  <c r="I844" i="3"/>
  <c r="I526" i="3"/>
  <c r="K526" i="3"/>
  <c r="F526" i="3"/>
  <c r="J526" i="3"/>
  <c r="H526" i="3"/>
  <c r="K505" i="3"/>
  <c r="J505" i="3"/>
  <c r="H505" i="3"/>
  <c r="I505" i="3"/>
  <c r="F505" i="3"/>
  <c r="K902" i="3"/>
  <c r="H902" i="3"/>
  <c r="I902" i="3"/>
  <c r="J902" i="3"/>
  <c r="F902" i="3"/>
  <c r="I894" i="3"/>
  <c r="J894" i="3"/>
  <c r="K894" i="3"/>
  <c r="F894" i="3"/>
  <c r="H894" i="3"/>
  <c r="K948" i="3"/>
  <c r="J948" i="3"/>
  <c r="I948" i="3"/>
  <c r="H948" i="3"/>
  <c r="F948" i="3"/>
  <c r="J702" i="3"/>
  <c r="I702" i="3"/>
  <c r="K702" i="3"/>
  <c r="J681" i="3"/>
  <c r="K681" i="3"/>
  <c r="I633" i="3"/>
  <c r="K633" i="3"/>
  <c r="F633" i="3"/>
  <c r="J633" i="3"/>
  <c r="H633" i="3"/>
  <c r="J512" i="3"/>
  <c r="K512" i="3"/>
  <c r="I512" i="3"/>
  <c r="K487" i="3"/>
  <c r="J487" i="3"/>
  <c r="I487" i="3"/>
  <c r="J863" i="3"/>
  <c r="I863" i="3"/>
  <c r="K863" i="3"/>
  <c r="F863" i="3"/>
  <c r="H863" i="3"/>
  <c r="I808" i="3"/>
  <c r="K808" i="3"/>
  <c r="J808" i="3"/>
  <c r="H808" i="3"/>
  <c r="F808" i="3"/>
  <c r="K659" i="3"/>
  <c r="I659" i="3"/>
  <c r="H659" i="3"/>
  <c r="F659" i="3"/>
  <c r="J659" i="3"/>
  <c r="K819" i="3"/>
  <c r="J819" i="3"/>
  <c r="I819" i="3"/>
  <c r="J618" i="3"/>
  <c r="K618" i="3"/>
  <c r="F618" i="3"/>
  <c r="H618" i="3"/>
  <c r="I618" i="3"/>
  <c r="K608" i="3"/>
  <c r="F608" i="3"/>
  <c r="J608" i="3"/>
  <c r="H608" i="3"/>
  <c r="I608" i="3"/>
  <c r="K581" i="3"/>
  <c r="J581" i="3"/>
  <c r="I581" i="3"/>
  <c r="K772" i="3"/>
  <c r="J772" i="3"/>
  <c r="I772" i="3"/>
  <c r="I588" i="3"/>
  <c r="K588" i="3"/>
  <c r="J588" i="3"/>
  <c r="K555" i="3"/>
  <c r="J555" i="3"/>
  <c r="H555" i="3"/>
  <c r="F555" i="3"/>
  <c r="I555" i="3"/>
  <c r="J657" i="3"/>
  <c r="H657" i="3"/>
  <c r="K657" i="3"/>
  <c r="F657" i="3"/>
  <c r="J796" i="3"/>
  <c r="K796" i="3"/>
  <c r="I796" i="3"/>
  <c r="I997" i="3"/>
  <c r="H997" i="3"/>
  <c r="F997" i="3"/>
  <c r="K997" i="3"/>
  <c r="J997" i="3"/>
  <c r="J670" i="3"/>
  <c r="K670" i="3"/>
  <c r="I670" i="3"/>
  <c r="I606" i="3"/>
  <c r="K606" i="3"/>
  <c r="H606" i="3"/>
  <c r="J606" i="3"/>
  <c r="F606" i="3"/>
  <c r="J805" i="3"/>
  <c r="F805" i="3"/>
  <c r="K805" i="3"/>
  <c r="I805" i="3"/>
  <c r="H805" i="3"/>
  <c r="I958" i="3"/>
  <c r="K958" i="3"/>
  <c r="F958" i="3"/>
  <c r="H958" i="3"/>
  <c r="J958" i="3"/>
  <c r="K442" i="3"/>
  <c r="I442" i="3"/>
  <c r="J442" i="3"/>
  <c r="F442" i="3"/>
  <c r="H442" i="3"/>
  <c r="K363" i="3"/>
  <c r="J363" i="3"/>
  <c r="I363" i="3"/>
  <c r="K415" i="3"/>
  <c r="J415" i="3"/>
  <c r="I415" i="3"/>
  <c r="F984" i="3"/>
  <c r="I984" i="3"/>
  <c r="K984" i="3"/>
  <c r="J984" i="3"/>
  <c r="H984" i="3"/>
  <c r="J794" i="3"/>
  <c r="H794" i="3"/>
  <c r="I794" i="3"/>
  <c r="F794" i="3"/>
  <c r="K794" i="3"/>
  <c r="J529" i="3"/>
  <c r="K529" i="3"/>
  <c r="I529" i="3"/>
  <c r="F529" i="3"/>
  <c r="H529" i="3"/>
  <c r="F914" i="3"/>
  <c r="K914" i="3"/>
  <c r="J914" i="3"/>
  <c r="I914" i="3"/>
  <c r="H914" i="3"/>
  <c r="J483" i="3"/>
  <c r="K483" i="3"/>
  <c r="I483" i="3"/>
  <c r="F862" i="3"/>
  <c r="H862" i="3"/>
  <c r="J862" i="3"/>
  <c r="I862" i="3"/>
  <c r="K862" i="3"/>
  <c r="I422" i="3"/>
  <c r="J422" i="3"/>
  <c r="H422" i="3"/>
  <c r="F422" i="3"/>
  <c r="K422" i="3"/>
  <c r="J484" i="3"/>
  <c r="K484" i="3"/>
  <c r="I484" i="3"/>
  <c r="K954" i="3"/>
  <c r="I954" i="3"/>
  <c r="J954" i="3"/>
  <c r="H954" i="3"/>
  <c r="F954" i="3"/>
  <c r="I462" i="3"/>
  <c r="J462" i="3"/>
  <c r="K462" i="3"/>
  <c r="H462" i="3"/>
  <c r="F462" i="3"/>
  <c r="K800" i="3"/>
  <c r="J800" i="3"/>
  <c r="I800" i="3"/>
  <c r="I736" i="3"/>
  <c r="J736" i="3"/>
  <c r="K736" i="3"/>
  <c r="H736" i="3"/>
  <c r="F736" i="3"/>
  <c r="K460" i="3"/>
  <c r="J460" i="3"/>
  <c r="I460" i="3"/>
  <c r="J974" i="3"/>
  <c r="F974" i="3"/>
  <c r="K974" i="3"/>
  <c r="H974" i="3"/>
  <c r="I974" i="3"/>
  <c r="J831" i="3"/>
  <c r="K831" i="3"/>
  <c r="I831" i="3"/>
  <c r="F831" i="3"/>
  <c r="H831" i="3"/>
  <c r="H968" i="3"/>
  <c r="J968" i="3"/>
  <c r="I968" i="3"/>
  <c r="F968" i="3"/>
  <c r="K968" i="3"/>
  <c r="J226" i="3"/>
  <c r="I226" i="3"/>
  <c r="K226" i="3"/>
  <c r="K205" i="3"/>
  <c r="J205" i="3"/>
  <c r="I205" i="3"/>
  <c r="K212" i="3"/>
  <c r="J212" i="3"/>
  <c r="I212" i="3"/>
  <c r="K240" i="3"/>
  <c r="J240" i="3"/>
  <c r="I240" i="3"/>
  <c r="K266" i="3"/>
  <c r="I266" i="3"/>
  <c r="J266" i="3"/>
  <c r="J278" i="3"/>
  <c r="K278" i="3"/>
  <c r="I278" i="3"/>
  <c r="K427" i="3"/>
  <c r="J427" i="3"/>
  <c r="I427" i="3"/>
  <c r="K296" i="3"/>
  <c r="J296" i="3"/>
  <c r="I296" i="3"/>
  <c r="J352" i="3"/>
  <c r="K352" i="3"/>
  <c r="I352" i="3"/>
  <c r="H352" i="3"/>
  <c r="F352" i="3"/>
  <c r="J335" i="3"/>
  <c r="K335" i="3"/>
  <c r="I335" i="3"/>
  <c r="K380" i="3"/>
  <c r="I380" i="3"/>
  <c r="J380" i="3"/>
  <c r="K401" i="3"/>
  <c r="J401" i="3"/>
  <c r="I401" i="3"/>
  <c r="I328" i="3"/>
  <c r="K328" i="3"/>
  <c r="H328" i="3"/>
  <c r="J328" i="3"/>
  <c r="F328" i="3"/>
  <c r="K348" i="3"/>
  <c r="J348" i="3"/>
  <c r="I348" i="3"/>
  <c r="K298" i="3"/>
  <c r="J298" i="3"/>
  <c r="H298" i="3"/>
  <c r="I298" i="3"/>
  <c r="F298" i="3"/>
  <c r="J402" i="3"/>
  <c r="K402" i="3"/>
  <c r="I402" i="3"/>
  <c r="H402" i="3"/>
  <c r="F402" i="3"/>
  <c r="K776" i="3"/>
  <c r="J776" i="3"/>
  <c r="I776" i="3"/>
  <c r="J584" i="3"/>
  <c r="K584" i="3"/>
  <c r="I584" i="3"/>
  <c r="K622" i="3"/>
  <c r="J622" i="3"/>
  <c r="I622" i="3"/>
  <c r="I814" i="3"/>
  <c r="J814" i="3"/>
  <c r="H814" i="3"/>
  <c r="F814" i="3"/>
  <c r="K814" i="3"/>
  <c r="J817" i="3"/>
  <c r="K817" i="3"/>
  <c r="H817" i="3"/>
  <c r="F817" i="3"/>
  <c r="I817" i="3"/>
  <c r="K552" i="3"/>
  <c r="I552" i="3"/>
  <c r="H552" i="3"/>
  <c r="F552" i="3"/>
  <c r="J552" i="3"/>
  <c r="J485" i="3"/>
  <c r="K485" i="3"/>
  <c r="I485" i="3"/>
  <c r="F485" i="3"/>
  <c r="H485" i="3"/>
  <c r="K504" i="3"/>
  <c r="I504" i="3"/>
  <c r="J504" i="3"/>
  <c r="H504" i="3"/>
  <c r="F504" i="3"/>
  <c r="J743" i="3"/>
  <c r="I743" i="3"/>
  <c r="K743" i="3"/>
  <c r="K644" i="3"/>
  <c r="I644" i="3"/>
  <c r="J644" i="3"/>
  <c r="K583" i="3"/>
  <c r="J583" i="3"/>
  <c r="I583" i="3"/>
  <c r="K587" i="3"/>
  <c r="J587" i="3"/>
  <c r="I587" i="3"/>
  <c r="F587" i="3"/>
  <c r="H587" i="3"/>
  <c r="J471" i="3"/>
  <c r="K471" i="3"/>
  <c r="I471" i="3"/>
  <c r="J509" i="3"/>
  <c r="I509" i="3"/>
  <c r="K509" i="3"/>
  <c r="H509" i="3"/>
  <c r="F509" i="3"/>
  <c r="F967" i="3"/>
  <c r="K967" i="3"/>
  <c r="H967" i="3"/>
  <c r="I967" i="3"/>
  <c r="J967" i="3"/>
  <c r="H898" i="3"/>
  <c r="J898" i="3"/>
  <c r="F898" i="3"/>
  <c r="I898" i="3"/>
  <c r="K898" i="3"/>
  <c r="J761" i="3"/>
  <c r="K761" i="3"/>
  <c r="I761" i="3"/>
  <c r="K745" i="3"/>
  <c r="J745" i="3"/>
  <c r="I745" i="3"/>
  <c r="H745" i="3"/>
  <c r="F745" i="3"/>
  <c r="K492" i="3"/>
  <c r="I492" i="3"/>
  <c r="H492" i="3"/>
  <c r="F492" i="3"/>
  <c r="J492" i="3"/>
  <c r="K991" i="3"/>
  <c r="F991" i="3"/>
  <c r="J991" i="3"/>
  <c r="H991" i="3"/>
  <c r="I991" i="3"/>
  <c r="J456" i="3"/>
  <c r="K456" i="3"/>
  <c r="I456" i="3"/>
  <c r="F869" i="3"/>
  <c r="H869" i="3"/>
  <c r="I869" i="3"/>
  <c r="K869" i="3"/>
  <c r="J869" i="3"/>
  <c r="J713" i="3"/>
  <c r="K713" i="3"/>
  <c r="I713" i="3"/>
  <c r="K822" i="3"/>
  <c r="J822" i="3"/>
  <c r="I822" i="3"/>
  <c r="H822" i="3"/>
  <c r="F822" i="3"/>
  <c r="J527" i="3"/>
  <c r="K527" i="3"/>
  <c r="I527" i="3"/>
  <c r="H527" i="3"/>
  <c r="F527" i="3"/>
  <c r="J510" i="3"/>
  <c r="I510" i="3"/>
  <c r="K510" i="3"/>
  <c r="H510" i="3"/>
  <c r="F510" i="3"/>
  <c r="H858" i="3"/>
  <c r="K858" i="3"/>
  <c r="I858" i="3"/>
  <c r="F858" i="3"/>
  <c r="J858" i="3"/>
  <c r="K797" i="3"/>
  <c r="I797" i="3"/>
  <c r="J797" i="3"/>
  <c r="F797" i="3"/>
  <c r="H797" i="3"/>
  <c r="K996" i="3"/>
  <c r="F996" i="3"/>
  <c r="I996" i="3"/>
  <c r="J996" i="3"/>
  <c r="H996" i="3"/>
  <c r="J520" i="3"/>
  <c r="K520" i="3"/>
  <c r="I520" i="3"/>
  <c r="F520" i="3"/>
  <c r="H520" i="3"/>
  <c r="K574" i="3"/>
  <c r="J574" i="3"/>
  <c r="I574" i="3"/>
  <c r="K573" i="3"/>
  <c r="J573" i="3"/>
  <c r="F573" i="3"/>
  <c r="H573" i="3"/>
  <c r="I573" i="3"/>
  <c r="K923" i="3"/>
  <c r="I923" i="3"/>
  <c r="F923" i="3"/>
  <c r="H923" i="3"/>
  <c r="J923" i="3"/>
  <c r="J753" i="3"/>
  <c r="K753" i="3"/>
  <c r="I753" i="3"/>
  <c r="F753" i="3"/>
  <c r="H753" i="3"/>
  <c r="F951" i="3"/>
  <c r="I951" i="3"/>
  <c r="H951" i="3"/>
  <c r="J951" i="3"/>
  <c r="K951" i="3"/>
  <c r="H932" i="3"/>
  <c r="K932" i="3"/>
  <c r="F932" i="3"/>
  <c r="J932" i="3"/>
  <c r="I932" i="3"/>
  <c r="K517" i="3"/>
  <c r="J517" i="3"/>
  <c r="I517" i="3"/>
  <c r="F517" i="3"/>
  <c r="H517" i="3"/>
  <c r="K535" i="3"/>
  <c r="J535" i="3"/>
  <c r="H535" i="3"/>
  <c r="I535" i="3"/>
  <c r="F535" i="3"/>
  <c r="J495" i="3"/>
  <c r="K495" i="3"/>
  <c r="I495" i="3"/>
  <c r="H963" i="3"/>
  <c r="K963" i="3"/>
  <c r="I963" i="3"/>
  <c r="J963" i="3"/>
  <c r="F963" i="3"/>
  <c r="K546" i="3"/>
  <c r="I546" i="3"/>
  <c r="H546" i="3"/>
  <c r="F546" i="3"/>
  <c r="J546" i="3"/>
  <c r="K590" i="3"/>
  <c r="I590" i="3"/>
  <c r="H590" i="3"/>
  <c r="F590" i="3"/>
  <c r="J590" i="3"/>
  <c r="K571" i="3"/>
  <c r="J571" i="3"/>
  <c r="I571" i="3"/>
  <c r="K983" i="3"/>
  <c r="J983" i="3"/>
  <c r="F983" i="3"/>
  <c r="I983" i="3"/>
  <c r="H983" i="3"/>
  <c r="J887" i="3"/>
  <c r="I887" i="3"/>
  <c r="H887" i="3"/>
  <c r="F887" i="3"/>
  <c r="K887" i="3"/>
  <c r="J985" i="3"/>
  <c r="F985" i="3"/>
  <c r="I985" i="3"/>
  <c r="K985" i="3"/>
  <c r="H985" i="3"/>
  <c r="K835" i="3"/>
  <c r="I835" i="3"/>
  <c r="J835" i="3"/>
  <c r="F835" i="3"/>
  <c r="H835" i="3"/>
  <c r="K572" i="3"/>
  <c r="J572" i="3"/>
  <c r="I572" i="3"/>
  <c r="F572" i="3"/>
  <c r="H572" i="3"/>
  <c r="J627" i="3"/>
  <c r="K627" i="3"/>
  <c r="I627" i="3"/>
  <c r="I538" i="3"/>
  <c r="K538" i="3"/>
  <c r="J538" i="3"/>
  <c r="H538" i="3"/>
  <c r="F538" i="3"/>
  <c r="J708" i="3"/>
  <c r="K708" i="3"/>
  <c r="H708" i="3"/>
  <c r="F708" i="3"/>
  <c r="I708" i="3"/>
  <c r="J601" i="3"/>
  <c r="K601" i="3"/>
  <c r="H601" i="3"/>
  <c r="I601" i="3"/>
  <c r="F601" i="3"/>
  <c r="J579" i="3"/>
  <c r="F579" i="3"/>
  <c r="K579" i="3"/>
  <c r="I579" i="3"/>
  <c r="H579" i="3"/>
  <c r="J792" i="3"/>
  <c r="K792" i="3"/>
  <c r="I792" i="3"/>
  <c r="K765" i="3"/>
  <c r="I765" i="3"/>
  <c r="H765" i="3"/>
  <c r="J765" i="3"/>
  <c r="F765" i="3"/>
  <c r="K493" i="3"/>
  <c r="J493" i="3"/>
  <c r="I493" i="3"/>
  <c r="I988" i="3"/>
  <c r="F988" i="3"/>
  <c r="K988" i="3"/>
  <c r="H988" i="3"/>
  <c r="J988" i="3"/>
  <c r="K812" i="3"/>
  <c r="H812" i="3"/>
  <c r="I812" i="3"/>
  <c r="J812" i="3"/>
  <c r="F812" i="3"/>
  <c r="I903" i="3"/>
  <c r="J903" i="3"/>
  <c r="F903" i="3"/>
  <c r="K903" i="3"/>
  <c r="H903" i="3"/>
  <c r="I710" i="3"/>
  <c r="K710" i="3"/>
  <c r="J710" i="3"/>
  <c r="F710" i="3"/>
  <c r="H710" i="3"/>
  <c r="I474" i="3"/>
  <c r="K474" i="3"/>
  <c r="J474" i="3"/>
  <c r="F474" i="3"/>
  <c r="H474" i="3"/>
  <c r="J473" i="3"/>
  <c r="K473" i="3"/>
  <c r="I473" i="3"/>
  <c r="J715" i="3"/>
  <c r="K715" i="3"/>
  <c r="I715" i="3"/>
  <c r="F715" i="3"/>
  <c r="H715" i="3"/>
  <c r="K906" i="3"/>
  <c r="F906" i="3"/>
  <c r="J906" i="3"/>
  <c r="H906" i="3"/>
  <c r="I906" i="3"/>
  <c r="I900" i="3"/>
  <c r="K900" i="3"/>
  <c r="J900" i="3"/>
  <c r="H900" i="3"/>
  <c r="F900" i="3"/>
  <c r="I806" i="3"/>
  <c r="K806" i="3"/>
  <c r="F806" i="3"/>
  <c r="H806" i="3"/>
  <c r="J806" i="3"/>
  <c r="K972" i="3"/>
  <c r="F972" i="3"/>
  <c r="H972" i="3"/>
  <c r="I972" i="3"/>
  <c r="J972" i="3"/>
  <c r="I519" i="3"/>
  <c r="K519" i="3"/>
  <c r="J519" i="3"/>
  <c r="H519" i="3"/>
  <c r="F519" i="3"/>
  <c r="H865" i="3"/>
  <c r="J865" i="3"/>
  <c r="K865" i="3"/>
  <c r="I865" i="3"/>
  <c r="F865" i="3"/>
  <c r="K531" i="3"/>
  <c r="J531" i="3"/>
  <c r="I531" i="3"/>
  <c r="H531" i="3"/>
  <c r="F531" i="3"/>
  <c r="K694" i="3"/>
  <c r="J694" i="3"/>
  <c r="I694" i="3"/>
  <c r="F694" i="3"/>
  <c r="H694" i="3"/>
  <c r="I724" i="3"/>
  <c r="J724" i="3"/>
  <c r="K724" i="3"/>
  <c r="F724" i="3"/>
  <c r="H724" i="3"/>
  <c r="H904" i="3"/>
  <c r="I904" i="3"/>
  <c r="F904" i="3"/>
  <c r="K904" i="3"/>
  <c r="J904" i="3"/>
  <c r="K678" i="3"/>
  <c r="F678" i="3"/>
  <c r="J678" i="3"/>
  <c r="I678" i="3"/>
  <c r="H678" i="3"/>
  <c r="K652" i="3"/>
  <c r="I652" i="3"/>
  <c r="J652" i="3"/>
  <c r="I719" i="3"/>
  <c r="J719" i="3"/>
  <c r="H719" i="3"/>
  <c r="K719" i="3"/>
  <c r="F719" i="3"/>
  <c r="J468" i="3"/>
  <c r="K468" i="3"/>
  <c r="I468" i="3"/>
  <c r="H965" i="3"/>
  <c r="K965" i="3"/>
  <c r="I965" i="3"/>
  <c r="J965" i="3"/>
  <c r="F965" i="3"/>
  <c r="J511" i="3"/>
  <c r="H511" i="3"/>
  <c r="F511" i="3"/>
  <c r="K511" i="3"/>
  <c r="I511" i="3"/>
  <c r="J491" i="3"/>
  <c r="I491" i="3"/>
  <c r="F491" i="3"/>
  <c r="H491" i="3"/>
  <c r="K491" i="3"/>
  <c r="K888" i="3"/>
  <c r="J888" i="3"/>
  <c r="F888" i="3"/>
  <c r="I888" i="3"/>
  <c r="H888" i="3"/>
  <c r="J911" i="3"/>
  <c r="I911" i="3"/>
  <c r="H911" i="3"/>
  <c r="F911" i="3"/>
  <c r="K911" i="3"/>
  <c r="H867" i="3"/>
  <c r="K867" i="3"/>
  <c r="J867" i="3"/>
  <c r="F867" i="3"/>
  <c r="I867" i="3"/>
  <c r="J770" i="3"/>
  <c r="F770" i="3"/>
  <c r="K770" i="3"/>
  <c r="H770" i="3"/>
  <c r="I770" i="3"/>
  <c r="I548" i="3"/>
  <c r="H548" i="3"/>
  <c r="K548" i="3"/>
  <c r="J548" i="3"/>
  <c r="F548" i="3"/>
  <c r="K730" i="3"/>
  <c r="I730" i="3"/>
  <c r="J730" i="3"/>
  <c r="I746" i="3"/>
  <c r="H746" i="3"/>
  <c r="F746" i="3"/>
  <c r="K746" i="3"/>
  <c r="J746" i="3"/>
  <c r="J878" i="3"/>
  <c r="K878" i="3"/>
  <c r="I878" i="3"/>
  <c r="H878" i="3"/>
  <c r="F878" i="3"/>
  <c r="I707" i="3"/>
  <c r="F707" i="3"/>
  <c r="K707" i="3"/>
  <c r="J707" i="3"/>
  <c r="H707" i="3"/>
  <c r="J522" i="3"/>
  <c r="K522" i="3"/>
  <c r="I522" i="3"/>
  <c r="I605" i="3"/>
  <c r="H605" i="3"/>
  <c r="J605" i="3"/>
  <c r="F605" i="3"/>
  <c r="K605" i="3"/>
  <c r="J977" i="3"/>
  <c r="K977" i="3"/>
  <c r="H977" i="3"/>
  <c r="I977" i="3"/>
  <c r="F977" i="3"/>
  <c r="J297" i="3"/>
  <c r="K297" i="3"/>
  <c r="I297" i="3"/>
  <c r="J367" i="3"/>
  <c r="K367" i="3"/>
  <c r="I367" i="3"/>
  <c r="I318" i="3"/>
  <c r="J318" i="3"/>
  <c r="K318" i="3"/>
  <c r="H318" i="3"/>
  <c r="F318" i="3"/>
  <c r="J429" i="3"/>
  <c r="K429" i="3"/>
  <c r="I429" i="3"/>
  <c r="K771" i="3"/>
  <c r="J771" i="3"/>
  <c r="I771" i="3"/>
  <c r="F771" i="3"/>
  <c r="H771" i="3"/>
  <c r="J755" i="3"/>
  <c r="K755" i="3"/>
  <c r="I755" i="3"/>
  <c r="F755" i="3"/>
  <c r="H755" i="3"/>
  <c r="J780" i="3"/>
  <c r="K780" i="3"/>
  <c r="I780" i="3"/>
  <c r="K666" i="3"/>
  <c r="J666" i="3"/>
  <c r="H666" i="3"/>
  <c r="F666" i="3"/>
  <c r="H721" i="3"/>
  <c r="K721" i="3"/>
  <c r="F721" i="3"/>
  <c r="J721" i="3"/>
  <c r="I721" i="3"/>
  <c r="K899" i="3"/>
  <c r="H899" i="3"/>
  <c r="F899" i="3"/>
  <c r="J899" i="3"/>
  <c r="I899" i="3"/>
  <c r="K711" i="3"/>
  <c r="J711" i="3"/>
  <c r="F711" i="3"/>
  <c r="I711" i="3"/>
  <c r="H711" i="3"/>
  <c r="J559" i="3"/>
  <c r="F559" i="3"/>
  <c r="K559" i="3"/>
  <c r="H559" i="3"/>
  <c r="I559" i="3"/>
  <c r="J624" i="3"/>
  <c r="K624" i="3"/>
  <c r="I624" i="3"/>
  <c r="K556" i="3"/>
  <c r="J556" i="3"/>
  <c r="I556" i="3"/>
  <c r="K632" i="3"/>
  <c r="J632" i="3"/>
  <c r="I632" i="3"/>
  <c r="H820" i="3"/>
  <c r="J820" i="3"/>
  <c r="F820" i="3"/>
  <c r="K820" i="3"/>
  <c r="I820" i="3"/>
  <c r="K893" i="3"/>
  <c r="H893" i="3"/>
  <c r="I893" i="3"/>
  <c r="J893" i="3"/>
  <c r="F893" i="3"/>
  <c r="I565" i="3"/>
  <c r="K565" i="3"/>
  <c r="H565" i="3"/>
  <c r="J565" i="3"/>
  <c r="F565" i="3"/>
  <c r="K450" i="3"/>
  <c r="J450" i="3"/>
  <c r="I450" i="3"/>
  <c r="K489" i="3"/>
  <c r="J489" i="3"/>
  <c r="I489" i="3"/>
  <c r="F489" i="3"/>
  <c r="H489" i="3"/>
  <c r="J213" i="3"/>
  <c r="K213" i="3"/>
  <c r="I213" i="3"/>
  <c r="K198" i="3"/>
  <c r="J198" i="3"/>
  <c r="I198" i="3"/>
  <c r="J193" i="3"/>
  <c r="K193" i="3"/>
  <c r="I193" i="3"/>
  <c r="K235" i="3"/>
  <c r="J235" i="3"/>
  <c r="I235" i="3"/>
  <c r="K253" i="3"/>
  <c r="J253" i="3"/>
  <c r="I253" i="3"/>
  <c r="J280" i="3"/>
  <c r="K280" i="3"/>
  <c r="H280" i="3"/>
  <c r="I280" i="3"/>
  <c r="K392" i="3"/>
  <c r="J392" i="3"/>
  <c r="I392" i="3"/>
  <c r="J290" i="3"/>
  <c r="K290" i="3"/>
  <c r="I290" i="3"/>
  <c r="K331" i="3"/>
  <c r="J331" i="3"/>
  <c r="I331" i="3"/>
  <c r="K414" i="3"/>
  <c r="J414" i="3"/>
  <c r="I414" i="3"/>
  <c r="K368" i="3"/>
  <c r="J368" i="3"/>
  <c r="I368" i="3"/>
  <c r="K418" i="3"/>
  <c r="J418" i="3"/>
  <c r="I418" i="3"/>
  <c r="F418" i="3"/>
  <c r="H418" i="3"/>
  <c r="K393" i="3"/>
  <c r="J393" i="3"/>
  <c r="I393" i="3"/>
  <c r="H393" i="3"/>
  <c r="F393" i="3"/>
  <c r="K332" i="3"/>
  <c r="J332" i="3"/>
  <c r="I332" i="3"/>
  <c r="K371" i="3"/>
  <c r="J371" i="3"/>
  <c r="I371" i="3"/>
  <c r="K845" i="3"/>
  <c r="I845" i="3"/>
  <c r="F845" i="3"/>
  <c r="J845" i="3"/>
  <c r="H845" i="3"/>
  <c r="J989" i="3"/>
  <c r="I989" i="3"/>
  <c r="F989" i="3"/>
  <c r="H989" i="3"/>
  <c r="K989" i="3"/>
  <c r="J661" i="3"/>
  <c r="K661" i="3"/>
  <c r="H661" i="3"/>
  <c r="F661" i="3"/>
  <c r="J465" i="3"/>
  <c r="K465" i="3"/>
  <c r="I465" i="3"/>
  <c r="H465" i="3"/>
  <c r="F465" i="3"/>
  <c r="K986" i="3"/>
  <c r="I986" i="3"/>
  <c r="H986" i="3"/>
  <c r="J986" i="3"/>
  <c r="F986" i="3"/>
  <c r="K883" i="3"/>
  <c r="H883" i="3"/>
  <c r="I883" i="3"/>
  <c r="F883" i="3"/>
  <c r="J883" i="3"/>
  <c r="I630" i="3"/>
  <c r="J630" i="3"/>
  <c r="K630" i="3"/>
  <c r="F630" i="3"/>
  <c r="H630" i="3"/>
  <c r="K648" i="3"/>
  <c r="J648" i="3"/>
  <c r="H648" i="3"/>
  <c r="I648" i="3"/>
  <c r="F648" i="3"/>
  <c r="I738" i="3"/>
  <c r="J738" i="3"/>
  <c r="K738" i="3"/>
  <c r="F738" i="3"/>
  <c r="H738" i="3"/>
  <c r="K868" i="3"/>
  <c r="J868" i="3"/>
  <c r="F868" i="3"/>
  <c r="H868" i="3"/>
  <c r="I868" i="3"/>
  <c r="I838" i="3"/>
  <c r="J838" i="3"/>
  <c r="K838" i="3"/>
  <c r="H838" i="3"/>
  <c r="F838" i="3"/>
  <c r="F816" i="3"/>
  <c r="H816" i="3"/>
  <c r="I816" i="3"/>
  <c r="K816" i="3"/>
  <c r="J816" i="3"/>
  <c r="F909" i="3"/>
  <c r="I909" i="3"/>
  <c r="H909" i="3"/>
  <c r="J909" i="3"/>
  <c r="K909" i="3"/>
  <c r="J614" i="3"/>
  <c r="I614" i="3"/>
  <c r="H614" i="3"/>
  <c r="K614" i="3"/>
  <c r="F614" i="3"/>
  <c r="J680" i="3"/>
  <c r="K680" i="3"/>
  <c r="I680" i="3"/>
  <c r="H849" i="3"/>
  <c r="J849" i="3"/>
  <c r="I849" i="3"/>
  <c r="K849" i="3"/>
  <c r="F849" i="3"/>
  <c r="J457" i="3"/>
  <c r="K457" i="3"/>
  <c r="I457" i="3"/>
  <c r="J452" i="3"/>
  <c r="I452" i="3"/>
  <c r="K452" i="3"/>
  <c r="H570" i="3"/>
  <c r="I570" i="3"/>
  <c r="F570" i="3"/>
  <c r="J570" i="3"/>
  <c r="K570" i="3"/>
  <c r="I821" i="3"/>
  <c r="J821" i="3"/>
  <c r="K821" i="3"/>
  <c r="H821" i="3"/>
  <c r="F821" i="3"/>
  <c r="I523" i="3"/>
  <c r="K523" i="3"/>
  <c r="J523" i="3"/>
  <c r="H523" i="3"/>
  <c r="F523" i="3"/>
  <c r="F766" i="3"/>
  <c r="H766" i="3"/>
  <c r="J766" i="3"/>
  <c r="K766" i="3"/>
  <c r="I766" i="3"/>
  <c r="F778" i="3"/>
  <c r="J778" i="3"/>
  <c r="H778" i="3"/>
  <c r="K778" i="3"/>
  <c r="I778" i="3"/>
  <c r="I791" i="3"/>
  <c r="J791" i="3"/>
  <c r="F791" i="3"/>
  <c r="K791" i="3"/>
  <c r="H791" i="3"/>
  <c r="J421" i="3"/>
  <c r="I421" i="3"/>
  <c r="K421" i="3"/>
  <c r="J861" i="3"/>
  <c r="F861" i="3"/>
  <c r="H861" i="3"/>
  <c r="K861" i="3"/>
  <c r="I861" i="3"/>
  <c r="K938" i="3"/>
  <c r="F938" i="3"/>
  <c r="I938" i="3"/>
  <c r="H938" i="3"/>
  <c r="J938" i="3"/>
  <c r="J950" i="3"/>
  <c r="H950" i="3"/>
  <c r="K950" i="3"/>
  <c r="I950" i="3"/>
  <c r="F950" i="3"/>
  <c r="K875" i="3"/>
  <c r="J875" i="3"/>
  <c r="I875" i="3"/>
  <c r="H875" i="3"/>
  <c r="F875" i="3"/>
  <c r="K449" i="3"/>
  <c r="J449" i="3"/>
  <c r="I449" i="3"/>
  <c r="K760" i="3"/>
  <c r="J760" i="3"/>
  <c r="I760" i="3"/>
  <c r="J553" i="3"/>
  <c r="I553" i="3"/>
  <c r="K553" i="3"/>
  <c r="F553" i="3"/>
  <c r="H553" i="3"/>
  <c r="J912" i="3"/>
  <c r="F912" i="3"/>
  <c r="I912" i="3"/>
  <c r="K912" i="3"/>
  <c r="H912" i="3"/>
  <c r="K767" i="3"/>
  <c r="J767" i="3"/>
  <c r="I767" i="3"/>
  <c r="H767" i="3"/>
  <c r="F767" i="3"/>
  <c r="K709" i="3"/>
  <c r="I709" i="3"/>
  <c r="H709" i="3"/>
  <c r="J709" i="3"/>
  <c r="F709" i="3"/>
  <c r="J971" i="3"/>
  <c r="I971" i="3"/>
  <c r="H971" i="3"/>
  <c r="F971" i="3"/>
  <c r="K971" i="3"/>
  <c r="J976" i="3"/>
  <c r="F976" i="3"/>
  <c r="K976" i="3"/>
  <c r="H976" i="3"/>
  <c r="I976" i="3"/>
  <c r="J595" i="3"/>
  <c r="I595" i="3"/>
  <c r="K595" i="3"/>
  <c r="K706" i="3"/>
  <c r="J706" i="3"/>
  <c r="I706" i="3"/>
  <c r="H706" i="3"/>
  <c r="F706" i="3"/>
  <c r="I701" i="3"/>
  <c r="J701" i="3"/>
  <c r="K701" i="3"/>
  <c r="H701" i="3"/>
  <c r="F701" i="3"/>
  <c r="K613" i="3"/>
  <c r="I613" i="3"/>
  <c r="J613" i="3"/>
  <c r="H613" i="3"/>
  <c r="F613" i="3"/>
  <c r="I915" i="3"/>
  <c r="J915" i="3"/>
  <c r="K915" i="3"/>
  <c r="F915" i="3"/>
  <c r="H915" i="3"/>
  <c r="K981" i="3"/>
  <c r="F981" i="3"/>
  <c r="H981" i="3"/>
  <c r="J981" i="3"/>
  <c r="I981" i="3"/>
  <c r="I749" i="3"/>
  <c r="J749" i="3"/>
  <c r="H749" i="3"/>
  <c r="F749" i="3"/>
  <c r="K749" i="3"/>
  <c r="J784" i="3"/>
  <c r="I784" i="3"/>
  <c r="K784" i="3"/>
  <c r="K783" i="3"/>
  <c r="I783" i="3"/>
  <c r="J783" i="3"/>
  <c r="F783" i="3"/>
  <c r="H783" i="3"/>
  <c r="K635" i="3"/>
  <c r="I635" i="3"/>
  <c r="J635" i="3"/>
  <c r="K825" i="3"/>
  <c r="J825" i="3"/>
  <c r="I825" i="3"/>
  <c r="H934" i="3"/>
  <c r="K934" i="3"/>
  <c r="F934" i="3"/>
  <c r="I934" i="3"/>
  <c r="J934" i="3"/>
  <c r="J679" i="3"/>
  <c r="K679" i="3"/>
  <c r="I679" i="3"/>
  <c r="H679" i="3"/>
  <c r="F679" i="3"/>
  <c r="J594" i="3"/>
  <c r="K594" i="3"/>
  <c r="I594" i="3"/>
  <c r="K602" i="3"/>
  <c r="J602" i="3"/>
  <c r="I602" i="3"/>
  <c r="H602" i="3"/>
  <c r="F602" i="3"/>
  <c r="J873" i="3"/>
  <c r="I873" i="3"/>
  <c r="H873" i="3"/>
  <c r="K873" i="3"/>
  <c r="F873" i="3"/>
  <c r="J813" i="3"/>
  <c r="I813" i="3"/>
  <c r="H813" i="3"/>
  <c r="F813" i="3"/>
  <c r="K813" i="3"/>
  <c r="H905" i="3"/>
  <c r="K905" i="3"/>
  <c r="J905" i="3"/>
  <c r="I905" i="3"/>
  <c r="F905" i="3"/>
  <c r="J871" i="3"/>
  <c r="I871" i="3"/>
  <c r="K871" i="3"/>
  <c r="F871" i="3"/>
  <c r="H871" i="3"/>
  <c r="J723" i="3"/>
  <c r="I723" i="3"/>
  <c r="H723" i="3"/>
  <c r="F723" i="3"/>
  <c r="K723" i="3"/>
  <c r="K619" i="3"/>
  <c r="J619" i="3"/>
  <c r="I619" i="3"/>
  <c r="J516" i="3"/>
  <c r="K516" i="3"/>
  <c r="I516" i="3"/>
  <c r="J829" i="3"/>
  <c r="K829" i="3"/>
  <c r="I829" i="3"/>
  <c r="H829" i="3"/>
  <c r="F829" i="3"/>
  <c r="J830" i="3"/>
  <c r="I830" i="3"/>
  <c r="K830" i="3"/>
  <c r="I843" i="3"/>
  <c r="F843" i="3"/>
  <c r="K843" i="3"/>
  <c r="J843" i="3"/>
  <c r="H843" i="3"/>
  <c r="I528" i="3"/>
  <c r="J528" i="3"/>
  <c r="K528" i="3"/>
  <c r="F528" i="3"/>
  <c r="H528" i="3"/>
  <c r="J453" i="3"/>
  <c r="K453" i="3"/>
  <c r="I453" i="3"/>
  <c r="H453" i="3"/>
  <c r="F453" i="3"/>
  <c r="J641" i="3"/>
  <c r="I641" i="3"/>
  <c r="K641" i="3"/>
  <c r="F641" i="3"/>
  <c r="H641" i="3"/>
  <c r="I501" i="3"/>
  <c r="J501" i="3"/>
  <c r="K501" i="3"/>
  <c r="F501" i="3"/>
  <c r="H501" i="3"/>
  <c r="F952" i="3"/>
  <c r="I952" i="3"/>
  <c r="H952" i="3"/>
  <c r="J952" i="3"/>
  <c r="K952" i="3"/>
  <c r="K455" i="3"/>
  <c r="J455" i="3"/>
  <c r="I455" i="3"/>
  <c r="K727" i="3"/>
  <c r="J727" i="3"/>
  <c r="I727" i="3"/>
  <c r="H727" i="3"/>
  <c r="F727" i="3"/>
  <c r="H1000" i="3"/>
  <c r="F1000" i="3"/>
  <c r="I1000" i="3"/>
  <c r="O994" i="2"/>
  <c r="K1000" i="3"/>
  <c r="J1000" i="3"/>
  <c r="N994" i="2"/>
  <c r="K506" i="3"/>
  <c r="J506" i="3"/>
  <c r="H506" i="3"/>
  <c r="I506" i="3"/>
  <c r="F506" i="3"/>
  <c r="K735" i="3"/>
  <c r="J735" i="3"/>
  <c r="I735" i="3"/>
  <c r="K486" i="3"/>
  <c r="I486" i="3"/>
  <c r="F486" i="3"/>
  <c r="J486" i="3"/>
  <c r="H486" i="3"/>
  <c r="K480" i="3"/>
  <c r="J480" i="3"/>
  <c r="I480" i="3"/>
  <c r="K688" i="3"/>
  <c r="J688" i="3"/>
  <c r="I688" i="3"/>
  <c r="H688" i="3"/>
  <c r="F688" i="3"/>
  <c r="K667" i="3"/>
  <c r="J667" i="3"/>
  <c r="I667" i="3"/>
  <c r="K585" i="3"/>
  <c r="J585" i="3"/>
  <c r="I585" i="3"/>
  <c r="F585" i="3"/>
  <c r="H585" i="3"/>
  <c r="H870" i="3"/>
  <c r="F870" i="3"/>
  <c r="K870" i="3"/>
  <c r="J870" i="3"/>
  <c r="I870" i="3"/>
  <c r="J714" i="3"/>
  <c r="K714" i="3"/>
  <c r="I714" i="3"/>
  <c r="K775" i="3"/>
  <c r="I775" i="3"/>
  <c r="J775" i="3"/>
  <c r="H775" i="3"/>
  <c r="F775" i="3"/>
  <c r="K665" i="3"/>
  <c r="J665" i="3"/>
  <c r="I665" i="3"/>
  <c r="K683" i="3"/>
  <c r="J683" i="3"/>
  <c r="H683" i="3"/>
  <c r="F683" i="3"/>
  <c r="K582" i="3"/>
  <c r="I582" i="3"/>
  <c r="J582" i="3"/>
  <c r="J673" i="3"/>
  <c r="K673" i="3"/>
  <c r="K542" i="3"/>
  <c r="F542" i="3"/>
  <c r="I542" i="3"/>
  <c r="H542" i="3"/>
  <c r="J542" i="3"/>
  <c r="F884" i="3"/>
  <c r="J884" i="3"/>
  <c r="K884" i="3"/>
  <c r="H884" i="3"/>
  <c r="I884" i="3"/>
  <c r="J488" i="3"/>
  <c r="K488" i="3"/>
  <c r="I488" i="3"/>
  <c r="J466" i="3"/>
  <c r="I466" i="3"/>
  <c r="K466" i="3"/>
  <c r="K699" i="3"/>
  <c r="I699" i="3"/>
  <c r="F699" i="3"/>
  <c r="H699" i="3"/>
  <c r="J699" i="3"/>
  <c r="J697" i="3"/>
  <c r="K697" i="3"/>
  <c r="I697" i="3"/>
  <c r="K640" i="3"/>
  <c r="I640" i="3"/>
  <c r="J640" i="3"/>
  <c r="J756" i="3"/>
  <c r="K756" i="3"/>
  <c r="I756" i="3"/>
  <c r="K416" i="3"/>
  <c r="J416" i="3"/>
  <c r="I416" i="3"/>
  <c r="J286" i="3"/>
  <c r="K286" i="3"/>
  <c r="I286" i="3"/>
  <c r="J370" i="3"/>
  <c r="K370" i="3"/>
  <c r="I370" i="3"/>
  <c r="H370" i="3"/>
  <c r="F370" i="3"/>
  <c r="J441" i="3"/>
  <c r="K441" i="3"/>
  <c r="I441" i="3"/>
  <c r="F441" i="3"/>
  <c r="H441" i="3"/>
  <c r="K467" i="3"/>
  <c r="J467" i="3"/>
  <c r="I467" i="3"/>
  <c r="K479" i="3"/>
  <c r="J479" i="3"/>
  <c r="I479" i="3"/>
  <c r="J712" i="3"/>
  <c r="K712" i="3"/>
  <c r="I712" i="3"/>
  <c r="K880" i="3"/>
  <c r="H880" i="3"/>
  <c r="I880" i="3"/>
  <c r="J880" i="3"/>
  <c r="F880" i="3"/>
  <c r="J731" i="3"/>
  <c r="K731" i="3"/>
  <c r="I731" i="3"/>
  <c r="F731" i="3"/>
  <c r="H731" i="3"/>
  <c r="K705" i="3"/>
  <c r="I705" i="3"/>
  <c r="J705" i="3"/>
  <c r="I802" i="3"/>
  <c r="K802" i="3"/>
  <c r="J802" i="3"/>
  <c r="H802" i="3"/>
  <c r="F802" i="3"/>
  <c r="J564" i="3"/>
  <c r="K564" i="3"/>
  <c r="I564" i="3"/>
  <c r="K463" i="3"/>
  <c r="J463" i="3"/>
  <c r="I463" i="3"/>
  <c r="J481" i="3"/>
  <c r="I481" i="3"/>
  <c r="F481" i="3"/>
  <c r="K481" i="3"/>
  <c r="H481" i="3"/>
  <c r="H758" i="3"/>
  <c r="J758" i="3"/>
  <c r="I758" i="3"/>
  <c r="F758" i="3"/>
  <c r="K758" i="3"/>
  <c r="K628" i="3"/>
  <c r="J628" i="3"/>
  <c r="I628" i="3"/>
  <c r="F889" i="3"/>
  <c r="H889" i="3"/>
  <c r="I889" i="3"/>
  <c r="K889" i="3"/>
  <c r="J889" i="3"/>
  <c r="F931" i="3"/>
  <c r="K931" i="3"/>
  <c r="H931" i="3"/>
  <c r="I931" i="3"/>
  <c r="J931" i="3"/>
  <c r="I882" i="3"/>
  <c r="H882" i="3"/>
  <c r="J882" i="3"/>
  <c r="F882" i="3"/>
  <c r="K882" i="3"/>
  <c r="K674" i="3"/>
  <c r="J674" i="3"/>
  <c r="I674" i="3"/>
  <c r="H674" i="3"/>
  <c r="F674" i="3"/>
  <c r="J217" i="3"/>
  <c r="K217" i="3"/>
  <c r="I217" i="3"/>
  <c r="J195" i="3"/>
  <c r="I195" i="3"/>
  <c r="F195" i="3"/>
  <c r="K195" i="3"/>
  <c r="H195" i="3"/>
  <c r="J246" i="3"/>
  <c r="I246" i="3"/>
  <c r="K246" i="3"/>
  <c r="J270" i="3"/>
  <c r="K270" i="3"/>
  <c r="I270" i="3"/>
  <c r="J269" i="3"/>
  <c r="H269" i="3"/>
  <c r="K269" i="3"/>
  <c r="I269" i="3"/>
  <c r="J330" i="3"/>
  <c r="K330" i="3"/>
  <c r="I330" i="3"/>
  <c r="K357" i="3"/>
  <c r="I357" i="3"/>
  <c r="F357" i="3"/>
  <c r="J357" i="3"/>
  <c r="H357" i="3"/>
  <c r="K407" i="3"/>
  <c r="J407" i="3"/>
  <c r="I407" i="3"/>
  <c r="K353" i="3"/>
  <c r="J353" i="3"/>
  <c r="I353" i="3"/>
  <c r="K379" i="3"/>
  <c r="J379" i="3"/>
  <c r="I379" i="3"/>
  <c r="K375" i="3"/>
  <c r="J375" i="3"/>
  <c r="I375" i="3"/>
  <c r="J374" i="3"/>
  <c r="I374" i="3"/>
  <c r="K374" i="3"/>
  <c r="J403" i="3"/>
  <c r="K403" i="3"/>
  <c r="I403" i="3"/>
  <c r="K341" i="3"/>
  <c r="I341" i="3"/>
  <c r="F341" i="3"/>
  <c r="J341" i="3"/>
  <c r="H341" i="3"/>
  <c r="J420" i="3"/>
  <c r="K420" i="3"/>
  <c r="I420" i="3"/>
  <c r="J448" i="3"/>
  <c r="K448" i="3"/>
  <c r="I448" i="3"/>
  <c r="I781" i="3"/>
  <c r="J781" i="3"/>
  <c r="F781" i="3"/>
  <c r="H781" i="3"/>
  <c r="K781" i="3"/>
  <c r="K998" i="3"/>
  <c r="H998" i="3"/>
  <c r="I998" i="3"/>
  <c r="F998" i="3"/>
  <c r="J998" i="3"/>
  <c r="I850" i="3"/>
  <c r="J850" i="3"/>
  <c r="F850" i="3"/>
  <c r="H850" i="3"/>
  <c r="K850" i="3"/>
  <c r="I600" i="3"/>
  <c r="J600" i="3"/>
  <c r="K600" i="3"/>
  <c r="F600" i="3"/>
  <c r="H600" i="3"/>
  <c r="I969" i="3"/>
  <c r="F969" i="3"/>
  <c r="H969" i="3"/>
  <c r="K969" i="3"/>
  <c r="J969" i="3"/>
  <c r="K656" i="3"/>
  <c r="J656" i="3"/>
  <c r="F656" i="3"/>
  <c r="H656" i="3"/>
  <c r="J454" i="3"/>
  <c r="H454" i="3"/>
  <c r="K454" i="3"/>
  <c r="F454" i="3"/>
  <c r="I454" i="3"/>
  <c r="J695" i="3"/>
  <c r="K695" i="3"/>
  <c r="F695" i="3"/>
  <c r="H695" i="3"/>
  <c r="I695" i="3"/>
  <c r="J550" i="3"/>
  <c r="I550" i="3"/>
  <c r="K550" i="3"/>
  <c r="F550" i="3"/>
  <c r="H550" i="3"/>
  <c r="J532" i="3"/>
  <c r="K532" i="3"/>
  <c r="I532" i="3"/>
  <c r="H532" i="3"/>
  <c r="F532" i="3"/>
  <c r="J916" i="3"/>
  <c r="I916" i="3"/>
  <c r="H916" i="3"/>
  <c r="F916" i="3"/>
  <c r="K916" i="3"/>
  <c r="K611" i="3"/>
  <c r="J611" i="3"/>
  <c r="I611" i="3"/>
  <c r="I593" i="3"/>
  <c r="K593" i="3"/>
  <c r="F593" i="3"/>
  <c r="H593" i="3"/>
  <c r="J593" i="3"/>
  <c r="J698" i="3"/>
  <c r="K698" i="3"/>
  <c r="I698" i="3"/>
  <c r="J472" i="3"/>
  <c r="I472" i="3"/>
  <c r="K472" i="3"/>
  <c r="H734" i="3"/>
  <c r="F734" i="3"/>
  <c r="J734" i="3"/>
  <c r="I734" i="3"/>
  <c r="K734" i="3"/>
  <c r="K676" i="3"/>
  <c r="J676" i="3"/>
  <c r="F676" i="3"/>
  <c r="H676" i="3"/>
  <c r="I562" i="3"/>
  <c r="K562" i="3"/>
  <c r="F562" i="3"/>
  <c r="H562" i="3"/>
  <c r="J562" i="3"/>
  <c r="K848" i="3"/>
  <c r="H848" i="3"/>
  <c r="I848" i="3"/>
  <c r="F848" i="3"/>
  <c r="J848" i="3"/>
  <c r="I907" i="3"/>
  <c r="K907" i="3"/>
  <c r="H907" i="3"/>
  <c r="F907" i="3"/>
  <c r="J907" i="3"/>
  <c r="K649" i="3"/>
  <c r="J649" i="3"/>
  <c r="H649" i="3"/>
  <c r="F649" i="3"/>
  <c r="I649" i="3"/>
  <c r="F908" i="3"/>
  <c r="H908" i="3"/>
  <c r="K908" i="3"/>
  <c r="J908" i="3"/>
  <c r="I908" i="3"/>
  <c r="J690" i="3"/>
  <c r="K690" i="3"/>
  <c r="F690" i="3"/>
  <c r="H690" i="3"/>
  <c r="I690" i="3"/>
  <c r="J638" i="3"/>
  <c r="K638" i="3"/>
  <c r="I638" i="3"/>
  <c r="J558" i="3"/>
  <c r="K558" i="3"/>
  <c r="I558" i="3"/>
  <c r="J851" i="3"/>
  <c r="K851" i="3"/>
  <c r="H851" i="3"/>
  <c r="F851" i="3"/>
  <c r="I851" i="3"/>
  <c r="F973" i="3"/>
  <c r="J973" i="3"/>
  <c r="K973" i="3"/>
  <c r="I973" i="3"/>
  <c r="H973" i="3"/>
  <c r="K513" i="3"/>
  <c r="J513" i="3"/>
  <c r="I513" i="3"/>
  <c r="F953" i="3"/>
  <c r="J953" i="3"/>
  <c r="K953" i="3"/>
  <c r="I953" i="3"/>
  <c r="H953" i="3"/>
  <c r="I897" i="3"/>
  <c r="F897" i="3"/>
  <c r="K897" i="3"/>
  <c r="H897" i="3"/>
  <c r="J897" i="3"/>
  <c r="J424" i="3"/>
  <c r="K424" i="3"/>
  <c r="I424" i="3"/>
  <c r="J747" i="3"/>
  <c r="K747" i="3"/>
  <c r="I747" i="3"/>
  <c r="F747" i="3"/>
  <c r="H747" i="3"/>
  <c r="J675" i="3"/>
  <c r="K675" i="3"/>
  <c r="F675" i="3"/>
  <c r="H675" i="3"/>
  <c r="K877" i="3"/>
  <c r="I877" i="3"/>
  <c r="H877" i="3"/>
  <c r="J877" i="3"/>
  <c r="F877" i="3"/>
  <c r="K834" i="3"/>
  <c r="J834" i="3"/>
  <c r="I834" i="3"/>
  <c r="F959" i="3"/>
  <c r="J959" i="3"/>
  <c r="I959" i="3"/>
  <c r="H959" i="3"/>
  <c r="K959" i="3"/>
  <c r="H957" i="3"/>
  <c r="J957" i="3"/>
  <c r="K957" i="3"/>
  <c r="F957" i="3"/>
  <c r="I957" i="3"/>
  <c r="I994" i="3"/>
  <c r="H994" i="3"/>
  <c r="F994" i="3"/>
  <c r="K994" i="3"/>
  <c r="J994" i="3"/>
  <c r="F920" i="3"/>
  <c r="I920" i="3"/>
  <c r="H920" i="3"/>
  <c r="J920" i="3"/>
  <c r="K920" i="3"/>
  <c r="K459" i="3"/>
  <c r="J459" i="3"/>
  <c r="I459" i="3"/>
  <c r="J768" i="3"/>
  <c r="K768" i="3"/>
  <c r="I768" i="3"/>
  <c r="K634" i="3"/>
  <c r="J634" i="3"/>
  <c r="I634" i="3"/>
  <c r="J478" i="3"/>
  <c r="K478" i="3"/>
  <c r="H478" i="3"/>
  <c r="I478" i="3"/>
  <c r="F478" i="3"/>
  <c r="J586" i="3"/>
  <c r="K586" i="3"/>
  <c r="I586" i="3"/>
  <c r="K787" i="3"/>
  <c r="I787" i="3"/>
  <c r="J787" i="3"/>
  <c r="H787" i="3"/>
  <c r="F787" i="3"/>
  <c r="J809" i="3"/>
  <c r="K809" i="3"/>
  <c r="I809" i="3"/>
  <c r="H809" i="3"/>
  <c r="F809" i="3"/>
  <c r="J769" i="3"/>
  <c r="K769" i="3"/>
  <c r="F769" i="3"/>
  <c r="I769" i="3"/>
  <c r="H769" i="3"/>
  <c r="I575" i="3"/>
  <c r="J575" i="3"/>
  <c r="K575" i="3"/>
  <c r="F575" i="3"/>
  <c r="H575" i="3"/>
  <c r="K662" i="3"/>
  <c r="J662" i="3"/>
  <c r="F662" i="3"/>
  <c r="H662" i="3"/>
  <c r="I662" i="3"/>
  <c r="J591" i="3"/>
  <c r="I591" i="3"/>
  <c r="H591" i="3"/>
  <c r="K591" i="3"/>
  <c r="F591" i="3"/>
  <c r="J739" i="3"/>
  <c r="K739" i="3"/>
  <c r="I739" i="3"/>
  <c r="F975" i="3"/>
  <c r="K975" i="3"/>
  <c r="I975" i="3"/>
  <c r="J975" i="3"/>
  <c r="H975" i="3"/>
  <c r="I779" i="3"/>
  <c r="J779" i="3"/>
  <c r="K779" i="3"/>
  <c r="F779" i="3"/>
  <c r="H779" i="3"/>
  <c r="J704" i="3"/>
  <c r="I704" i="3"/>
  <c r="F704" i="3"/>
  <c r="K704" i="3"/>
  <c r="H704" i="3"/>
  <c r="J939" i="3"/>
  <c r="F939" i="3"/>
  <c r="H939" i="3"/>
  <c r="K939" i="3"/>
  <c r="I939" i="3"/>
  <c r="I541" i="3"/>
  <c r="K541" i="3"/>
  <c r="F541" i="3"/>
  <c r="J541" i="3"/>
  <c r="H541" i="3"/>
  <c r="J497" i="3"/>
  <c r="I497" i="3"/>
  <c r="H497" i="3"/>
  <c r="F497" i="3"/>
  <c r="K497" i="3"/>
  <c r="J700" i="3"/>
  <c r="K700" i="3"/>
  <c r="I700" i="3"/>
  <c r="K811" i="3"/>
  <c r="J811" i="3"/>
  <c r="I811" i="3"/>
  <c r="K764" i="3"/>
  <c r="J764" i="3"/>
  <c r="I764" i="3"/>
  <c r="I874" i="3"/>
  <c r="J874" i="3"/>
  <c r="F874" i="3"/>
  <c r="K874" i="3"/>
  <c r="H874" i="3"/>
  <c r="J658" i="3"/>
  <c r="K658" i="3"/>
  <c r="I658" i="3"/>
  <c r="K631" i="3"/>
  <c r="J631" i="3"/>
  <c r="I631" i="3"/>
  <c r="K654" i="3"/>
  <c r="J654" i="3"/>
  <c r="H654" i="3"/>
  <c r="I654" i="3"/>
  <c r="F654" i="3"/>
  <c r="J660" i="3"/>
  <c r="K660" i="3"/>
  <c r="I660" i="3"/>
  <c r="I801" i="3"/>
  <c r="J801" i="3"/>
  <c r="K801" i="3"/>
  <c r="F801" i="3"/>
  <c r="H801" i="3"/>
  <c r="K992" i="3"/>
  <c r="I992" i="3"/>
  <c r="J992" i="3"/>
  <c r="F992" i="3"/>
  <c r="H992" i="3"/>
  <c r="K940" i="3"/>
  <c r="J940" i="3"/>
  <c r="I940" i="3"/>
  <c r="F940" i="3"/>
  <c r="H940" i="3"/>
  <c r="K840" i="3"/>
  <c r="J840" i="3"/>
  <c r="I840" i="3"/>
  <c r="F970" i="3"/>
  <c r="I970" i="3"/>
  <c r="K970" i="3"/>
  <c r="J970" i="3"/>
  <c r="H970" i="3"/>
  <c r="H876" i="3"/>
  <c r="J876" i="3"/>
  <c r="I876" i="3"/>
  <c r="F876" i="3"/>
  <c r="K876" i="3"/>
  <c r="K536" i="3"/>
  <c r="H536" i="3"/>
  <c r="J536" i="3"/>
  <c r="I536" i="3"/>
  <c r="F536" i="3"/>
  <c r="I978" i="3"/>
  <c r="H978" i="3"/>
  <c r="F978" i="3"/>
  <c r="K978" i="3"/>
  <c r="J978" i="3"/>
  <c r="K647" i="3"/>
  <c r="J647" i="3"/>
  <c r="I647" i="3"/>
  <c r="I469" i="3"/>
  <c r="H469" i="3"/>
  <c r="K469" i="3"/>
  <c r="J469" i="3"/>
  <c r="F469" i="3"/>
  <c r="K672" i="3"/>
  <c r="J672" i="3"/>
  <c r="F672" i="3"/>
  <c r="I672" i="3"/>
  <c r="H672" i="3"/>
  <c r="H966" i="3"/>
  <c r="I966" i="3"/>
  <c r="F966" i="3"/>
  <c r="J966" i="3"/>
  <c r="K966" i="3"/>
  <c r="I836" i="3"/>
  <c r="H836" i="3"/>
  <c r="F836" i="3"/>
  <c r="J836" i="3"/>
  <c r="K836" i="3"/>
  <c r="J677" i="3"/>
  <c r="K677" i="3"/>
  <c r="F677" i="3"/>
  <c r="H677" i="3"/>
  <c r="K470" i="3"/>
  <c r="J470" i="3"/>
  <c r="I470" i="3"/>
  <c r="I664" i="3"/>
  <c r="J664" i="3"/>
  <c r="K664" i="3"/>
  <c r="K530" i="3"/>
  <c r="I530" i="3"/>
  <c r="F530" i="3"/>
  <c r="J530" i="3"/>
  <c r="H530" i="3"/>
  <c r="J750" i="3"/>
  <c r="H750" i="3"/>
  <c r="K750" i="3"/>
  <c r="I750" i="3"/>
  <c r="F750" i="3"/>
  <c r="J892" i="3"/>
  <c r="H892" i="3"/>
  <c r="I892" i="3"/>
  <c r="K892" i="3"/>
  <c r="F892" i="3"/>
  <c r="I551" i="3"/>
  <c r="H551" i="3"/>
  <c r="K551" i="3"/>
  <c r="F551" i="3"/>
  <c r="J551" i="3"/>
  <c r="J895" i="3"/>
  <c r="F895" i="3"/>
  <c r="K895" i="3"/>
  <c r="H895" i="3"/>
  <c r="I895" i="3"/>
  <c r="J757" i="3"/>
  <c r="F757" i="3"/>
  <c r="I757" i="3"/>
  <c r="H757" i="3"/>
  <c r="K757" i="3"/>
  <c r="I945" i="3"/>
  <c r="K945" i="3"/>
  <c r="F945" i="3"/>
  <c r="H945" i="3"/>
  <c r="J945" i="3"/>
  <c r="J514" i="3"/>
  <c r="K514" i="3"/>
  <c r="I514" i="3"/>
  <c r="K716" i="3"/>
  <c r="J716" i="3"/>
  <c r="I716" i="3"/>
  <c r="I717" i="3"/>
  <c r="H717" i="3"/>
  <c r="F717" i="3"/>
  <c r="J717" i="3"/>
  <c r="K717" i="3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AL128" i="4"/>
  <c r="AR128" i="4" s="1"/>
  <c r="G128" i="4" s="1"/>
  <c r="AH152" i="4"/>
  <c r="AP5" i="4"/>
  <c r="AV5" i="4" s="1"/>
  <c r="AB152" i="4"/>
  <c r="W162" i="4"/>
  <c r="V42" i="4"/>
  <c r="W42" i="4" s="1"/>
  <c r="X42" i="4" s="1"/>
  <c r="Y9" i="4"/>
  <c r="AJ9" i="4" s="1"/>
  <c r="AE241" i="4"/>
  <c r="AB241" i="4"/>
  <c r="Z270" i="4"/>
  <c r="AK270" i="4"/>
  <c r="AJ241" i="4"/>
  <c r="AK241" i="4"/>
  <c r="AC241" i="4"/>
  <c r="AF241" i="4"/>
  <c r="AA270" i="4"/>
  <c r="AB270" i="4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M5" i="4"/>
  <c r="AS5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AM152" i="4" s="1"/>
  <c r="AS152" i="4" s="1"/>
  <c r="Z152" i="4"/>
  <c r="AP116" i="4"/>
  <c r="AV116" i="4" s="1"/>
  <c r="AQ128" i="4"/>
  <c r="AW128" i="4" s="1"/>
  <c r="Y24" i="4"/>
  <c r="AA24" i="4" s="1"/>
  <c r="AG96" i="4"/>
  <c r="AD96" i="4"/>
  <c r="AO124" i="4"/>
  <c r="AU124" i="4" s="1"/>
  <c r="AM124" i="4"/>
  <c r="AS124" i="4" s="1"/>
  <c r="AN116" i="4"/>
  <c r="AT116" i="4" s="1"/>
  <c r="AO116" i="4"/>
  <c r="AU116" i="4" s="1"/>
  <c r="AN132" i="4"/>
  <c r="AT132" i="4" s="1"/>
  <c r="AM132" i="4"/>
  <c r="AS132" i="4" s="1"/>
  <c r="AL5" i="4"/>
  <c r="AR5" i="4" s="1"/>
  <c r="F5" i="4" s="1"/>
  <c r="J5" i="4" s="1"/>
  <c r="W56" i="4"/>
  <c r="Y112" i="4"/>
  <c r="AC112" i="4" s="1"/>
  <c r="Y144" i="4"/>
  <c r="AF144" i="4" s="1"/>
  <c r="X960" i="4"/>
  <c r="Y960" i="4"/>
  <c r="W847" i="4"/>
  <c r="U908" i="4"/>
  <c r="V908" i="4"/>
  <c r="W908" i="4" s="1"/>
  <c r="X908" i="4" s="1"/>
  <c r="X437" i="4"/>
  <c r="Y437" i="4"/>
  <c r="AI687" i="4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AP241" i="4" s="1"/>
  <c r="AV241" i="4" s="1"/>
  <c r="Y180" i="4"/>
  <c r="Z180" i="4" s="1"/>
  <c r="V185" i="4"/>
  <c r="X997" i="4"/>
  <c r="Y997" i="4"/>
  <c r="Y972" i="4"/>
  <c r="X972" i="4"/>
  <c r="X671" i="4"/>
  <c r="Y671" i="4"/>
  <c r="AL465" i="4"/>
  <c r="AR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Z377" i="4"/>
  <c r="AE349" i="4"/>
  <c r="AH349" i="4"/>
  <c r="AJ349" i="4"/>
  <c r="AI342" i="4"/>
  <c r="AB342" i="4"/>
  <c r="AA342" i="4"/>
  <c r="AL258" i="4"/>
  <c r="AR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A96" i="4"/>
  <c r="AB845" i="4"/>
  <c r="AN845" i="4" s="1"/>
  <c r="AT845" i="4" s="1"/>
  <c r="AG759" i="4"/>
  <c r="AK759" i="4"/>
  <c r="AM116" i="4"/>
  <c r="AS116" i="4" s="1"/>
  <c r="AG711" i="4"/>
  <c r="AK711" i="4"/>
  <c r="AH954" i="4"/>
  <c r="AK888" i="4"/>
  <c r="F269" i="3"/>
  <c r="AO5" i="4"/>
  <c r="AU5" i="4" s="1"/>
  <c r="AA970" i="4"/>
  <c r="AU970" i="4"/>
  <c r="F280" i="3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E585" i="4"/>
  <c r="AA585" i="4"/>
  <c r="AB585" i="4"/>
  <c r="AK669" i="4"/>
  <c r="AD669" i="4"/>
  <c r="V105" i="4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M709" i="4"/>
  <c r="AS709" i="4" s="1"/>
  <c r="AJ711" i="4"/>
  <c r="AF711" i="4"/>
  <c r="AF888" i="4"/>
  <c r="AV970" i="4"/>
  <c r="AT970" i="4"/>
  <c r="AS970" i="4"/>
  <c r="AG941" i="4"/>
  <c r="AC599" i="4"/>
  <c r="AK687" i="4"/>
  <c r="W994" i="4"/>
  <c r="V956" i="4"/>
  <c r="W956" i="4" s="1"/>
  <c r="AH599" i="4"/>
  <c r="AG413" i="4"/>
  <c r="Y445" i="4"/>
  <c r="AH652" i="4"/>
  <c r="AI652" i="4"/>
  <c r="AB652" i="4"/>
  <c r="Y854" i="4"/>
  <c r="W770" i="4"/>
  <c r="W946" i="4"/>
  <c r="AG970" i="4"/>
  <c r="AA290" i="4"/>
  <c r="AB369" i="4"/>
  <c r="AD691" i="4"/>
  <c r="AA691" i="4"/>
  <c r="AI585" i="4"/>
  <c r="Z585" i="4"/>
  <c r="AD585" i="4"/>
  <c r="AF669" i="4"/>
  <c r="AF691" i="4"/>
  <c r="AH96" i="4"/>
  <c r="AC96" i="4"/>
  <c r="AB96" i="4"/>
  <c r="AH759" i="4"/>
  <c r="AM776" i="4"/>
  <c r="AS776" i="4" s="1"/>
  <c r="AH711" i="4"/>
  <c r="AH888" i="4"/>
  <c r="AP970" i="4"/>
  <c r="AN970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P687" i="4" s="1"/>
  <c r="AV687" i="4" s="1"/>
  <c r="AK652" i="4"/>
  <c r="AC652" i="4"/>
  <c r="AD652" i="4"/>
  <c r="W646" i="4"/>
  <c r="X646" i="4" s="1"/>
  <c r="AB350" i="4"/>
  <c r="AD226" i="4"/>
  <c r="AP226" i="4" s="1"/>
  <c r="AV226" i="4" s="1"/>
  <c r="AI350" i="4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W62" i="4"/>
  <c r="X62" i="4" s="1"/>
  <c r="W75" i="4"/>
  <c r="X75" i="4" s="1"/>
  <c r="Y75" i="4" s="1"/>
  <c r="AK75" i="4" s="1"/>
  <c r="Z350" i="4"/>
  <c r="W929" i="4"/>
  <c r="AF981" i="4"/>
  <c r="AG950" i="4"/>
  <c r="AJ896" i="4"/>
  <c r="F99" i="3"/>
  <c r="H99" i="3"/>
  <c r="AG995" i="4"/>
  <c r="AI369" i="4"/>
  <c r="AH873" i="4"/>
  <c r="AK995" i="4"/>
  <c r="AF812" i="4"/>
  <c r="AK950" i="4"/>
  <c r="AF896" i="4"/>
  <c r="AI950" i="4"/>
  <c r="AF599" i="4"/>
  <c r="AL599" i="4" s="1"/>
  <c r="AR599" i="4" s="1"/>
  <c r="AK106" i="4"/>
  <c r="AQ106" i="4" s="1"/>
  <c r="AW106" i="4" s="1"/>
  <c r="AF106" i="4"/>
  <c r="AL106" i="4" s="1"/>
  <c r="AR106" i="4" s="1"/>
  <c r="AJ599" i="4"/>
  <c r="AI599" i="4"/>
  <c r="Y835" i="4"/>
  <c r="AA835" i="4" s="1"/>
  <c r="AB413" i="4"/>
  <c r="Y842" i="4"/>
  <c r="AB842" i="4" s="1"/>
  <c r="V962" i="4"/>
  <c r="AJ350" i="4"/>
  <c r="AE350" i="4"/>
  <c r="AQ350" i="4" s="1"/>
  <c r="AW350" i="4" s="1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D116" i="4" s="1"/>
  <c r="H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Y823" i="4"/>
  <c r="AI823" i="4" s="1"/>
  <c r="AN732" i="4"/>
  <c r="AT732" i="4" s="1"/>
  <c r="AH897" i="4"/>
  <c r="AH941" i="4"/>
  <c r="V947" i="4"/>
  <c r="W947" i="4" s="1"/>
  <c r="AI106" i="4"/>
  <c r="AO106" i="4" s="1"/>
  <c r="AU106" i="4" s="1"/>
  <c r="AH106" i="4"/>
  <c r="AN106" i="4" s="1"/>
  <c r="AT106" i="4" s="1"/>
  <c r="V446" i="4"/>
  <c r="W446" i="4" s="1"/>
  <c r="X446" i="4" s="1"/>
  <c r="Y446" i="4" s="1"/>
  <c r="Y245" i="4"/>
  <c r="AB245" i="4" s="1"/>
  <c r="AG350" i="4"/>
  <c r="AH350" i="4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I896" i="4"/>
  <c r="AH989" i="4"/>
  <c r="AD599" i="4"/>
  <c r="AG106" i="4"/>
  <c r="AM106" i="4" s="1"/>
  <c r="AS106" i="4" s="1"/>
  <c r="AB599" i="4"/>
  <c r="AN599" i="4" s="1"/>
  <c r="AT599" i="4" s="1"/>
  <c r="AH694" i="4"/>
  <c r="AN694" i="4" s="1"/>
  <c r="AT694" i="4" s="1"/>
  <c r="AG845" i="4"/>
  <c r="AM845" i="4" s="1"/>
  <c r="AS845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J996" i="4"/>
  <c r="AH996" i="4"/>
  <c r="AK897" i="4"/>
  <c r="AK981" i="4"/>
  <c r="AK954" i="4"/>
  <c r="AJ950" i="4"/>
  <c r="AH950" i="4"/>
  <c r="AH896" i="4"/>
  <c r="AG896" i="4"/>
  <c r="AJ941" i="4"/>
  <c r="AJ660" i="4"/>
  <c r="AP660" i="4" s="1"/>
  <c r="AV660" i="4" s="1"/>
  <c r="V919" i="4"/>
  <c r="Z694" i="4"/>
  <c r="AI694" i="4"/>
  <c r="AF694" i="4"/>
  <c r="AD350" i="4"/>
  <c r="AF350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G996" i="4"/>
  <c r="AO132" i="4"/>
  <c r="AU132" i="4" s="1"/>
  <c r="AJ897" i="4"/>
  <c r="AJ981" i="4"/>
  <c r="AF954" i="4"/>
  <c r="W43" i="4"/>
  <c r="X43" i="4" s="1"/>
  <c r="Y43" i="4" s="1"/>
  <c r="W183" i="4"/>
  <c r="X183" i="4" s="1"/>
  <c r="Y183" i="4" s="1"/>
  <c r="AF183" i="4" s="1"/>
  <c r="AP727" i="4"/>
  <c r="AV727" i="4" s="1"/>
  <c r="Y908" i="4"/>
  <c r="AI908" i="4" s="1"/>
  <c r="Y655" i="4"/>
  <c r="W975" i="4"/>
  <c r="W894" i="4"/>
  <c r="X894" i="4" s="1"/>
  <c r="V892" i="4"/>
  <c r="W892" i="4" s="1"/>
  <c r="AJ694" i="4"/>
  <c r="AP694" i="4" s="1"/>
  <c r="AV694" i="4" s="1"/>
  <c r="AI959" i="4"/>
  <c r="W974" i="4"/>
  <c r="Y974" i="4" s="1"/>
  <c r="W855" i="4"/>
  <c r="W885" i="4"/>
  <c r="W988" i="4"/>
  <c r="V898" i="4"/>
  <c r="W898" i="4" s="1"/>
  <c r="Y898" i="4" s="1"/>
  <c r="AG694" i="4"/>
  <c r="AM694" i="4" s="1"/>
  <c r="AS694" i="4" s="1"/>
  <c r="W657" i="4"/>
  <c r="U962" i="4"/>
  <c r="W962" i="4" s="1"/>
  <c r="Y946" i="4"/>
  <c r="X946" i="4"/>
  <c r="AC350" i="4"/>
  <c r="AA350" i="4"/>
  <c r="W965" i="4"/>
  <c r="X965" i="4" s="1"/>
  <c r="W911" i="4"/>
  <c r="W955" i="4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AA654" i="4" s="1"/>
  <c r="Y601" i="4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P612" i="4" s="1"/>
  <c r="AV612" i="4" s="1"/>
  <c r="AH612" i="4"/>
  <c r="AA612" i="4"/>
  <c r="AE612" i="4"/>
  <c r="AB612" i="4"/>
  <c r="AN612" i="4" s="1"/>
  <c r="AT612" i="4" s="1"/>
  <c r="W633" i="4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O694" i="4"/>
  <c r="AU694" i="4" s="1"/>
  <c r="AG660" i="4"/>
  <c r="AK660" i="4"/>
  <c r="AQ660" i="4" s="1"/>
  <c r="AW660" i="4" s="1"/>
  <c r="Z669" i="4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P625" i="4" s="1"/>
  <c r="AV625" i="4" s="1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877" i="4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AA601" i="4"/>
  <c r="W859" i="4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N333" i="4" s="1"/>
  <c r="AT333" i="4" s="1"/>
  <c r="AJ308" i="4"/>
  <c r="AP308" i="4" s="1"/>
  <c r="AV30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105" i="4"/>
  <c r="X105" i="4" s="1"/>
  <c r="Y105" i="4" s="1"/>
  <c r="W21" i="4"/>
  <c r="X21" i="4" s="1"/>
  <c r="Y21" i="4" s="1"/>
  <c r="W87" i="4"/>
  <c r="X87" i="4" s="1"/>
  <c r="W141" i="4"/>
  <c r="X141" i="4" s="1"/>
  <c r="W173" i="4"/>
  <c r="X173" i="4" s="1"/>
  <c r="W967" i="4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L191" i="4" s="1"/>
  <c r="AR191" i="4" s="1"/>
  <c r="AK191" i="4"/>
  <c r="AH562" i="4"/>
  <c r="Y422" i="4"/>
  <c r="AA422" i="4" s="1"/>
  <c r="X657" i="4"/>
  <c r="Y657" i="4" s="1"/>
  <c r="AP255" i="4"/>
  <c r="AV255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Q585" i="4"/>
  <c r="AW585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W590" i="4"/>
  <c r="W685" i="4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G854" i="4"/>
  <c r="AK854" i="4"/>
  <c r="AJ854" i="4"/>
  <c r="AI854" i="4"/>
  <c r="AF854" i="4"/>
  <c r="AB663" i="4"/>
  <c r="AE667" i="4"/>
  <c r="AB655" i="4"/>
  <c r="W678" i="4"/>
  <c r="X678" i="4" s="1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AE513" i="4"/>
  <c r="AB513" i="4"/>
  <c r="AD513" i="4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B835" i="4"/>
  <c r="AJ835" i="4"/>
  <c r="AK835" i="4"/>
  <c r="AC835" i="4"/>
  <c r="AB334" i="4"/>
  <c r="AH334" i="4"/>
  <c r="Z334" i="4"/>
  <c r="AL334" i="4" s="1"/>
  <c r="AR334" i="4" s="1"/>
  <c r="E334" i="4" s="1"/>
  <c r="I334" i="4" s="1"/>
  <c r="AJ513" i="4"/>
  <c r="AF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A759" i="4"/>
  <c r="AD759" i="4"/>
  <c r="W689" i="4"/>
  <c r="W744" i="4"/>
  <c r="AB582" i="4"/>
  <c r="AN582" i="4" s="1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AE663" i="4"/>
  <c r="Z663" i="4"/>
  <c r="W871" i="4"/>
  <c r="W720" i="4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AL562" i="4"/>
  <c r="AR562" i="4" s="1"/>
  <c r="G562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J365" i="4"/>
  <c r="AE365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AO96" i="4"/>
  <c r="AU96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X975" i="4"/>
  <c r="Y975" i="4"/>
  <c r="AP419" i="4"/>
  <c r="AV419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AJ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N695" i="4" s="1"/>
  <c r="AT695" i="4" s="1"/>
  <c r="AJ695" i="4"/>
  <c r="AE695" i="4"/>
  <c r="AA695" i="4"/>
  <c r="AG695" i="4"/>
  <c r="AC695" i="4"/>
  <c r="AK695" i="4"/>
  <c r="Z695" i="4"/>
  <c r="AL695" i="4" s="1"/>
  <c r="AR695" i="4" s="1"/>
  <c r="AG494" i="4"/>
  <c r="AK494" i="4"/>
  <c r="AJ494" i="4"/>
  <c r="AH494" i="4"/>
  <c r="AF494" i="4"/>
  <c r="AI494" i="4"/>
  <c r="Y933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AF891" i="4" s="1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F562" i="4"/>
  <c r="J562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C48" i="4"/>
  <c r="Z48" i="4"/>
  <c r="AD48" i="4"/>
  <c r="AE48" i="4"/>
  <c r="AA48" i="4"/>
  <c r="AB48" i="4"/>
  <c r="AG654" i="4"/>
  <c r="AI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P661" i="4"/>
  <c r="AV661" i="4" s="1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B24" i="4"/>
  <c r="AJ24" i="4"/>
  <c r="Z24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C770" i="4"/>
  <c r="AB139" i="4"/>
  <c r="AA139" i="4"/>
  <c r="Z139" i="4"/>
  <c r="AL139" i="4" s="1"/>
  <c r="AR139" i="4" s="1"/>
  <c r="AD139" i="4"/>
  <c r="AP139" i="4" s="1"/>
  <c r="AV139" i="4" s="1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X911" i="4"/>
  <c r="AF911" i="4" s="1"/>
  <c r="X60" i="4"/>
  <c r="AL727" i="4"/>
  <c r="AR727" i="4" s="1"/>
  <c r="AN727" i="4"/>
  <c r="AT727" i="4" s="1"/>
  <c r="AK963" i="4"/>
  <c r="AF963" i="4"/>
  <c r="AJ963" i="4"/>
  <c r="X6" i="4"/>
  <c r="AI15" i="4"/>
  <c r="AK15" i="4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G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P996" i="4" s="1"/>
  <c r="AB996" i="4"/>
  <c r="AN996" i="4" s="1"/>
  <c r="AU996" i="4"/>
  <c r="AT996" i="4"/>
  <c r="AC996" i="4"/>
  <c r="AA996" i="4"/>
  <c r="AM996" i="4" s="1"/>
  <c r="Z996" i="4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AF59" i="4"/>
  <c r="W28" i="4"/>
  <c r="AM759" i="4"/>
  <c r="AS759" i="4" s="1"/>
  <c r="AN759" i="4"/>
  <c r="AT759" i="4" s="1"/>
  <c r="AP759" i="4"/>
  <c r="AV759" i="4" s="1"/>
  <c r="AE823" i="4"/>
  <c r="AQ823" i="4" s="1"/>
  <c r="AW823" i="4" s="1"/>
  <c r="AB557" i="4"/>
  <c r="AN557" i="4" s="1"/>
  <c r="AT557" i="4" s="1"/>
  <c r="AE557" i="4"/>
  <c r="AA557" i="4"/>
  <c r="AM557" i="4" s="1"/>
  <c r="AS557" i="4" s="1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X137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I646" i="4"/>
  <c r="AO812" i="4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I770" i="4"/>
  <c r="Y97" i="4"/>
  <c r="Z97" i="4" s="1"/>
  <c r="D128" i="4"/>
  <c r="H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AN615" i="4"/>
  <c r="AT615" i="4" s="1"/>
  <c r="AM663" i="4"/>
  <c r="AS663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880" i="4"/>
  <c r="AE880" i="4"/>
  <c r="AQ880" i="4" s="1"/>
  <c r="AS880" i="4"/>
  <c r="AW880" i="4"/>
  <c r="AC880" i="4"/>
  <c r="AB880" i="4"/>
  <c r="AV880" i="4"/>
  <c r="AA880" i="4"/>
  <c r="AD880" i="4"/>
  <c r="AU880" i="4"/>
  <c r="AT880" i="4"/>
  <c r="AC848" i="4"/>
  <c r="Z848" i="4"/>
  <c r="AA848" i="4"/>
  <c r="AD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B11" i="4"/>
  <c r="W14" i="4"/>
  <c r="Z15" i="4"/>
  <c r="AB15" i="4"/>
  <c r="AC15" i="4"/>
  <c r="AE15" i="4"/>
  <c r="AA15" i="4"/>
  <c r="AD15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F929" i="4"/>
  <c r="AG929" i="4"/>
  <c r="AI929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E22" i="4"/>
  <c r="AD22" i="4"/>
  <c r="AB22" i="4"/>
  <c r="Z22" i="4"/>
  <c r="AA22" i="4"/>
  <c r="AC22" i="4"/>
  <c r="AD59" i="4"/>
  <c r="AE59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F116" i="4"/>
  <c r="J116" i="4" s="1"/>
  <c r="Y592" i="4"/>
  <c r="AC592" i="4" s="1"/>
  <c r="X32" i="4"/>
  <c r="Y32" i="4" s="1"/>
  <c r="AG3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AH731" i="4"/>
  <c r="W742" i="4"/>
  <c r="AI937" i="4"/>
  <c r="AK937" i="4"/>
  <c r="AF937" i="4"/>
  <c r="U969" i="4"/>
  <c r="V969" i="4"/>
  <c r="X999" i="4"/>
  <c r="Y999" i="4"/>
  <c r="AC100" i="4"/>
  <c r="Y72" i="4"/>
  <c r="AB72" i="4" s="1"/>
  <c r="Y991" i="4"/>
  <c r="X991" i="4"/>
  <c r="AK803" i="4"/>
  <c r="AG803" i="4"/>
  <c r="AD38" i="4"/>
  <c r="AA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AG978" i="4"/>
  <c r="AH978" i="4"/>
  <c r="W971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I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Z770" i="4"/>
  <c r="AA770" i="4"/>
  <c r="AH97" i="4"/>
  <c r="AC123" i="4"/>
  <c r="Z123" i="4"/>
  <c r="AD123" i="4"/>
  <c r="AE123" i="4"/>
  <c r="AA123" i="4"/>
  <c r="AB123" i="4"/>
  <c r="AN123" i="4" s="1"/>
  <c r="AT123" i="4" s="1"/>
  <c r="AB147" i="4"/>
  <c r="AN147" i="4" s="1"/>
  <c r="AT147" i="4" s="1"/>
  <c r="AA147" i="4"/>
  <c r="Z147" i="4"/>
  <c r="AL147" i="4" s="1"/>
  <c r="AR147" i="4" s="1"/>
  <c r="AE147" i="4"/>
  <c r="AD147" i="4"/>
  <c r="AC147" i="4"/>
  <c r="AE179" i="4"/>
  <c r="AQ179" i="4" s="1"/>
  <c r="AW179" i="4" s="1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L625" i="4"/>
  <c r="AR625" i="4" s="1"/>
  <c r="AH140" i="4"/>
  <c r="AF140" i="4"/>
  <c r="AK140" i="4"/>
  <c r="Z140" i="4"/>
  <c r="AB140" i="4"/>
  <c r="AN140" i="4" s="1"/>
  <c r="AT140" i="4" s="1"/>
  <c r="AE140" i="4"/>
  <c r="AD164" i="4"/>
  <c r="AB164" i="4"/>
  <c r="Z164" i="4"/>
  <c r="AL164" i="4" s="1"/>
  <c r="AR164" i="4" s="1"/>
  <c r="AA164" i="4"/>
  <c r="AM164" i="4" s="1"/>
  <c r="AS164" i="4" s="1"/>
  <c r="AC164" i="4"/>
  <c r="AE164" i="4"/>
  <c r="Z20" i="4"/>
  <c r="AC20" i="4"/>
  <c r="AO20" i="4" s="1"/>
  <c r="AU20" i="4" s="1"/>
  <c r="AA20" i="4"/>
  <c r="AB20" i="4"/>
  <c r="AE20" i="4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AI911" i="4"/>
  <c r="X696" i="4"/>
  <c r="X77" i="4"/>
  <c r="Y77" i="4" s="1"/>
  <c r="W93" i="4"/>
  <c r="AK101" i="4"/>
  <c r="AG101" i="4"/>
  <c r="AA115" i="4"/>
  <c r="AM115" i="4" s="1"/>
  <c r="AS115" i="4" s="1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16" i="4"/>
  <c r="Y16" i="4" s="1"/>
  <c r="AH15" i="4"/>
  <c r="AF15" i="4"/>
  <c r="AJ15" i="4"/>
  <c r="X26" i="4"/>
  <c r="Y26" i="4" s="1"/>
  <c r="Z31" i="4"/>
  <c r="AD31" i="4"/>
  <c r="AP31" i="4" s="1"/>
  <c r="AV31" i="4" s="1"/>
  <c r="AC31" i="4"/>
  <c r="AB31" i="4"/>
  <c r="AN31" i="4" s="1"/>
  <c r="AT31" i="4" s="1"/>
  <c r="AE31" i="4"/>
  <c r="AA31" i="4"/>
  <c r="W65" i="4"/>
  <c r="Z91" i="4"/>
  <c r="AC91" i="4"/>
  <c r="AB91" i="4"/>
  <c r="AN91" i="4" s="1"/>
  <c r="AT91" i="4" s="1"/>
  <c r="AE91" i="4"/>
  <c r="AD91" i="4"/>
  <c r="AA91" i="4"/>
  <c r="AG94" i="4"/>
  <c r="AI94" i="4"/>
  <c r="AK94" i="4"/>
  <c r="Z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94" i="4"/>
  <c r="AJ994" i="4"/>
  <c r="AG994" i="4"/>
  <c r="AI994" i="4"/>
  <c r="AK994" i="4"/>
  <c r="AH994" i="4"/>
  <c r="AJ88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K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592" i="4"/>
  <c r="V2" i="4"/>
  <c r="U2" i="4"/>
  <c r="AD170" i="4"/>
  <c r="AC170" i="4"/>
  <c r="AO170" i="4" s="1"/>
  <c r="AU170" i="4" s="1"/>
  <c r="Z170" i="4"/>
  <c r="AE170" i="4"/>
  <c r="AB170" i="4"/>
  <c r="AN170" i="4" s="1"/>
  <c r="AT170" i="4" s="1"/>
  <c r="AA170" i="4"/>
  <c r="AB8" i="4"/>
  <c r="AE8" i="4"/>
  <c r="AD8" i="4"/>
  <c r="AP8" i="4" s="1"/>
  <c r="AV8" i="4" s="1"/>
  <c r="Z8" i="4"/>
  <c r="AA8" i="4"/>
  <c r="AC8" i="4"/>
  <c r="AB27" i="4"/>
  <c r="AA27" i="4"/>
  <c r="AE27" i="4"/>
  <c r="Z27" i="4"/>
  <c r="AC27" i="4"/>
  <c r="AD27" i="4"/>
  <c r="AE66" i="4"/>
  <c r="AQ66" i="4" s="1"/>
  <c r="AW66" i="4" s="1"/>
  <c r="AD66" i="4"/>
  <c r="AB66" i="4"/>
  <c r="AN66" i="4" s="1"/>
  <c r="AT66" i="4" s="1"/>
  <c r="Z66" i="4"/>
  <c r="AA66" i="4"/>
  <c r="AM66" i="4" s="1"/>
  <c r="AS66" i="4" s="1"/>
  <c r="AC66" i="4"/>
  <c r="Y71" i="4"/>
  <c r="AA71" i="4" s="1"/>
  <c r="W95" i="4"/>
  <c r="W98" i="4"/>
  <c r="Y168" i="4"/>
  <c r="AE168" i="4" s="1"/>
  <c r="Y176" i="4"/>
  <c r="AG515" i="4"/>
  <c r="AJ515" i="4"/>
  <c r="AK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J100" i="4"/>
  <c r="AC92" i="4"/>
  <c r="AA92" i="4"/>
  <c r="AE92" i="4"/>
  <c r="AD92" i="4"/>
  <c r="AP92" i="4" s="1"/>
  <c r="AV92" i="4" s="1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A521" i="4"/>
  <c r="AM521" i="4" s="1"/>
  <c r="AS521" i="4" s="1"/>
  <c r="Z521" i="4"/>
  <c r="AL521" i="4" s="1"/>
  <c r="AR521" i="4" s="1"/>
  <c r="AB521" i="4"/>
  <c r="AN521" i="4" s="1"/>
  <c r="AT521" i="4" s="1"/>
  <c r="AD521" i="4"/>
  <c r="AK795" i="4"/>
  <c r="AK38" i="4"/>
  <c r="AA102" i="4"/>
  <c r="Z102" i="4"/>
  <c r="AB102" i="4"/>
  <c r="AD102" i="4"/>
  <c r="AP102" i="4" s="1"/>
  <c r="AV102" i="4" s="1"/>
  <c r="AE102" i="4"/>
  <c r="AQ102" i="4" s="1"/>
  <c r="AW102" i="4" s="1"/>
  <c r="AC102" i="4"/>
  <c r="X603" i="4"/>
  <c r="Y603" i="4" s="1"/>
  <c r="AJ603" i="4" s="1"/>
  <c r="W618" i="4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C120" i="4"/>
  <c r="AE120" i="4"/>
  <c r="AB120" i="4"/>
  <c r="AD120" i="4"/>
  <c r="Z908" i="4"/>
  <c r="AB908" i="4"/>
  <c r="AE908" i="4"/>
  <c r="AS908" i="4"/>
  <c r="AW908" i="4"/>
  <c r="AD908" i="4"/>
  <c r="AV908" i="4"/>
  <c r="AT908" i="4"/>
  <c r="AA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Q844" i="4" s="1"/>
  <c r="AW844" i="4" s="1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D151" i="4"/>
  <c r="AP151" i="4" s="1"/>
  <c r="AV151" i="4" s="1"/>
  <c r="AA151" i="4"/>
  <c r="AE151" i="4"/>
  <c r="AQ151" i="4" s="1"/>
  <c r="AW151" i="4" s="1"/>
  <c r="AB151" i="4"/>
  <c r="AC151" i="4"/>
  <c r="AN776" i="4"/>
  <c r="AT776" i="4" s="1"/>
  <c r="AB69" i="4"/>
  <c r="AA69" i="4"/>
  <c r="AE69" i="4"/>
  <c r="AQ69" i="4" s="1"/>
  <c r="AW69" i="4" s="1"/>
  <c r="AD69" i="4"/>
  <c r="Z69" i="4"/>
  <c r="AC69" i="4"/>
  <c r="Z89" i="4"/>
  <c r="AL89" i="4" s="1"/>
  <c r="AR89" i="4" s="1"/>
  <c r="AD89" i="4"/>
  <c r="AC89" i="4"/>
  <c r="AB89" i="4"/>
  <c r="AE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Q755" i="4" s="1"/>
  <c r="AW755" i="4" s="1"/>
  <c r="AB755" i="4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D769" i="4"/>
  <c r="H769" i="4" s="1"/>
  <c r="Y825" i="4"/>
  <c r="Z825" i="4" s="1"/>
  <c r="AC793" i="4"/>
  <c r="AB793" i="4"/>
  <c r="AD793" i="4"/>
  <c r="AC833" i="4"/>
  <c r="AB833" i="4"/>
  <c r="AD833" i="4"/>
  <c r="AO797" i="4"/>
  <c r="AU797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O223" i="4"/>
  <c r="AU223" i="4" s="1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M253" i="4" s="1"/>
  <c r="AS253" i="4" s="1"/>
  <c r="AI308" i="4"/>
  <c r="AE276" i="4"/>
  <c r="W267" i="4"/>
  <c r="X267" i="4" s="1"/>
  <c r="AI191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L250" i="4"/>
  <c r="AR250" i="4" s="1"/>
  <c r="G250" i="4" s="1"/>
  <c r="AQ223" i="4"/>
  <c r="AW223" i="4" s="1"/>
  <c r="AO356" i="4"/>
  <c r="AU356" i="4" s="1"/>
  <c r="AL207" i="4"/>
  <c r="AR207" i="4" s="1"/>
  <c r="G207" i="4" s="1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F433" i="4"/>
  <c r="J433" i="4" s="1"/>
  <c r="G433" i="4"/>
  <c r="AL419" i="4"/>
  <c r="AR419" i="4" s="1"/>
  <c r="AQ419" i="4"/>
  <c r="AW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E395" i="4"/>
  <c r="AD395" i="4"/>
  <c r="AP395" i="4" s="1"/>
  <c r="AV395" i="4" s="1"/>
  <c r="AC395" i="4"/>
  <c r="AT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O447" i="4" s="1"/>
  <c r="AU447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N376" i="4" s="1"/>
  <c r="AT376" i="4" s="1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O378" i="4"/>
  <c r="AU378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AE314" i="4"/>
  <c r="AI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E377" i="4"/>
  <c r="I377" i="4" s="1"/>
  <c r="G377" i="4"/>
  <c r="AQ358" i="4"/>
  <c r="AW358" i="4" s="1"/>
  <c r="AB355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D442" i="4"/>
  <c r="Z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S414" i="4" s="1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X454" i="4"/>
  <c r="Y454" i="4" s="1"/>
  <c r="AD381" i="4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D448" i="4"/>
  <c r="AP448" i="4" s="1"/>
  <c r="AV448" i="4" s="1"/>
  <c r="AE448" i="4"/>
  <c r="AQ448" i="4" s="1"/>
  <c r="AW448" i="4" s="1"/>
  <c r="AN27" i="4" l="1"/>
  <c r="AT27" i="4" s="1"/>
  <c r="D5" i="4"/>
  <c r="H5" i="4" s="1"/>
  <c r="AL31" i="4"/>
  <c r="AR31" i="4" s="1"/>
  <c r="AN152" i="4"/>
  <c r="AT152" i="4" s="1"/>
  <c r="AO191" i="4"/>
  <c r="AU191" i="4" s="1"/>
  <c r="AC59" i="4"/>
  <c r="AA59" i="4"/>
  <c r="AE136" i="4"/>
  <c r="AJ59" i="4"/>
  <c r="AA180" i="4"/>
  <c r="AB59" i="4"/>
  <c r="AD136" i="4"/>
  <c r="AI59" i="4"/>
  <c r="AO163" i="4"/>
  <c r="AU163" i="4" s="1"/>
  <c r="AG61" i="4"/>
  <c r="AG136" i="4"/>
  <c r="AM147" i="4"/>
  <c r="AS147" i="4" s="1"/>
  <c r="Z59" i="4"/>
  <c r="AN36" i="4"/>
  <c r="AT36" i="4" s="1"/>
  <c r="AH59" i="4"/>
  <c r="AG24" i="4"/>
  <c r="AM24" i="4" s="1"/>
  <c r="AS24" i="4" s="1"/>
  <c r="AK24" i="4"/>
  <c r="AE24" i="4"/>
  <c r="AH24" i="4"/>
  <c r="AC24" i="4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I172" i="4"/>
  <c r="AF172" i="4"/>
  <c r="AB172" i="4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AH949" i="4"/>
  <c r="AK949" i="4"/>
  <c r="AG949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E467" i="4"/>
  <c r="I467" i="4" s="1"/>
  <c r="AA451" i="4"/>
  <c r="AF639" i="4"/>
  <c r="AL639" i="4" s="1"/>
  <c r="AR639" i="4" s="1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J891" i="4"/>
  <c r="AH891" i="4"/>
  <c r="AO818" i="4"/>
  <c r="AU818" i="4" s="1"/>
  <c r="Z654" i="4"/>
  <c r="AQ147" i="4"/>
  <c r="AW147" i="4" s="1"/>
  <c r="AB646" i="4"/>
  <c r="AJ803" i="4"/>
  <c r="AG967" i="4"/>
  <c r="AH955" i="4"/>
  <c r="AB136" i="4"/>
  <c r="Y965" i="4"/>
  <c r="X974" i="4"/>
  <c r="AO36" i="4"/>
  <c r="AU36" i="4" s="1"/>
  <c r="AF651" i="4"/>
  <c r="AJ651" i="4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P639" i="4" s="1"/>
  <c r="AV639" i="4" s="1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J91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Q22" i="4"/>
  <c r="AW22" i="4" s="1"/>
  <c r="AH967" i="4"/>
  <c r="AN527" i="4"/>
  <c r="AT527" i="4" s="1"/>
  <c r="AF955" i="4"/>
  <c r="AQ848" i="4"/>
  <c r="AW848" i="4" s="1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F654" i="4"/>
  <c r="AH654" i="4"/>
  <c r="D562" i="4"/>
  <c r="H562" i="4" s="1"/>
  <c r="AO644" i="4"/>
  <c r="AU644" i="4" s="1"/>
  <c r="AK641" i="4"/>
  <c r="AQ641" i="4" s="1"/>
  <c r="AW641" i="4" s="1"/>
  <c r="W917" i="4"/>
  <c r="W904" i="4"/>
  <c r="X904" i="4" s="1"/>
  <c r="AA405" i="4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Z832" i="4"/>
  <c r="AJ775" i="4"/>
  <c r="AG646" i="4"/>
  <c r="AM646" i="4" s="1"/>
  <c r="AS646" i="4" s="1"/>
  <c r="AI795" i="4"/>
  <c r="AG72" i="4"/>
  <c r="AL170" i="4"/>
  <c r="AR170" i="4" s="1"/>
  <c r="D170" i="4" s="1"/>
  <c r="H170" i="4" s="1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AO646" i="4" s="1"/>
  <c r="AU646" i="4" s="1"/>
  <c r="Z646" i="4"/>
  <c r="AH803" i="4"/>
  <c r="AF803" i="4"/>
  <c r="AP623" i="4"/>
  <c r="AV623" i="4" s="1"/>
  <c r="AL527" i="4"/>
  <c r="AR527" i="4" s="1"/>
  <c r="G527" i="4" s="1"/>
  <c r="AC136" i="4"/>
  <c r="AA136" i="4"/>
  <c r="AM136" i="4" s="1"/>
  <c r="AS136" i="4" s="1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G5" i="4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E174" i="4"/>
  <c r="AL22" i="4"/>
  <c r="AR22" i="4" s="1"/>
  <c r="E22" i="4" s="1"/>
  <c r="I22" i="4" s="1"/>
  <c r="AF100" i="4"/>
  <c r="AK136" i="4"/>
  <c r="AQ136" i="4" s="1"/>
  <c r="AW136" i="4" s="1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44" i="4"/>
  <c r="AK148" i="4"/>
  <c r="AB148" i="4"/>
  <c r="AE148" i="4"/>
  <c r="AQ15" i="4"/>
  <c r="AW15" i="4" s="1"/>
  <c r="AC44" i="4"/>
  <c r="AO44" i="4" s="1"/>
  <c r="AU44" i="4" s="1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H44" i="4"/>
  <c r="AN44" i="4" s="1"/>
  <c r="AT44" i="4" s="1"/>
  <c r="AJ148" i="4"/>
  <c r="AI148" i="4"/>
  <c r="AC148" i="4"/>
  <c r="AE11" i="4"/>
  <c r="Z44" i="4"/>
  <c r="AN139" i="4"/>
  <c r="AT139" i="4" s="1"/>
  <c r="AK112" i="4"/>
  <c r="AA112" i="4"/>
  <c r="AM112" i="4" s="1"/>
  <c r="AS112" i="4" s="1"/>
  <c r="AH9" i="4"/>
  <c r="AB9" i="4"/>
  <c r="AI9" i="4"/>
  <c r="AF9" i="4"/>
  <c r="AD9" i="4"/>
  <c r="AP9" i="4" s="1"/>
  <c r="AV9" i="4" s="1"/>
  <c r="AK9" i="4"/>
  <c r="Z9" i="4"/>
  <c r="AA9" i="4"/>
  <c r="AM9" i="4" s="1"/>
  <c r="AS9" i="4" s="1"/>
  <c r="D241" i="4"/>
  <c r="H241" i="4" s="1"/>
  <c r="E241" i="4"/>
  <c r="I241" i="4" s="1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Q170" i="4"/>
  <c r="AW170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M170" i="4"/>
  <c r="AS170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X917" i="4"/>
  <c r="Y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AM405" i="4"/>
  <c r="AS40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Q405" i="4"/>
  <c r="AW405" i="4" s="1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AO225" i="4" s="1"/>
  <c r="AU225" i="4" s="1"/>
  <c r="Z225" i="4"/>
  <c r="AE262" i="4"/>
  <c r="G241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N11" i="4" s="1"/>
  <c r="AT11" i="4" s="1"/>
  <c r="AO139" i="4"/>
  <c r="AU139" i="4" s="1"/>
  <c r="AF230" i="4"/>
  <c r="F241" i="4"/>
  <c r="J241" i="4" s="1"/>
  <c r="AK225" i="4"/>
  <c r="AJ262" i="4"/>
  <c r="AI262" i="4"/>
  <c r="AO262" i="4" s="1"/>
  <c r="AU262" i="4" s="1"/>
  <c r="Z262" i="4"/>
  <c r="AH225" i="4"/>
  <c r="AN225" i="4" s="1"/>
  <c r="AT225" i="4" s="1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M11" i="4" s="1"/>
  <c r="AS11" i="4" s="1"/>
  <c r="AD10" i="4"/>
  <c r="AL36" i="4"/>
  <c r="AR36" i="4" s="1"/>
  <c r="D36" i="4" s="1"/>
  <c r="H36" i="4" s="1"/>
  <c r="AL358" i="4"/>
  <c r="AR358" i="4" s="1"/>
  <c r="AM350" i="4"/>
  <c r="AS350" i="4" s="1"/>
  <c r="AQ369" i="4"/>
  <c r="AW369" i="4" s="1"/>
  <c r="AN350" i="4"/>
  <c r="AT350" i="4" s="1"/>
  <c r="AL333" i="4"/>
  <c r="AR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L322" i="4" s="1"/>
  <c r="AR322" i="4" s="1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P187" i="4" s="1"/>
  <c r="AV187" i="4" s="1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G943" i="4"/>
  <c r="Y962" i="4"/>
  <c r="X962" i="4"/>
  <c r="AN343" i="4"/>
  <c r="AT343" i="4" s="1"/>
  <c r="AJ118" i="4"/>
  <c r="AF131" i="4"/>
  <c r="AL59" i="4"/>
  <c r="AR59" i="4" s="1"/>
  <c r="D59" i="4" s="1"/>
  <c r="H59" i="4" s="1"/>
  <c r="AO880" i="4"/>
  <c r="AJ949" i="4"/>
  <c r="Y721" i="4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L10" i="4" s="1"/>
  <c r="AR10" i="4" s="1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M842" i="4" s="1"/>
  <c r="AS842" i="4" s="1"/>
  <c r="AD842" i="4"/>
  <c r="AK842" i="4"/>
  <c r="AE842" i="4"/>
  <c r="AF842" i="4"/>
  <c r="AL842" i="4" s="1"/>
  <c r="AR842" i="4" s="1"/>
  <c r="E842" i="4" s="1"/>
  <c r="I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K876" i="4" s="1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Q666" i="4" s="1"/>
  <c r="AW666" i="4" s="1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E437" i="4"/>
  <c r="I437" i="4" s="1"/>
  <c r="AF908" i="4"/>
  <c r="AL908" i="4" s="1"/>
  <c r="AG908" i="4"/>
  <c r="AM908" i="4" s="1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Q203" i="4" s="1"/>
  <c r="AW203" i="4" s="1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X906" i="4" s="1"/>
  <c r="AB962" i="4"/>
  <c r="AE962" i="4"/>
  <c r="AC962" i="4"/>
  <c r="AF962" i="4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X909" i="4"/>
  <c r="Y909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AP674" i="4" s="1"/>
  <c r="AV674" i="4" s="1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D842" i="4"/>
  <c r="H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P513" i="4"/>
  <c r="AV513" i="4" s="1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AK967" i="4"/>
  <c r="W866" i="4"/>
  <c r="X866" i="4" s="1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59" i="4"/>
  <c r="AW59" i="4" s="1"/>
  <c r="AP118" i="4"/>
  <c r="AV11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L107" i="4"/>
  <c r="AR107" i="4" s="1"/>
  <c r="E107" i="4" s="1"/>
  <c r="I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L587" i="4" s="1"/>
  <c r="AR587" i="4" s="1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P191" i="4"/>
  <c r="AV191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M17" i="4" s="1"/>
  <c r="AS17" i="4" s="1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E587" i="4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D109" i="4"/>
  <c r="H109" i="4" s="1"/>
  <c r="E160" i="4"/>
  <c r="I160" i="4" s="1"/>
  <c r="G160" i="4"/>
  <c r="F160" i="4"/>
  <c r="J160" i="4" s="1"/>
  <c r="D160" i="4"/>
  <c r="H160" i="4" s="1"/>
  <c r="E641" i="4"/>
  <c r="I641" i="4" s="1"/>
  <c r="F741" i="4"/>
  <c r="J741" i="4" s="1"/>
  <c r="E741" i="4"/>
  <c r="I741" i="4" s="1"/>
  <c r="G741" i="4"/>
  <c r="D741" i="4"/>
  <c r="H741" i="4" s="1"/>
  <c r="D115" i="4"/>
  <c r="H115" i="4" s="1"/>
  <c r="F115" i="4"/>
  <c r="J115" i="4" s="1"/>
  <c r="E115" i="4"/>
  <c r="I115" i="4" s="1"/>
  <c r="G115" i="4"/>
  <c r="G164" i="4"/>
  <c r="F164" i="4"/>
  <c r="J164" i="4" s="1"/>
  <c r="E164" i="4"/>
  <c r="I164" i="4" s="1"/>
  <c r="D164" i="4"/>
  <c r="H164" i="4" s="1"/>
  <c r="G22" i="4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E69" i="4"/>
  <c r="I6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170" i="4"/>
  <c r="E170" i="4"/>
  <c r="I170" i="4" s="1"/>
  <c r="F828" i="4"/>
  <c r="J828" i="4" s="1"/>
  <c r="G59" i="4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102" i="4"/>
  <c r="H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G8" i="4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F147" i="4"/>
  <c r="J147" i="4" s="1"/>
  <c r="G147" i="4"/>
  <c r="E147" i="4"/>
  <c r="I147" i="4" s="1"/>
  <c r="D147" i="4"/>
  <c r="H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P958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E36" i="4"/>
  <c r="I36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AN12" i="4" s="1"/>
  <c r="AT12" i="4" s="1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L803" i="4"/>
  <c r="AR803" i="4" s="1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E152" i="4"/>
  <c r="I152" i="4" s="1"/>
  <c r="AJ52" i="4"/>
  <c r="AI52" i="4"/>
  <c r="AM48" i="4"/>
  <c r="AS48" i="4" s="1"/>
  <c r="AJ127" i="4"/>
  <c r="AI127" i="4"/>
  <c r="AN97" i="4"/>
  <c r="AT97" i="4" s="1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N949" i="4" s="1"/>
  <c r="AC949" i="4"/>
  <c r="AE949" i="4"/>
  <c r="AQ949" i="4" s="1"/>
  <c r="AV949" i="4"/>
  <c r="AW949" i="4"/>
  <c r="AD949" i="4"/>
  <c r="AT949" i="4"/>
  <c r="Z949" i="4"/>
  <c r="AL949" i="4" s="1"/>
  <c r="AA949" i="4"/>
  <c r="AM949" i="4" s="1"/>
  <c r="AU949" i="4"/>
  <c r="AS949" i="4"/>
  <c r="AB933" i="4"/>
  <c r="AC933" i="4"/>
  <c r="AE933" i="4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N934" i="4" s="1"/>
  <c r="AE934" i="4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D171" i="4"/>
  <c r="H171" i="4" s="1"/>
  <c r="AH101" i="4"/>
  <c r="X93" i="4"/>
  <c r="Y93" i="4" s="1"/>
  <c r="Z85" i="4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N49" i="4" s="1"/>
  <c r="AT49" i="4" s="1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O136" i="4"/>
  <c r="AU136" i="4" s="1"/>
  <c r="AP136" i="4"/>
  <c r="AV136" i="4" s="1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P974" i="4" s="1"/>
  <c r="AV974" i="4"/>
  <c r="AW974" i="4"/>
  <c r="AU974" i="4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M114" i="4" s="1"/>
  <c r="AS114" i="4" s="1"/>
  <c r="AE114" i="4"/>
  <c r="Z114" i="4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A55" i="4"/>
  <c r="AD55" i="4"/>
  <c r="AC55" i="4"/>
  <c r="Z55" i="4"/>
  <c r="AB55" i="4"/>
  <c r="AF46" i="4"/>
  <c r="AK46" i="4"/>
  <c r="AI46" i="4"/>
  <c r="AF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Q611" i="4" s="1"/>
  <c r="AW611" i="4" s="1"/>
  <c r="AL602" i="4"/>
  <c r="AR602" i="4" s="1"/>
  <c r="Y533" i="4"/>
  <c r="AC533" i="4" s="1"/>
  <c r="AA145" i="4"/>
  <c r="AE145" i="4"/>
  <c r="AQ145" i="4" s="1"/>
  <c r="AW145" i="4" s="1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E70" i="4"/>
  <c r="AQ70" i="4" s="1"/>
  <c r="AW70" i="4" s="1"/>
  <c r="AB70" i="4"/>
  <c r="AA70" i="4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Y662" i="4"/>
  <c r="AC662" i="4" s="1"/>
  <c r="AG791" i="4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L182" i="4" s="1"/>
  <c r="AR182" i="4" s="1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Q747" i="4" s="1"/>
  <c r="AW747" i="4" s="1"/>
  <c r="AC747" i="4"/>
  <c r="AO747" i="4" s="1"/>
  <c r="AU747" i="4" s="1"/>
  <c r="Z747" i="4"/>
  <c r="Z731" i="4"/>
  <c r="AL731" i="4" s="1"/>
  <c r="AR731" i="4" s="1"/>
  <c r="AD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D705" i="4"/>
  <c r="AE705" i="4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Q942" i="4" s="1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AN922" i="4"/>
  <c r="AO922" i="4"/>
  <c r="AM922" i="4"/>
  <c r="AC88" i="4"/>
  <c r="AE88" i="4"/>
  <c r="AD88" i="4"/>
  <c r="AP88" i="4" s="1"/>
  <c r="AV88" i="4" s="1"/>
  <c r="AB967" i="4"/>
  <c r="AN967" i="4" s="1"/>
  <c r="AD967" i="4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O97" i="4" s="1"/>
  <c r="AU97" i="4" s="1"/>
  <c r="AB35" i="4"/>
  <c r="AA35" i="4"/>
  <c r="AE35" i="4"/>
  <c r="Z35" i="4"/>
  <c r="AC35" i="4"/>
  <c r="AO35" i="4" s="1"/>
  <c r="AU35" i="4" s="1"/>
  <c r="AD35" i="4"/>
  <c r="Y33" i="4"/>
  <c r="Z33" i="4" s="1"/>
  <c r="Z23" i="4"/>
  <c r="AD23" i="4"/>
  <c r="AP23" i="4" s="1"/>
  <c r="AV23" i="4" s="1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L43" i="4" s="1"/>
  <c r="AR43" i="4" s="1"/>
  <c r="AE43" i="4"/>
  <c r="AQ43" i="4" s="1"/>
  <c r="AW43" i="4" s="1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39" i="4"/>
  <c r="AW639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N666" i="4"/>
  <c r="AT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E575" i="4"/>
  <c r="I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I267" i="4"/>
  <c r="AO267" i="4" s="1"/>
  <c r="AU267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F295" i="4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45" i="4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355" i="4"/>
  <c r="AS355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L522" i="4" s="1"/>
  <c r="AR522" i="4" s="1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172" i="4" l="1"/>
  <c r="AR172" i="4" s="1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AL61" i="4"/>
  <c r="AR61" i="4" s="1"/>
  <c r="AO17" i="4"/>
  <c r="AU17" i="4" s="1"/>
  <c r="D144" i="4"/>
  <c r="H144" i="4" s="1"/>
  <c r="AL104" i="4"/>
  <c r="AR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P172" i="4" s="1"/>
  <c r="AV172" i="4" s="1"/>
  <c r="AH172" i="4"/>
  <c r="AN172" i="4" s="1"/>
  <c r="AT172" i="4" s="1"/>
  <c r="AC172" i="4"/>
  <c r="AO172" i="4" s="1"/>
  <c r="AU172" i="4" s="1"/>
  <c r="AA172" i="4"/>
  <c r="AE172" i="4"/>
  <c r="AQ172" i="4" s="1"/>
  <c r="AW172" i="4" s="1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E172" i="4"/>
  <c r="I172" i="4" s="1"/>
  <c r="F172" i="4"/>
  <c r="J172" i="4" s="1"/>
  <c r="D172" i="4"/>
  <c r="H172" i="4" s="1"/>
  <c r="G172" i="4"/>
  <c r="AN437" i="4"/>
  <c r="AT437" i="4" s="1"/>
  <c r="AM832" i="4"/>
  <c r="AS832" i="4" s="1"/>
  <c r="AL684" i="4"/>
  <c r="AR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405" i="4"/>
  <c r="D405" i="4"/>
  <c r="H405" i="4" s="1"/>
  <c r="E405" i="4"/>
  <c r="I405" i="4" s="1"/>
  <c r="F405" i="4"/>
  <c r="J405" i="4" s="1"/>
  <c r="G684" i="4"/>
  <c r="D684" i="4"/>
  <c r="H684" i="4" s="1"/>
  <c r="F684" i="4"/>
  <c r="J684" i="4" s="1"/>
  <c r="E684" i="4"/>
  <c r="I684" i="4" s="1"/>
  <c r="G639" i="4"/>
  <c r="F639" i="4"/>
  <c r="J639" i="4" s="1"/>
  <c r="E639" i="4"/>
  <c r="I639" i="4" s="1"/>
  <c r="D639" i="4"/>
  <c r="H639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D152" i="4"/>
  <c r="H152" i="4" s="1"/>
  <c r="AU943" i="4"/>
  <c r="AS943" i="4"/>
  <c r="AB943" i="4"/>
  <c r="AN943" i="4" s="1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P149" i="4"/>
  <c r="AV149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G100" i="4"/>
  <c r="E100" i="4"/>
  <c r="I100" i="4" s="1"/>
  <c r="F100" i="4"/>
  <c r="J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F262" i="4"/>
  <c r="J262" i="4" s="1"/>
  <c r="G262" i="4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Q917" i="4" s="1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O904" i="4" s="1"/>
  <c r="AD904" i="4"/>
  <c r="AP904" i="4" s="1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E59" i="4"/>
  <c r="I59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F59" i="4"/>
  <c r="J59" i="4" s="1"/>
  <c r="D641" i="4"/>
  <c r="H641" i="4" s="1"/>
  <c r="AQ890" i="4"/>
  <c r="AO924" i="4"/>
  <c r="AG678" i="4"/>
  <c r="F422" i="4"/>
  <c r="J422" i="4" s="1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F76" i="4"/>
  <c r="J76" i="4" s="1"/>
  <c r="D76" i="4"/>
  <c r="H76" i="4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F104" i="4"/>
  <c r="J104" i="4" s="1"/>
  <c r="D104" i="4"/>
  <c r="H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O78" i="4" s="1"/>
  <c r="AU78" i="4" s="1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O64" i="4" s="1"/>
  <c r="AU64" i="4" s="1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L111" i="4" s="1"/>
  <c r="AR111" i="4" s="1"/>
  <c r="AC111" i="4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P45" i="4" s="1"/>
  <c r="AV45" i="4" s="1"/>
  <c r="AC45" i="4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O811" i="4" s="1"/>
  <c r="AU811" i="4" s="1"/>
  <c r="AE811" i="4"/>
  <c r="AQ811" i="4" s="1"/>
  <c r="AW811" i="4" s="1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Q137" i="4" s="1"/>
  <c r="AW137" i="4" s="1"/>
  <c r="AD137" i="4"/>
  <c r="AP137" i="4" s="1"/>
  <c r="AV137" i="4" s="1"/>
  <c r="AD146" i="4"/>
  <c r="AE146" i="4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Z126" i="4"/>
  <c r="AL126" i="4" s="1"/>
  <c r="AR126" i="4" s="1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L361" i="4" s="1"/>
  <c r="AR361" i="4" s="1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AP285" i="4" s="1"/>
  <c r="AV285" i="4" s="1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E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L42" i="4" l="1"/>
  <c r="AR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O916" i="4" s="1"/>
  <c r="AF916" i="4"/>
  <c r="AL916" i="4" s="1"/>
  <c r="AJ916" i="4"/>
  <c r="AP916" i="4" s="1"/>
  <c r="AH916" i="4"/>
  <c r="AN916" i="4" s="1"/>
  <c r="AG916" i="4"/>
  <c r="AK916" i="4"/>
  <c r="AL391" i="4"/>
  <c r="AR391" i="4" s="1"/>
  <c r="AL551" i="4"/>
  <c r="AR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E159" i="4"/>
  <c r="I159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E173" i="4"/>
  <c r="I173" i="4" s="1"/>
  <c r="G87" i="4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F134" i="4"/>
  <c r="J134" i="4" s="1"/>
  <c r="G134" i="4"/>
  <c r="D134" i="4"/>
  <c r="H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F6" i="4"/>
  <c r="J6" i="4" s="1"/>
  <c r="D6" i="4"/>
  <c r="H6" i="4" s="1"/>
  <c r="G6" i="4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186" i="4" l="1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D165" i="4"/>
  <c r="H165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216" i="4" l="1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<sst xmlns="http://schemas.openxmlformats.org/spreadsheetml/2006/main" count="442" uniqueCount="155">
  <si>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</si>
  <si>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</si>
  <si>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</si>
  <si>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</si>
  <si>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</si>
  <si>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</si>
  <si>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</si>
  <si>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</si>
  <si>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</si>
  <si>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</si>
  <si>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</si>
  <si>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</si>
  <si>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</si>
  <si>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</si>
  <si>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</si>
  <si>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</si>
  <si>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</si>
  <si>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</si>
  <si>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</si>
  <si>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</si>
  <si>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</si>
  <si>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</si>
  <si>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</si>
  <si>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</si>
  <si>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</si>
  <si>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</si>
  <si>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</si>
  <si>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</si>
  <si>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</si>
  <si>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</si>
  <si>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</si>
  <si>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</si>
  <si>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</si>
  <si>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</si>
  <si>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</si>
  <si>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</si>
  <si>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</si>
  <si>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</si>
  <si>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</si>
  <si>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</si>
  <si>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</si>
  <si>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</si>
  <si>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</si>
  <si>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</si>
  <si>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</si>
  <si>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</si>
  <si>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</si>
  <si>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</si>
  <si>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</si>
  <si>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</si>
  <si>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</si>
  <si>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</si>
  <si>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</si>
  <si>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</si>
  <si>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</si>
  <si>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</si>
  <si>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</si>
  <si>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</si>
  <si>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</si>
  <si>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</si>
  <si>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</si>
  <si>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</si>
  <si>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</si>
  <si>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</si>
  <si>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</si>
  <si>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</si>
  <si>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</si>
  <si>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</si>
  <si>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EC</t>
  </si>
  <si>
    <t>SC0</t>
  </si>
  <si>
    <t>Hibernian</t>
  </si>
  <si>
    <t>Charleroi</t>
  </si>
  <si>
    <t>Oostende</t>
  </si>
  <si>
    <t>FC Koln</t>
  </si>
  <si>
    <t>Augsburg</t>
  </si>
  <si>
    <t>Watford</t>
  </si>
  <si>
    <t>Kortrijk</t>
  </si>
  <si>
    <t>Oud-Heverlee Leuven</t>
  </si>
  <si>
    <t>Eupen</t>
  </si>
  <si>
    <t>Beerschot VA</t>
  </si>
  <si>
    <t>St Truiden</t>
  </si>
  <si>
    <t>Cercle Brugge</t>
  </si>
  <si>
    <t>Seraing</t>
  </si>
  <si>
    <t>Anderlecht</t>
  </si>
  <si>
    <t>Bayern Munich</t>
  </si>
  <si>
    <t>Mainz</t>
  </si>
  <si>
    <t>Bochum</t>
  </si>
  <si>
    <t>Dortmund</t>
  </si>
  <si>
    <t>Freiburg</t>
  </si>
  <si>
    <t>Hoffenheim</t>
  </si>
  <si>
    <t>Hertha</t>
  </si>
  <si>
    <t>Bielefeld</t>
  </si>
  <si>
    <t>RB Leipzig</t>
  </si>
  <si>
    <t>Mgladbach</t>
  </si>
  <si>
    <t>Wolfsburg</t>
  </si>
  <si>
    <t>Stuttgart</t>
  </si>
  <si>
    <t>Man City</t>
  </si>
  <si>
    <t>Wolves</t>
  </si>
  <si>
    <t>Arsenal</t>
  </si>
  <si>
    <t>Southampton</t>
  </si>
  <si>
    <t>Chelsea</t>
  </si>
  <si>
    <t>Leeds</t>
  </si>
  <si>
    <t>Liverpool</t>
  </si>
  <si>
    <t>Aston Villa</t>
  </si>
  <si>
    <t>Norwich</t>
  </si>
  <si>
    <t>Eastleigh</t>
  </si>
  <si>
    <t>Kings Lynn</t>
  </si>
  <si>
    <t>Solihull</t>
  </si>
  <si>
    <t>Halifax</t>
  </si>
  <si>
    <t>Giannina</t>
  </si>
  <si>
    <t>Volos NFC</t>
  </si>
  <si>
    <t>Panathinaikos</t>
  </si>
  <si>
    <t>Atromitos</t>
  </si>
  <si>
    <t>Asteras Tripolis</t>
  </si>
  <si>
    <t>AEK</t>
  </si>
  <si>
    <t>Panetolikos</t>
  </si>
  <si>
    <t>Ionikos</t>
  </si>
  <si>
    <t>Ross County</t>
  </si>
  <si>
    <t>Dundee</t>
  </si>
  <si>
    <t>St Johnstone</t>
  </si>
  <si>
    <t>Antwerp</t>
  </si>
  <si>
    <t>Standard</t>
  </si>
  <si>
    <t>St. Gilloise</t>
  </si>
  <si>
    <t>Mechelen</t>
  </si>
  <si>
    <t>Gent</t>
  </si>
  <si>
    <t>Genk</t>
  </si>
  <si>
    <t>Club Brugge</t>
  </si>
  <si>
    <t>Waregem</t>
  </si>
  <si>
    <t>Greuther Furth</t>
  </si>
  <si>
    <t>Union Berlin</t>
  </si>
  <si>
    <t>Ein Frankfurt</t>
  </si>
  <si>
    <t>Leverkusen</t>
  </si>
  <si>
    <t>Burnley</t>
  </si>
  <si>
    <t>West Ham</t>
  </si>
  <si>
    <t>Leicester</t>
  </si>
  <si>
    <t>Newcastle</t>
  </si>
  <si>
    <t>Crystal Palace</t>
  </si>
  <si>
    <t>Everton</t>
  </si>
  <si>
    <t>Apollon</t>
  </si>
  <si>
    <t>OFI Crete</t>
  </si>
  <si>
    <t>PAOK</t>
  </si>
  <si>
    <t>Lamia</t>
  </si>
  <si>
    <t>Olympiakos</t>
  </si>
  <si>
    <t>Aris</t>
  </si>
  <si>
    <t>Rangers</t>
  </si>
  <si>
    <t>Celtic</t>
  </si>
  <si>
    <t>B1</t>
  </si>
  <si>
    <t>D1</t>
  </si>
  <si>
    <t>E0</t>
  </si>
  <si>
    <t>G1</t>
  </si>
  <si>
    <t>Brighton</t>
  </si>
  <si>
    <t>Tottenham</t>
  </si>
  <si>
    <t>14/12/2021</t>
  </si>
  <si>
    <t>15/12/2021</t>
  </si>
  <si>
    <t>16/12/2021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</si>
</sst>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14" fontId="0" fillId="0" borderId="0" xfId="0" applyNumberFormat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1.0608381246291672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1.0619653803953464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1.0568116952111755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1.0709209099233679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1.0344490471441554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1.0369265649091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1.0326216037183769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1.0407298027485501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1.0703424153071761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1.0693912214495154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1.0724288563238225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1.0724288563238225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1.0437075600663159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1.0700036736716445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1.088907774732389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1.0717876217555127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1.0765255566793932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1.0425381099894757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1.0425703649827001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1.0354746803094621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1.0508453396282738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1.0359060590701679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1.0487452645905371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1.0394138550111416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1.0417159380917833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1.0369265649091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1.0890483563847753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1.0903721087098821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1.0869608478919779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1.0816643032522224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1.0583691873379317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1.0537461604267786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1.0778249011171979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1.0731630982443801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1.0571615895212632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1.0720349058236132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1.0844219611566195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1.0779991982647916</v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1.0437100125239718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38.539049872913147</v>
      </c>
      <c r="I2" s="6">
        <f>IF('Log_working_3-way'!$D2="","",'True_Odds_Calculator_3-way'!O3/'True_Odds_Calculator_3-way'!B3-1)</f>
        <v>4.0850697196840509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3.926086684707375E-2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1.0491156055699806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46.022081563912714</v>
      </c>
      <c r="I3" s="6">
        <f>IF('Log_working_3-way'!$D3="","",'True_Odds_Calculator_3-way'!O4/'True_Odds_Calculator_3-way'!B4-1)</f>
        <v>3.4470091150442865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3.9982603445077203E-2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1.0306918838015535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14.870119076719032</v>
      </c>
      <c r="I4" s="6">
        <f>IF('Log_working_3-way'!$D4="","",'True_Odds_Calculator_3-way'!O5/'True_Odds_Calculator_3-way'!B5-1)</f>
        <v>6.0343872447276024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3.282301763898321E-2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1.0384579223993227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2.6715364015152732E-2</v>
      </c>
      <c r="I5" s="6">
        <f>IF('Log_working_3-way'!$D5="","",'True_Odds_Calculator_3-way'!O6/'True_Odds_Calculator_3-way'!B6-1)</f>
        <v>1.1568971103326051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2.667272677659005E-2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1.0202487269644935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16.572507682140525</v>
      </c>
      <c r="I6" s="6">
        <f>IF('Log_working_3-way'!$D6="","",'True_Odds_Calculator_3-way'!O7/'True_Odds_Calculator_3-way'!B7-1)</f>
        <v>7.5164451045892271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2.1744367327088288E-2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1.0233554270054757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24.422279295527719</v>
      </c>
      <c r="I7" s="6">
        <f>IF('Log_working_3-way'!$D7="","",'True_Odds_Calculator_3-way'!O8/'True_Odds_Calculator_3-way'!B8-1)</f>
        <v>6.9270645645489326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2.3937318478018055E-2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1.0218007022412203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18.65331197379675</v>
      </c>
      <c r="I8" s="6">
        <f>IF('Log_working_3-way'!$D8="","",'True_Odds_Calculator_3-way'!O9/'True_Odds_Calculator_3-way'!B9-1)</f>
        <v>6.9328865118378804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2.3185850637595706E-2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1.0205936926477848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7.2201776013791168</v>
      </c>
      <c r="I9" s="6">
        <f>IF('Log_working_3-way'!$D9="","",'True_Odds_Calculator_3-way'!O10/'True_Odds_Calculator_3-way'!B10-1)</f>
        <v>7.9844503122511448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2.2069924850294242E-2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1.0476160175270413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71.587758702363644</v>
      </c>
      <c r="I10" s="6">
        <f>IF('Log_working_3-way'!$D10="","",'True_Odds_Calculator_3-way'!O11/'True_Odds_Calculator_3-way'!B11-1)</f>
        <v>0.20585293962840123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2.3812988020757597E-2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1.0395484731456561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13.751826067996699</v>
      </c>
      <c r="I11" s="6">
        <f>IF('Log_working_3-way'!$D11="","",'True_Odds_Calculator_3-way'!O12/'True_Odds_Calculator_3-way'!B12-1)</f>
        <v>8.3675536139793465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4.2494700582935918E-2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1.0719341612491804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52.674541582937294</v>
      </c>
      <c r="I12" s="6">
        <f>IF('Log_working_3-way'!$D12="","",'True_Odds_Calculator_3-way'!O13/'True_Odds_Calculator_3-way'!B13-1)</f>
        <v>2.0712986066345489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5.3242497223591645E-2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1.0570485248228174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38.117699388737428</v>
      </c>
      <c r="I13" s="6">
        <f>IF('Log_working_3-way'!$D13="","",'True_Odds_Calculator_3-way'!O14/'True_Odds_Calculator_3-way'!B14-1)</f>
        <v>5.7335922103066608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5.045511078967535E-2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1.0335171553283407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31.746146652300652</v>
      </c>
      <c r="I14" s="6">
        <f>IF('Log_working_3-way'!$D14="","",'True_Odds_Calculator_3-way'!O15/'True_Odds_Calculator_3-way'!B15-1)</f>
        <v>5.6041898340138827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3.2245275264446649E-2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1.0467187560641453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5.1215689728333436</v>
      </c>
      <c r="I15" s="6">
        <f>IF('Log_working_3-way'!$D15="","",'True_Odds_Calculator_3-way'!O16/'True_Odds_Calculator_3-way'!B16-1)</f>
        <v>5.4103586605433858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4.6991272763748704E-2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1.0659604248838852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1.0712466659917106</v>
      </c>
      <c r="I16" s="6">
        <f>IF('Log_working_3-way'!$D16="","",'True_Odds_Calculator_3-way'!O17/'True_Odds_Calculator_3-way'!B17-1)</f>
        <v>2.6641529605695307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5.3393999824605576E-2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1.055506951551584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2.1256668125712821</v>
      </c>
      <c r="I17" s="6">
        <f>IF('Log_working_3-way'!$D17="","",'True_Odds_Calculator_3-way'!O18/'True_Odds_Calculator_3-way'!B18-1)</f>
        <v>3.9418754596422811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4.9975494117318497E-2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1.0503404818749482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30.858063444516169</v>
      </c>
      <c r="I18" s="6">
        <f>IF('Log_working_3-way'!$D18="","",'True_Odds_Calculator_3-way'!O19/'True_Odds_Calculator_3-way'!B19-1)</f>
        <v>4.4832679515721212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4.8789717775233221E-2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1.0230661949372157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22.698312372788386</v>
      </c>
      <c r="I19" s="6">
        <f>IF('Log_working_3-way'!$D19="","",'True_Odds_Calculator_3-way'!O20/'True_Odds_Calculator_3-way'!B20-1)</f>
        <v>5.6575118418575121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2.3977713452819183E-2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1.0307687698058068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1.377603291904602</v>
      </c>
      <c r="I20" s="6">
        <f>IF('Log_working_3-way'!$D20="","",'True_Odds_Calculator_3-way'!O21/'True_Odds_Calculator_3-way'!B21-1)</f>
        <v>3.2268502967192925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2.6834988962472384E-2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1.05270163313041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74.114692199490705</v>
      </c>
      <c r="I21" s="6">
        <f>IF('Log_working_3-way'!$D21="","",'True_Odds_Calculator_3-way'!O22/'True_Odds_Calculator_3-way'!B22-1)</f>
        <v>2.269343291254744E-2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2.439017712638103E-2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1.0216374163968924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26.687019055523617</v>
      </c>
      <c r="I22" s="6">
        <f>IF('Log_working_3-way'!$D22="","",'True_Odds_Calculator_3-way'!O23/'True_Odds_Calculator_3-way'!B23-1)</f>
        <v>4.5474489880863196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2.189930047800237E-2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1.0206392154205621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14.40323665028235</v>
      </c>
      <c r="I23" s="6">
        <f>IF('Log_working_3-way'!$D23="","",'True_Odds_Calculator_3-way'!O24/'True_Odds_Calculator_3-way'!B24-1)</f>
        <v>8.0369373919266316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2.2320172966680429E-2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1.0214946655640638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16.40256702127963</v>
      </c>
      <c r="I24" s="6">
        <f>IF('Log_working_3-way'!$D24="","",'True_Odds_Calculator_3-way'!O25/'True_Odds_Calculator_3-way'!B25-1)</f>
        <v>9.5077644398630028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2.3033824444905537E-2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1.0218168693763268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19.757488684155913</v>
      </c>
      <c r="I25" s="6">
        <f>IF('Log_working_3-way'!$D25="","",'True_Odds_Calculator_3-way'!O26/'True_Odds_Calculator_3-way'!B26-1)</f>
        <v>7.164734744296652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2.3070877843867077E-2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1.0223513286804737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19.746223511200473</v>
      </c>
      <c r="I26" s="6">
        <f>IF('Log_working_3-way'!$D26="","",'True_Odds_Calculator_3-way'!O27/'True_Odds_Calculator_3-way'!B27-1)</f>
        <v>7.4013632400729161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2.3626404028108228E-2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1.0197363840210447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18.006218597547161</v>
      </c>
      <c r="I27" s="6">
        <f>IF('Log_working_3-way'!$D27="","",'True_Odds_Calculator_3-way'!O28/'True_Odds_Calculator_3-way'!B28-1)</f>
        <v>6.6415486260807057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2.106306257688928E-2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1.0598927326306669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4.5841826579140523</v>
      </c>
      <c r="I28" s="6">
        <f>IF('Log_working_3-way'!$D28="","",'True_Odds_Calculator_3-way'!O29/'True_Odds_Calculator_3-way'!B29-1)</f>
        <v>6.6564777782444926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6.0124180950396067E-2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1.0509497466021738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13.583537241851815</v>
      </c>
      <c r="I29" s="6">
        <f>IF('Log_working_3-way'!$D29="","",'True_Odds_Calculator_3-way'!O30/'True_Odds_Calculator_3-way'!B30-1)</f>
        <v>9.1274564179526507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5.452471816467086E-2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1.0645613145363244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2.1403642443123947</v>
      </c>
      <c r="I30" s="6">
        <f>IF('Log_working_3-way'!$D30="","",'True_Odds_Calculator_3-way'!O31/'True_Odds_Calculator_3-way'!B31-1)</f>
        <v>6.156948478200408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6.0373484042946401E-2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1.0792448680795128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0.82169045080506598</v>
      </c>
      <c r="I31" s="6">
        <f>IF('Log_working_3-way'!$D31="","",'True_Odds_Calculator_3-way'!O32/'True_Odds_Calculator_3-way'!B32-1)</f>
        <v>3.8070532337627752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6.4820809208815167E-2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1.0807960088886694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73.159226395737932</v>
      </c>
      <c r="I32" s="6">
        <f>IF('Log_working_3-way'!$D32="","",'True_Odds_Calculator_3-way'!O33/'True_Odds_Calculator_3-way'!B33-1)</f>
        <v>0.31530770460167123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3.7588397112137795E-2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1.0446039770572499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0.11957413903806247</v>
      </c>
      <c r="I33" s="6">
        <f>IF('Log_working_3-way'!$D33="","",'True_Odds_Calculator_3-way'!O34/'True_Odds_Calculator_3-way'!B34-1)</f>
        <v>1.9084870133092058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3.2716806271843257E-2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1.0528892050144363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36.729202652257527</v>
      </c>
      <c r="I34" s="6">
        <f>IF('Log_working_3-way'!$D34="","",'True_Odds_Calculator_3-way'!O35/'True_Odds_Calculator_3-way'!B35-1)</f>
        <v>4.0176330498891222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4.8402684216265035E-2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1.0464504154387189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25.178816667824901</v>
      </c>
      <c r="I35" s="6">
        <f>IF('Log_working_3-way'!$D35="","",'True_Odds_Calculator_3-way'!O36/'True_Odds_Calculator_3-way'!B36-1)</f>
        <v>6.0139717750230997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4.7088171976436666E-2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1.0322634540828026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20.522540104443628</v>
      </c>
      <c r="I36" s="6">
        <f>IF('Log_working_3-way'!$D36="","",'True_Odds_Calculator_3-way'!O37/'True_Odds_Calculator_3-way'!B37-1)</f>
        <v>5.4921812830821937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3.3795773750803448E-2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1.0532465597839216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61.950933904158852</v>
      </c>
      <c r="I37" s="6">
        <f>IF('Log_working_3-way'!$D37="","",'True_Odds_Calculator_3-way'!O38/'True_Odds_Calculator_3-way'!B38-1)</f>
        <v>1.3929372842014418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3.3128761750186086E-2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1.0630039739742021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75.191334974388241</v>
      </c>
      <c r="I38" s="6">
        <f>IF('Log_working_3-way'!$D38="","",'True_Odds_Calculator_3-way'!O39/'True_Odds_Calculator_3-way'!B39-1)</f>
        <v>2.9745588714418236E-2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2.7868436269099739E-2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1.0516758182838053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9.8183003824790553</v>
      </c>
      <c r="I39" s="6">
        <f>IF('Log_working_3-way'!$D39="","",'True_Odds_Calculator_3-way'!O40/'True_Odds_Calculator_3-way'!B40-1)</f>
        <v>7.7569054823152488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5.5012346114860611E-2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1.0720409140137266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1.1740720269387288</v>
      </c>
      <c r="I40" s="6">
        <f>IF('Log_working_3-way'!$D40="","",'True_Odds_Calculator_3-way'!O41/'True_Odds_Calculator_3-way'!B41-1)</f>
        <v>4.7958297943556065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6.236629733609389E-2</v>
      </c>
    </row>
    <row r="41" spans="4:11" x14ac:dyDescent="0.25">
      <c r="D41" t="str">
        <f>solve_for_c('True_Odds_Calculator_3-way'!A42,'True_Odds_Calculator_3-way'!B42,'True_Odds_Calculator_3-way'!C42,'Log_working_3-way'!B$1,'Log_working_3-way'!B$2)</f>
        <v/>
      </c>
      <c r="F41" s="6" t="str">
        <f>IF('Log_working_3-way'!D41="","",1/'True_Odds_Calculator_3-way'!N42+1/'True_Odds_Calculator_3-way'!O42+1/'True_Odds_Calculator_3-way'!#REF!-1)</f>
        <v/>
      </c>
      <c r="H41" s="6" t="str">
        <f>IF('Log_working_3-way'!$D41="","",'True_Odds_Calculator_3-way'!N42/'True_Odds_Calculator_3-way'!A42-1)</f>
        <v/>
      </c>
      <c r="I41" s="6" t="str">
        <f>IF('Log_working_3-way'!$D41="","",'True_Odds_Calculator_3-way'!O42/'True_Odds_Calculator_3-way'!B42-1)</f>
        <v/>
      </c>
      <c r="J41" s="6" t="str">
        <f>IF('Log_working_3-way'!$D41="","",'True_Odds_Calculator_3-way'!#REF!/'True_Odds_Calculator_3-way'!C42-1)</f>
        <v/>
      </c>
      <c r="K41" s="6" t="str">
        <f>IF('Log_working_3-way'!$D41="","",1/'True_Odds_Calculator_3-way'!A42+1/'True_Odds_Calculator_3-way'!B42+1/'True_Odds_Calculator_3-way'!C42-1)</f>
        <v/>
      </c>
    </row>
    <row r="42" spans="4:11" x14ac:dyDescent="0.25">
      <c r="D42" t="str">
        <f>solve_for_c('True_Odds_Calculator_3-way'!A43,'True_Odds_Calculator_3-way'!B43,'True_Odds_Calculator_3-way'!C43,'Log_working_3-way'!B$1,'Log_working_3-way'!B$2)</f>
        <v/>
      </c>
      <c r="F42" s="6" t="str">
        <f>IF('Log_working_3-way'!D42="","",1/'True_Odds_Calculator_3-way'!N43+1/'True_Odds_Calculator_3-way'!O43+1/'True_Odds_Calculator_3-way'!#REF!-1)</f>
        <v/>
      </c>
      <c r="H42" s="6" t="str">
        <f>IF('Log_working_3-way'!$D42="","",'True_Odds_Calculator_3-way'!N43/'True_Odds_Calculator_3-way'!A43-1)</f>
        <v/>
      </c>
      <c r="I42" s="6" t="str">
        <f>IF('Log_working_3-way'!$D42="","",'True_Odds_Calculator_3-way'!O43/'True_Odds_Calculator_3-way'!B43-1)</f>
        <v/>
      </c>
      <c r="J42" s="6" t="str">
        <f>IF('Log_working_3-way'!$D42="","",'True_Odds_Calculator_3-way'!#REF!/'True_Odds_Calculator_3-way'!C43-1)</f>
        <v/>
      </c>
      <c r="K42" s="6" t="str">
        <f>IF('Log_working_3-way'!$D42="","",1/'True_Odds_Calculator_3-way'!A43+1/'True_Odds_Calculator_3-way'!B43+1/'True_Odds_Calculator_3-way'!C43-1)</f>
        <v/>
      </c>
    </row>
    <row r="43" spans="4:11" x14ac:dyDescent="0.25">
      <c r="D43" t="str">
        <f>solve_for_c('True_Odds_Calculator_3-way'!A44,'True_Odds_Calculator_3-way'!B44,'True_Odds_Calculator_3-way'!C44,'Log_working_3-way'!B$1,'Log_working_3-way'!B$2)</f>
        <v/>
      </c>
      <c r="F43" s="6" t="str">
        <f>IF('Log_working_3-way'!D43="","",1/'True_Odds_Calculator_3-way'!N44+1/'True_Odds_Calculator_3-way'!O44+1/'True_Odds_Calculator_3-way'!#REF!-1)</f>
        <v/>
      </c>
      <c r="H43" s="6" t="str">
        <f>IF('Log_working_3-way'!$D43="","",'True_Odds_Calculator_3-way'!N44/'True_Odds_Calculator_3-way'!A44-1)</f>
        <v/>
      </c>
      <c r="I43" s="6" t="str">
        <f>IF('Log_working_3-way'!$D43="","",'True_Odds_Calculator_3-way'!O44/'True_Odds_Calculator_3-way'!B44-1)</f>
        <v/>
      </c>
      <c r="J43" s="6" t="str">
        <f>IF('Log_working_3-way'!$D43="","",'True_Odds_Calculator_3-way'!#REF!/'True_Odds_Calculator_3-way'!C44-1)</f>
        <v/>
      </c>
      <c r="K43" s="6" t="str">
        <f>IF('Log_working_3-way'!$D43="","",1/'True_Odds_Calculator_3-way'!A44+1/'True_Odds_Calculator_3-way'!B44+1/'True_Odds_Calculator_3-way'!C44-1)</f>
        <v/>
      </c>
    </row>
    <row r="44" spans="4:11" x14ac:dyDescent="0.25">
      <c r="D44" t="str">
        <f>solve_for_c('True_Odds_Calculator_3-way'!A45,'True_Odds_Calculator_3-way'!B45,'True_Odds_Calculator_3-way'!C45,'Log_working_3-way'!B$1,'Log_working_3-way'!B$2)</f>
        <v/>
      </c>
      <c r="F44" s="6" t="str">
        <f>IF('Log_working_3-way'!D44="","",1/'True_Odds_Calculator_3-way'!N45+1/'True_Odds_Calculator_3-way'!O45+1/'True_Odds_Calculator_3-way'!#REF!-1)</f>
        <v/>
      </c>
      <c r="H44" s="6" t="str">
        <f>IF('Log_working_3-way'!$D44="","",'True_Odds_Calculator_3-way'!N45/'True_Odds_Calculator_3-way'!A45-1)</f>
        <v/>
      </c>
      <c r="I44" s="6" t="str">
        <f>IF('Log_working_3-way'!$D44="","",'True_Odds_Calculator_3-way'!O45/'True_Odds_Calculator_3-way'!B45-1)</f>
        <v/>
      </c>
      <c r="J44" s="6" t="str">
        <f>IF('Log_working_3-way'!$D44="","",'True_Odds_Calculator_3-way'!#REF!/'True_Odds_Calculator_3-way'!C45-1)</f>
        <v/>
      </c>
      <c r="K44" s="6" t="str">
        <f>IF('Log_working_3-way'!$D44="","",1/'True_Odds_Calculator_3-way'!A45+1/'True_Odds_Calculator_3-way'!B45+1/'True_Odds_Calculator_3-way'!C45-1)</f>
        <v/>
      </c>
    </row>
    <row r="45" spans="4:11" x14ac:dyDescent="0.25">
      <c r="D45" t="str">
        <f>solve_for_c('True_Odds_Calculator_3-way'!A46,'True_Odds_Calculator_3-way'!B46,'True_Odds_Calculator_3-way'!C46,'Log_working_3-way'!B$1,'Log_working_3-way'!B$2)</f>
        <v/>
      </c>
      <c r="F45" s="6" t="str">
        <f>IF('Log_working_3-way'!D45="","",1/'True_Odds_Calculator_3-way'!N46+1/'True_Odds_Calculator_3-way'!O46+1/'True_Odds_Calculator_3-way'!#REF!-1)</f>
        <v/>
      </c>
      <c r="H45" s="6" t="str">
        <f>IF('Log_working_3-way'!$D45="","",'True_Odds_Calculator_3-way'!N46/'True_Odds_Calculator_3-way'!A46-1)</f>
        <v/>
      </c>
      <c r="I45" s="6" t="str">
        <f>IF('Log_working_3-way'!$D45="","",'True_Odds_Calculator_3-way'!O46/'True_Odds_Calculator_3-way'!B46-1)</f>
        <v/>
      </c>
      <c r="J45" s="6" t="str">
        <f>IF('Log_working_3-way'!$D45="","",'True_Odds_Calculator_3-way'!#REF!/'True_Odds_Calculator_3-way'!C46-1)</f>
        <v/>
      </c>
      <c r="K45" s="6" t="str">
        <f>IF('Log_working_3-way'!$D45="","",1/'True_Odds_Calculator_3-way'!A46+1/'True_Odds_Calculator_3-way'!B46+1/'True_Odds_Calculator_3-way'!C46-1)</f>
        <v/>
      </c>
    </row>
    <row r="46" spans="4:11" x14ac:dyDescent="0.25">
      <c r="D46" t="str">
        <f>solve_for_c('True_Odds_Calculator_3-way'!A47,'True_Odds_Calculator_3-way'!B47,'True_Odds_Calculator_3-way'!C47,'Log_working_3-way'!B$1,'Log_working_3-way'!B$2)</f>
        <v/>
      </c>
      <c r="F46" s="6" t="str">
        <f>IF('Log_working_3-way'!D46="","",1/'True_Odds_Calculator_3-way'!N47+1/'True_Odds_Calculator_3-way'!O47+1/'True_Odds_Calculator_3-way'!#REF!-1)</f>
        <v/>
      </c>
      <c r="H46" s="6" t="str">
        <f>IF('Log_working_3-way'!$D46="","",'True_Odds_Calculator_3-way'!N47/'True_Odds_Calculator_3-way'!A47-1)</f>
        <v/>
      </c>
      <c r="I46" s="6" t="str">
        <f>IF('Log_working_3-way'!$D46="","",'True_Odds_Calculator_3-way'!O47/'True_Odds_Calculator_3-way'!B47-1)</f>
        <v/>
      </c>
      <c r="J46" s="6" t="str">
        <f>IF('Log_working_3-way'!$D46="","",'True_Odds_Calculator_3-way'!#REF!/'True_Odds_Calculator_3-way'!C47-1)</f>
        <v/>
      </c>
      <c r="K46" s="6" t="str">
        <f>IF('Log_working_3-way'!$D46="","",1/'True_Odds_Calculator_3-way'!A47+1/'True_Odds_Calculator_3-way'!B47+1/'True_Odds_Calculator_3-way'!C47-1)</f>
        <v/>
      </c>
    </row>
    <row r="47" spans="4:11" x14ac:dyDescent="0.25">
      <c r="D47" t="str">
        <f>solve_for_c('True_Odds_Calculator_3-way'!A48,'True_Odds_Calculator_3-way'!B48,'True_Odds_Calculator_3-way'!C48,'Log_working_3-way'!B$1,'Log_working_3-way'!B$2)</f>
        <v/>
      </c>
      <c r="F47" s="6" t="str">
        <f>IF('Log_working_3-way'!D47="","",1/'True_Odds_Calculator_3-way'!N48+1/'True_Odds_Calculator_3-way'!O48+1/'True_Odds_Calculator_3-way'!#REF!-1)</f>
        <v/>
      </c>
      <c r="H47" s="6" t="str">
        <f>IF('Log_working_3-way'!$D47="","",'True_Odds_Calculator_3-way'!N48/'True_Odds_Calculator_3-way'!A48-1)</f>
        <v/>
      </c>
      <c r="I47" s="6" t="str">
        <f>IF('Log_working_3-way'!$D47="","",'True_Odds_Calculator_3-way'!O48/'True_Odds_Calculator_3-way'!B48-1)</f>
        <v/>
      </c>
      <c r="J47" s="6" t="str">
        <f>IF('Log_working_3-way'!$D47="","",'True_Odds_Calculator_3-way'!#REF!/'True_Odds_Calculator_3-way'!C48-1)</f>
        <v/>
      </c>
      <c r="K47" s="6" t="str">
        <f>IF('Log_working_3-way'!$D47="","",1/'True_Odds_Calculator_3-way'!A48+1/'True_Odds_Calculator_3-way'!B48+1/'True_Odds_Calculator_3-way'!C48-1)</f>
        <v/>
      </c>
    </row>
    <row r="48" spans="4:11" x14ac:dyDescent="0.25">
      <c r="D48" t="str">
        <f>solve_for_c('True_Odds_Calculator_3-way'!A49,'True_Odds_Calculator_3-way'!B49,'True_Odds_Calculator_3-way'!C49,'Log_working_3-way'!B$1,'Log_working_3-way'!B$2)</f>
        <v/>
      </c>
      <c r="F48" s="6" t="str">
        <f>IF('Log_working_3-way'!D48="","",1/'True_Odds_Calculator_3-way'!N49+1/'True_Odds_Calculator_3-way'!O49+1/'True_Odds_Calculator_3-way'!#REF!-1)</f>
        <v/>
      </c>
      <c r="H48" s="6" t="str">
        <f>IF('Log_working_3-way'!$D48="","",'True_Odds_Calculator_3-way'!N49/'True_Odds_Calculator_3-way'!A49-1)</f>
        <v/>
      </c>
      <c r="I48" s="6" t="str">
        <f>IF('Log_working_3-way'!$D48="","",'True_Odds_Calculator_3-way'!O49/'True_Odds_Calculator_3-way'!B49-1)</f>
        <v/>
      </c>
      <c r="J48" s="6" t="str">
        <f>IF('Log_working_3-way'!$D48="","",'True_Odds_Calculator_3-way'!#REF!/'True_Odds_Calculator_3-way'!C49-1)</f>
        <v/>
      </c>
      <c r="K48" s="6" t="str">
        <f>IF('Log_working_3-way'!$D48="","",1/'True_Odds_Calculator_3-way'!A49+1/'True_Odds_Calculator_3-way'!B49+1/'True_Odds_Calculator_3-way'!C49-1)</f>
        <v/>
      </c>
    </row>
    <row r="49" spans="4:11" x14ac:dyDescent="0.25">
      <c r="D49" t="str">
        <f>solve_for_c('True_Odds_Calculator_3-way'!A50,'True_Odds_Calculator_3-way'!B50,'True_Odds_Calculator_3-way'!C50,'Log_working_3-way'!B$1,'Log_working_3-way'!B$2)</f>
        <v/>
      </c>
      <c r="F49" s="6" t="str">
        <f>IF('Log_working_3-way'!D49="","",1/'True_Odds_Calculator_3-way'!N50+1/'True_Odds_Calculator_3-way'!O50+1/'True_Odds_Calculator_3-way'!#REF!-1)</f>
        <v/>
      </c>
      <c r="H49" s="6" t="str">
        <f>IF('Log_working_3-way'!$D49="","",'True_Odds_Calculator_3-way'!N50/'True_Odds_Calculator_3-way'!A50-1)</f>
        <v/>
      </c>
      <c r="I49" s="6" t="str">
        <f>IF('Log_working_3-way'!$D49="","",'True_Odds_Calculator_3-way'!O50/'True_Odds_Calculator_3-way'!B50-1)</f>
        <v/>
      </c>
      <c r="J49" s="6" t="str">
        <f>IF('Log_working_3-way'!$D49="","",'True_Odds_Calculator_3-way'!#REF!/'True_Odds_Calculator_3-way'!C50-1)</f>
        <v/>
      </c>
      <c r="K49" s="6" t="str">
        <f>IF('Log_working_3-way'!$D49="","",1/'True_Odds_Calculator_3-way'!A50+1/'True_Odds_Calculator_3-way'!B50+1/'True_Odds_Calculator_3-way'!C50-1)</f>
        <v/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1.56</v>
      </c>
      <c r="B2" s="4">
        <f>IF('True_Odds_Calculator_3-way'!B3="","",'True_Odds_Calculator_3-way'!B3)</f>
        <v>4.3499999999999996</v>
      </c>
      <c r="C2" s="4">
        <f>IF('True_Odds_Calculator_3-way'!C3="","",'True_Odds_Calculator_3-way'!C3)</f>
        <v>5.94</v>
      </c>
      <c r="D2" s="9">
        <f>(K2/(AR2+K2-(AR2*K2)))</f>
        <v>0.62421186855578503</v>
      </c>
      <c r="E2" s="9">
        <f>(L2/(AR2+L2-(AR2*L2)))</f>
        <v>0.2173265493702051</v>
      </c>
      <c r="F2" s="9">
        <f>(M2/(AR2+M2-(AR2*M2)))</f>
        <v>0.15846158207400995</v>
      </c>
      <c r="G2" s="9">
        <f>AR2</f>
        <v>1.0750360070442038</v>
      </c>
      <c r="H2" s="9">
        <f>IF(A2="","",1/D2)</f>
        <v>1.602020163944754</v>
      </c>
      <c r="I2" s="9">
        <f>IF(B2="","",1/E2)</f>
        <v>4.6013706235980818</v>
      </c>
      <c r="J2" s="9">
        <f>IF(C2="","",1/F2)</f>
        <v>6.3106778747983663</v>
      </c>
      <c r="K2" s="11">
        <f>1/A2</f>
        <v>0.64102564102564097</v>
      </c>
      <c r="L2" s="11">
        <f>1/B2</f>
        <v>0.22988505747126439</v>
      </c>
      <c r="M2" s="11">
        <f>1/C2</f>
        <v>0.16835016835016833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-0.22991085826334867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0.21955481725596665</v>
      </c>
      <c r="Q2" s="11">
        <f>2*'OddsRatio_working_3-way'!K2*'OddsRatio_working_3-way'!L2*'OddsRatio_working_3-way'!M2</f>
        <v>4.9616907854455744E-2</v>
      </c>
      <c r="R2" s="11">
        <f>O2/N2</f>
        <v>0</v>
      </c>
      <c r="S2" s="11">
        <f>P2/N2</f>
        <v>-0.95495627703011832</v>
      </c>
      <c r="T2" s="11">
        <f>Q2/N2</f>
        <v>-0.21580932814239961</v>
      </c>
      <c r="U2" s="11">
        <f>'OddsRatio_working_3-way'!S2-'OddsRatio_working_3-way'!R2^2/3</f>
        <v>-0.95495627703011832</v>
      </c>
      <c r="V2" s="11">
        <f>'OddsRatio_working_3-way'!S2*'OddsRatio_working_3-way'!R2/3-2*'OddsRatio_working_3-way'!R2^3/27-'OddsRatio_working_3-way'!T2</f>
        <v>0.21580932814239961</v>
      </c>
      <c r="W2" s="11">
        <f>'OddsRatio_working_3-way'!V2^2+4*'OddsRatio_working_3-way'!U2^3/27</f>
        <v>-8.2443259983335335E-2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0.17959463111171312</v>
      </c>
      <c r="Y2" s="11">
        <f>IF('OddsRatio_working_3-way'!W2&gt;=0,IF('OddsRatio_working_3-way'!V2+SQRT('OddsRatio_working_3-way'!W2)&gt;0,0,PI()),ACOS('OddsRatio_working_3-way'!V2/(2*'OddsRatio_working_3-way'!X2)))</f>
        <v>0.92626552020774633</v>
      </c>
      <c r="Z2" s="11">
        <f>'OddsRatio_working_3-way'!X2^(1/3)*COS('OddsRatio_working_3-way'!Y2/3)</f>
        <v>0.53751800352210188</v>
      </c>
      <c r="AA2" s="11">
        <f>'OddsRatio_working_3-way'!X2^(1/3)*COS(('OddsRatio_working_3-way'!Y2+2*PI())/3)</f>
        <v>-0.41723413831508754</v>
      </c>
      <c r="AB2" s="11">
        <f>'OddsRatio_working_3-way'!X2^(1/3)*COS(('OddsRatio_working_3-way'!Y2+4*PI())/3)</f>
        <v>-0.1202838652070143</v>
      </c>
      <c r="AC2" s="11">
        <f>'OddsRatio_working_3-way'!X2^(1/3)*SIN('OddsRatio_working_3-way'!Y2/3)</f>
        <v>0.17144432011487898</v>
      </c>
      <c r="AD2" s="11">
        <f>'OddsRatio_working_3-way'!X2^(1/3)*SIN(('OddsRatio_working_3-way'!Y2+2*PI())/3)</f>
        <v>0.37978208598419416</v>
      </c>
      <c r="AE2" s="11">
        <f>'OddsRatio_working_3-way'!X2^(1/3)*SIN(('OddsRatio_working_3-way'!Y2+4*PI())/3)</f>
        <v>-0.55122640609907314</v>
      </c>
      <c r="AF2" s="11">
        <f>-'OddsRatio_working_3-way'!U2/(3*'OddsRatio_working_3-way'!X2^(1/3))*COS(('OddsRatio_working_3-way'!Y2)/3)</f>
        <v>0.53751800352210188</v>
      </c>
      <c r="AG2" s="11">
        <f>-'OddsRatio_working_3-way'!U2/(3*'OddsRatio_working_3-way'!X2^(1/3))*COS(('OddsRatio_working_3-way'!Y2+2*PI())/3)</f>
        <v>-0.41723413831508754</v>
      </c>
      <c r="AH2" s="11">
        <f>-'OddsRatio_working_3-way'!U2/(3*'OddsRatio_working_3-way'!X2^(1/3))*COS(('OddsRatio_working_3-way'!Y2+4*PI())/3)</f>
        <v>-0.1202838652070143</v>
      </c>
      <c r="AI2" s="11">
        <f>'OddsRatio_working_3-way'!U2/(3*'OddsRatio_working_3-way'!X2^(1/3))*SIN(('OddsRatio_working_3-way'!Y2)/3)</f>
        <v>-0.17144432011487898</v>
      </c>
      <c r="AJ2" s="11">
        <f>'OddsRatio_working_3-way'!U2/(3*'OddsRatio_working_3-way'!X2^(1/3))*SIN(('OddsRatio_working_3-way'!Y2+2*PI())/3)</f>
        <v>-0.37978208598419416</v>
      </c>
      <c r="AK2" s="11">
        <f>'OddsRatio_working_3-way'!U2/(3*'OddsRatio_working_3-way'!X2^(1/3))*SIN(('OddsRatio_working_3-way'!Y2+4*PI())/3)</f>
        <v>0.55122640609907314</v>
      </c>
      <c r="AL2" s="11">
        <f>'OddsRatio_working_3-way'!Z2+'OddsRatio_working_3-way'!AF2</f>
        <v>1.0750360070442038</v>
      </c>
      <c r="AM2" s="11">
        <f>'OddsRatio_working_3-way'!AA2+'OddsRatio_working_3-way'!AG2</f>
        <v>-0.83446827663017509</v>
      </c>
      <c r="AN2" s="11">
        <f>'OddsRatio_working_3-way'!AB2+'OddsRatio_working_3-way'!AH2</f>
        <v>-0.2405677304140286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1.0750360070442038</v>
      </c>
      <c r="AS2" s="11">
        <f>IF(('OddsRatio_working_3-way'!X2=0),IF(Q2&gt;0,-Q2^(1/3),(-Q2)^(1/3)),'OddsRatio_working_3-way'!AM2-'OddsRatio_working_3-way'!R2/3)</f>
        <v>-0.83446827663017509</v>
      </c>
      <c r="AT2" s="11">
        <f>IF(('OddsRatio_working_3-way'!X2=0),IF(Q2&gt;0,-Q2^(1/3),(-Q2)^(1/3)),'OddsRatio_working_3-way'!AN2-'OddsRatio_working_3-way'!R2/3)</f>
        <v>-0.2405677304140286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1.43</v>
      </c>
      <c r="B3" s="4">
        <f>IF('True_Odds_Calculator_3-way'!B4="","",'True_Odds_Calculator_3-way'!B4)</f>
        <v>4.6500000000000004</v>
      </c>
      <c r="C3" s="4">
        <f>IF('True_Odds_Calculator_3-way'!C4="","",'True_Odds_Calculator_3-way'!C4)</f>
        <v>7.96</v>
      </c>
      <c r="D3" s="9">
        <f t="shared" ref="D3" si="0">(K3/(AR3+K3-(AR3*K3)))</f>
        <v>0.68168647239642088</v>
      </c>
      <c r="E3" s="9">
        <f t="shared" ref="E3" si="1">(L3/(AR3+L3-(AR3*L3)))</f>
        <v>0.20146482195503199</v>
      </c>
      <c r="F3" s="9">
        <f t="shared" ref="F3" si="2">(M3/(AR3+M3-(AR3*M3)))</f>
        <v>0.11684870564854712</v>
      </c>
      <c r="G3" s="9">
        <f t="shared" ref="G3" si="3">AR3</f>
        <v>1.0859303325770815</v>
      </c>
      <c r="H3" s="9">
        <f t="shared" ref="H3" si="4">IF(A3="","",1/D3)</f>
        <v>1.4669500430081446</v>
      </c>
      <c r="I3" s="9">
        <f t="shared" ref="I3" si="5">IF(B3="","",1/E3)</f>
        <v>4.9636457139063479</v>
      </c>
      <c r="J3" s="9">
        <f t="shared" ref="J3" si="6">IF(C3="","",1/F3)</f>
        <v>8.5580751147364875</v>
      </c>
      <c r="K3" s="11">
        <f t="shared" ref="K3" si="7">1/A3</f>
        <v>0.69930069930069938</v>
      </c>
      <c r="L3" s="11">
        <f t="shared" ref="L3" si="8">1/B3</f>
        <v>0.21505376344086019</v>
      </c>
      <c r="M3" s="11">
        <f t="shared" ref="M3" si="9">1/C3</f>
        <v>0.12562814070351758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-0.2063804245681371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0.20857728752039012</v>
      </c>
      <c r="Q3" s="11">
        <f>2*'OddsRatio_working_3-way'!K3*'OddsRatio_working_3-way'!L3*'OddsRatio_working_3-way'!M3</f>
        <v>3.77857404928243E-2</v>
      </c>
      <c r="R3" s="11">
        <f t="shared" ref="R3" si="10">O3/N3</f>
        <v>0</v>
      </c>
      <c r="S3" s="11">
        <f t="shared" ref="S3" si="11">P3/N3</f>
        <v>-1.0106447254232085</v>
      </c>
      <c r="T3" s="11">
        <f t="shared" ref="T3" si="12">Q3/N3</f>
        <v>-0.18308781257666823</v>
      </c>
      <c r="U3" s="11">
        <f>'OddsRatio_working_3-way'!S3-'OddsRatio_working_3-way'!R3^2/3</f>
        <v>-1.0106447254232085</v>
      </c>
      <c r="V3" s="11">
        <f>'OddsRatio_working_3-way'!S3*'OddsRatio_working_3-way'!R3/3-2*'OddsRatio_working_3-way'!R3^3/27-'OddsRatio_working_3-way'!T3</f>
        <v>0.18308781257666823</v>
      </c>
      <c r="W3" s="11">
        <f>'OddsRatio_working_3-way'!V3^2+4*'OddsRatio_working_3-way'!U3^3/27</f>
        <v>-0.11940852888046544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0.19553112028176911</v>
      </c>
      <c r="Y3" s="11">
        <f>IF('OddsRatio_working_3-way'!W3&gt;=0,IF('OddsRatio_working_3-way'!V3+SQRT('OddsRatio_working_3-way'!W3)&gt;0,0,PI()),ACOS('OddsRatio_working_3-way'!V3/(2*'OddsRatio_working_3-way'!X3)))</f>
        <v>1.0835655063675296</v>
      </c>
      <c r="Z3" s="11">
        <f>'OddsRatio_working_3-way'!X3^(1/3)*COS('OddsRatio_working_3-way'!Y3/3)</f>
        <v>0.54296516628854075</v>
      </c>
      <c r="AA3" s="11">
        <f>'OddsRatio_working_3-way'!X3^(1/3)*COS(('OddsRatio_working_3-way'!Y3+2*PI())/3)</f>
        <v>-0.44911366855373652</v>
      </c>
      <c r="AB3" s="11">
        <f>'OddsRatio_working_3-way'!X3^(1/3)*COS(('OddsRatio_working_3-way'!Y3+4*PI())/3)</f>
        <v>-9.385149773480439E-2</v>
      </c>
      <c r="AC3" s="11">
        <f>'OddsRatio_working_3-way'!X3^(1/3)*SIN('OddsRatio_working_3-way'!Y3/3)</f>
        <v>0.20511070995520136</v>
      </c>
      <c r="AD3" s="11">
        <f>'OddsRatio_working_3-way'!X3^(1/3)*SIN(('OddsRatio_working_3-way'!Y3+2*PI())/3)</f>
        <v>0.36766627239831773</v>
      </c>
      <c r="AE3" s="11">
        <f>'OddsRatio_working_3-way'!X3^(1/3)*SIN(('OddsRatio_working_3-way'!Y3+4*PI())/3)</f>
        <v>-0.57277698235351904</v>
      </c>
      <c r="AF3" s="11">
        <f>-'OddsRatio_working_3-way'!U3/(3*'OddsRatio_working_3-way'!X3^(1/3))*COS(('OddsRatio_working_3-way'!Y3)/3)</f>
        <v>0.54296516628854075</v>
      </c>
      <c r="AG3" s="11">
        <f>-'OddsRatio_working_3-way'!U3/(3*'OddsRatio_working_3-way'!X3^(1/3))*COS(('OddsRatio_working_3-way'!Y3+2*PI())/3)</f>
        <v>-0.44911366855373652</v>
      </c>
      <c r="AH3" s="11">
        <f>-'OddsRatio_working_3-way'!U3/(3*'OddsRatio_working_3-way'!X3^(1/3))*COS(('OddsRatio_working_3-way'!Y3+4*PI())/3)</f>
        <v>-9.385149773480439E-2</v>
      </c>
      <c r="AI3" s="11">
        <f>'OddsRatio_working_3-way'!U3/(3*'OddsRatio_working_3-way'!X3^(1/3))*SIN(('OddsRatio_working_3-way'!Y3)/3)</f>
        <v>-0.20511070995520136</v>
      </c>
      <c r="AJ3" s="11">
        <f>'OddsRatio_working_3-way'!U3/(3*'OddsRatio_working_3-way'!X3^(1/3))*SIN(('OddsRatio_working_3-way'!Y3+2*PI())/3)</f>
        <v>-0.36766627239831773</v>
      </c>
      <c r="AK3" s="11">
        <f>'OddsRatio_working_3-way'!U3/(3*'OddsRatio_working_3-way'!X3^(1/3))*SIN(('OddsRatio_working_3-way'!Y3+4*PI())/3)</f>
        <v>0.57277698235351904</v>
      </c>
      <c r="AL3" s="11">
        <f>'OddsRatio_working_3-way'!Z3+'OddsRatio_working_3-way'!AF3</f>
        <v>1.0859303325770815</v>
      </c>
      <c r="AM3" s="11">
        <f>'OddsRatio_working_3-way'!AA3+'OddsRatio_working_3-way'!AG3</f>
        <v>-0.89822733710747305</v>
      </c>
      <c r="AN3" s="11">
        <f>'OddsRatio_working_3-way'!AB3+'OddsRatio_working_3-way'!AH3</f>
        <v>-0.18770299546960878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1.0859303325770815</v>
      </c>
      <c r="AS3" s="11">
        <f>IF(('OddsRatio_working_3-way'!X3=0),IF(Q3&gt;0,-Q3^(1/3),(-Q3)^(1/3)),'OddsRatio_working_3-way'!AM3-'OddsRatio_working_3-way'!R3/3)</f>
        <v>-0.89822733710747305</v>
      </c>
      <c r="AT3" s="11">
        <f>IF(('OddsRatio_working_3-way'!X3=0),IF(Q3&gt;0,-Q3^(1/3),(-Q3)^(1/3)),'OddsRatio_working_3-way'!AN3-'OddsRatio_working_3-way'!R3/3)</f>
        <v>-0.18770299546960878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2.4700000000000002</v>
      </c>
      <c r="B4" s="4">
        <f>IF('True_Odds_Calculator_3-way'!B5="","",'True_Odds_Calculator_3-way'!B5)</f>
        <v>3.71</v>
      </c>
      <c r="C4" s="4">
        <f>IF('True_Odds_Calculator_3-way'!C5="","",'True_Odds_Calculator_3-way'!C5)</f>
        <v>2.79</v>
      </c>
      <c r="D4" s="9">
        <f t="shared" ref="D4:D67" si="13">(K4/(AR4+K4-(AR4*K4)))</f>
        <v>0.39298281060036755</v>
      </c>
      <c r="E4" s="9">
        <f t="shared" ref="E4:E67" si="14">(L4/(AR4+L4-(AR4*L4)))</f>
        <v>0.25990209648122903</v>
      </c>
      <c r="F4" s="9">
        <f t="shared" ref="F4:F67" si="15">(M4/(AR4+M4-(AR4*M4)))</f>
        <v>0.34711509291840364</v>
      </c>
      <c r="G4" s="9">
        <f t="shared" ref="G4:G67" si="16">AR4</f>
        <v>1.0507758924781294</v>
      </c>
      <c r="H4" s="9">
        <f t="shared" ref="H4:H67" si="17">IF(A4="","",1/D4)</f>
        <v>2.5446405619428503</v>
      </c>
      <c r="I4" s="9">
        <f t="shared" ref="I4:I67" si="18">IF(B4="","",1/E4)</f>
        <v>3.847602668615731</v>
      </c>
      <c r="J4" s="9">
        <f t="shared" ref="J4:J67" si="19">IF(C4="","",1/F4)</f>
        <v>2.8808888475358518</v>
      </c>
      <c r="K4" s="11">
        <f t="shared" ref="K4:K67" si="20">1/A4</f>
        <v>0.40485829959514169</v>
      </c>
      <c r="L4" s="11">
        <f t="shared" ref="L4:L67" si="21">1/B4</f>
        <v>0.26954177897574122</v>
      </c>
      <c r="M4" s="11">
        <f t="shared" ref="M4:M67" si="22">1/C4</f>
        <v>0.35842293906810035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-0.27891032417412276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0.23350665628911449</v>
      </c>
      <c r="Q4" s="11">
        <f>2*'OddsRatio_working_3-way'!K4*'OddsRatio_working_3-way'!L4*'OddsRatio_working_3-way'!M4</f>
        <v>7.8226685523991465E-2</v>
      </c>
      <c r="R4" s="11">
        <f t="shared" ref="R4:R67" si="23">O4/N4</f>
        <v>0</v>
      </c>
      <c r="S4" s="11">
        <f t="shared" ref="S4:S67" si="24">P4/N4</f>
        <v>-0.83721051553235826</v>
      </c>
      <c r="T4" s="11">
        <f t="shared" ref="T4:T67" si="25">Q4/N4</f>
        <v>-0.28047253451670301</v>
      </c>
      <c r="U4" s="11">
        <f>'OddsRatio_working_3-way'!S4-'OddsRatio_working_3-way'!R4^2/3</f>
        <v>-0.83721051553235826</v>
      </c>
      <c r="V4" s="11">
        <f>'OddsRatio_working_3-way'!S4*'OddsRatio_working_3-way'!R4/3-2*'OddsRatio_working_3-way'!R4^3/27-'OddsRatio_working_3-way'!T4</f>
        <v>0.28047253451670301</v>
      </c>
      <c r="W4" s="11">
        <f>'OddsRatio_working_3-way'!V4^2+4*'OddsRatio_working_3-way'!U4^3/27</f>
        <v>-8.271276827221799E-3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0.14742465825417822</v>
      </c>
      <c r="Y4" s="11">
        <f>IF('OddsRatio_working_3-way'!W4&gt;=0,IF('OddsRatio_working_3-way'!V4+SQRT('OddsRatio_working_3-way'!W4)&gt;0,0,PI()),ACOS('OddsRatio_working_3-way'!V4/(2*'OddsRatio_working_3-way'!X4)))</f>
        <v>0.31356417888501431</v>
      </c>
      <c r="Z4" s="11">
        <f>'OddsRatio_working_3-way'!X4^(1/3)*COS('OddsRatio_working_3-way'!Y4/3)</f>
        <v>0.52538794623906482</v>
      </c>
      <c r="AA4" s="11">
        <f>'OddsRatio_working_3-way'!X4^(1/3)*COS(('OddsRatio_working_3-way'!Y4+2*PI())/3)</f>
        <v>-0.31042507768576566</v>
      </c>
      <c r="AB4" s="11">
        <f>'OddsRatio_working_3-way'!X4^(1/3)*COS(('OddsRatio_working_3-way'!Y4+4*PI())/3)</f>
        <v>-0.21496286855329913</v>
      </c>
      <c r="AC4" s="11">
        <f>'OddsRatio_working_3-way'!X4^(1/3)*SIN('OddsRatio_working_3-way'!Y4/3)</f>
        <v>5.5115132140065803E-2</v>
      </c>
      <c r="AD4" s="11">
        <f>'OddsRatio_working_3-way'!X4^(1/3)*SIN(('OddsRatio_working_3-way'!Y4+2*PI())/3)</f>
        <v>0.4274417422151302</v>
      </c>
      <c r="AE4" s="11">
        <f>'OddsRatio_working_3-way'!X4^(1/3)*SIN(('OddsRatio_working_3-way'!Y4+4*PI())/3)</f>
        <v>-0.48255687435519606</v>
      </c>
      <c r="AF4" s="11">
        <f>-'OddsRatio_working_3-way'!U4/(3*'OddsRatio_working_3-way'!X4^(1/3))*COS(('OddsRatio_working_3-way'!Y4)/3)</f>
        <v>0.52538794623906471</v>
      </c>
      <c r="AG4" s="11">
        <f>-'OddsRatio_working_3-way'!U4/(3*'OddsRatio_working_3-way'!X4^(1/3))*COS(('OddsRatio_working_3-way'!Y4+2*PI())/3)</f>
        <v>-0.3104250776857656</v>
      </c>
      <c r="AH4" s="11">
        <f>-'OddsRatio_working_3-way'!U4/(3*'OddsRatio_working_3-way'!X4^(1/3))*COS(('OddsRatio_working_3-way'!Y4+4*PI())/3)</f>
        <v>-0.21496286855329907</v>
      </c>
      <c r="AI4" s="11">
        <f>'OddsRatio_working_3-way'!U4/(3*'OddsRatio_working_3-way'!X4^(1/3))*SIN(('OddsRatio_working_3-way'!Y4)/3)</f>
        <v>-5.511513214006579E-2</v>
      </c>
      <c r="AJ4" s="11">
        <f>'OddsRatio_working_3-way'!U4/(3*'OddsRatio_working_3-way'!X4^(1/3))*SIN(('OddsRatio_working_3-way'!Y4+2*PI())/3)</f>
        <v>-0.42744174221513009</v>
      </c>
      <c r="AK4" s="11">
        <f>'OddsRatio_working_3-way'!U4/(3*'OddsRatio_working_3-way'!X4^(1/3))*SIN(('OddsRatio_working_3-way'!Y4+4*PI())/3)</f>
        <v>0.48255687435519601</v>
      </c>
      <c r="AL4" s="11">
        <f>'OddsRatio_working_3-way'!Z4+'OddsRatio_working_3-way'!AF4</f>
        <v>1.0507758924781294</v>
      </c>
      <c r="AM4" s="11">
        <f>'OddsRatio_working_3-way'!AA4+'OddsRatio_working_3-way'!AG4</f>
        <v>-0.62085015537153132</v>
      </c>
      <c r="AN4" s="11">
        <f>'OddsRatio_working_3-way'!AB4+'OddsRatio_working_3-way'!AH4</f>
        <v>-0.4299257371065982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1.0507758924781294</v>
      </c>
      <c r="AS4" s="11">
        <f>IF(('OddsRatio_working_3-way'!X4=0),IF(Q4&gt;0,-Q4^(1/3),(-Q4)^(1/3)),'OddsRatio_working_3-way'!AM4-'OddsRatio_working_3-way'!R4/3)</f>
        <v>-0.62085015537153132</v>
      </c>
      <c r="AT4" s="11">
        <f>IF(('OddsRatio_working_3-way'!X4=0),IF(Q4&gt;0,-Q4^(1/3),(-Q4)^(1/3)),'OddsRatio_working_3-way'!AN4-'OddsRatio_working_3-way'!R4/3)</f>
        <v>-0.4299257371065982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9.74</v>
      </c>
      <c r="B5" s="4">
        <f>IF('True_Odds_Calculator_3-way'!B6="","",'True_Odds_Calculator_3-way'!B6)</f>
        <v>6.72</v>
      </c>
      <c r="C5" s="4">
        <f>IF('True_Odds_Calculator_3-way'!C6="","",'True_Odds_Calculator_3-way'!C6)</f>
        <v>1.29</v>
      </c>
      <c r="D5" s="9">
        <f t="shared" si="13"/>
        <v>9.6550579868155323E-2</v>
      </c>
      <c r="E5" s="9">
        <f t="shared" si="14"/>
        <v>0.14037103088682856</v>
      </c>
      <c r="F5" s="9">
        <f t="shared" si="15"/>
        <v>0.76307838924501592</v>
      </c>
      <c r="G5" s="9">
        <f t="shared" si="16"/>
        <v>1.0706253552498253</v>
      </c>
      <c r="H5" s="9">
        <f t="shared" si="17"/>
        <v>10.357265604883475</v>
      </c>
      <c r="I5" s="9">
        <f t="shared" si="18"/>
        <v>7.1239770320289999</v>
      </c>
      <c r="J5" s="9">
        <f t="shared" si="19"/>
        <v>1.3104813530224497</v>
      </c>
      <c r="K5" s="11">
        <f t="shared" si="20"/>
        <v>0.10266940451745379</v>
      </c>
      <c r="L5" s="11">
        <f t="shared" si="21"/>
        <v>0.14880952380952381</v>
      </c>
      <c r="M5" s="11">
        <f t="shared" si="22"/>
        <v>0.77519379844961234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-0.17170680968374485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0.17469242762925011</v>
      </c>
      <c r="Q5" s="11">
        <f>2*'OddsRatio_working_3-way'!K5*'OddsRatio_working_3-way'!L5*'OddsRatio_working_3-way'!M5</f>
        <v>2.3687108831084758E-2</v>
      </c>
      <c r="R5" s="11">
        <f t="shared" si="23"/>
        <v>0</v>
      </c>
      <c r="S5" s="11">
        <f t="shared" si="24"/>
        <v>-1.0173878831655208</v>
      </c>
      <c r="T5" s="11">
        <f t="shared" si="25"/>
        <v>-0.13795089941227398</v>
      </c>
      <c r="U5" s="11">
        <f>'OddsRatio_working_3-way'!S5-'OddsRatio_working_3-way'!R5^2/3</f>
        <v>-1.0173878831655208</v>
      </c>
      <c r="V5" s="11">
        <f>'OddsRatio_working_3-way'!S5*'OddsRatio_working_3-way'!R5/3-2*'OddsRatio_working_3-way'!R5^3/27-'OddsRatio_working_3-way'!T5</f>
        <v>0.13795089941227398</v>
      </c>
      <c r="W5" s="11">
        <f>'OddsRatio_working_3-way'!V5^2+4*'OddsRatio_working_3-way'!U5^3/27</f>
        <v>-0.13698079704996383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0.19749129581997985</v>
      </c>
      <c r="Y5" s="11">
        <f>IF('OddsRatio_working_3-way'!W5&gt;=0,IF('OddsRatio_working_3-way'!V5+SQRT('OddsRatio_working_3-way'!W5)&gt;0,0,PI()),ACOS('OddsRatio_working_3-way'!V5/(2*'OddsRatio_working_3-way'!X5)))</f>
        <v>1.2140170190850805</v>
      </c>
      <c r="Z5" s="11">
        <f>'OddsRatio_working_3-way'!X5^(1/3)*COS('OddsRatio_working_3-way'!Y5/3)</f>
        <v>0.53531267762491264</v>
      </c>
      <c r="AA5" s="11">
        <f>'OddsRatio_working_3-way'!X5^(1/3)*COS(('OddsRatio_working_3-way'!Y5+2*PI())/3)</f>
        <v>-0.46621923482254901</v>
      </c>
      <c r="AB5" s="11">
        <f>'OddsRatio_working_3-way'!X5^(1/3)*COS(('OddsRatio_working_3-way'!Y5+4*PI())/3)</f>
        <v>-6.9093442802363556E-2</v>
      </c>
      <c r="AC5" s="11">
        <f>'OddsRatio_working_3-way'!X5^(1/3)*SIN('OddsRatio_working_3-way'!Y5/3)</f>
        <v>0.22928068292499745</v>
      </c>
      <c r="AD5" s="11">
        <f>'OddsRatio_working_3-way'!X5^(1/3)*SIN(('OddsRatio_working_3-way'!Y5+2*PI())/3)</f>
        <v>0.34895403632854538</v>
      </c>
      <c r="AE5" s="11">
        <f>'OddsRatio_working_3-way'!X5^(1/3)*SIN(('OddsRatio_working_3-way'!Y5+4*PI())/3)</f>
        <v>-0.57823471925354275</v>
      </c>
      <c r="AF5" s="11">
        <f>-'OddsRatio_working_3-way'!U5/(3*'OddsRatio_working_3-way'!X5^(1/3))*COS(('OddsRatio_working_3-way'!Y5)/3)</f>
        <v>0.53531267762491275</v>
      </c>
      <c r="AG5" s="11">
        <f>-'OddsRatio_working_3-way'!U5/(3*'OddsRatio_working_3-way'!X5^(1/3))*COS(('OddsRatio_working_3-way'!Y5+2*PI())/3)</f>
        <v>-0.46621923482254912</v>
      </c>
      <c r="AH5" s="11">
        <f>-'OddsRatio_working_3-way'!U5/(3*'OddsRatio_working_3-way'!X5^(1/3))*COS(('OddsRatio_working_3-way'!Y5+4*PI())/3)</f>
        <v>-6.9093442802363569E-2</v>
      </c>
      <c r="AI5" s="11">
        <f>'OddsRatio_working_3-way'!U5/(3*'OddsRatio_working_3-way'!X5^(1/3))*SIN(('OddsRatio_working_3-way'!Y5)/3)</f>
        <v>-0.22928068292499748</v>
      </c>
      <c r="AJ5" s="11">
        <f>'OddsRatio_working_3-way'!U5/(3*'OddsRatio_working_3-way'!X5^(1/3))*SIN(('OddsRatio_working_3-way'!Y5+2*PI())/3)</f>
        <v>-0.34895403632854544</v>
      </c>
      <c r="AK5" s="11">
        <f>'OddsRatio_working_3-way'!U5/(3*'OddsRatio_working_3-way'!X5^(1/3))*SIN(('OddsRatio_working_3-way'!Y5+4*PI())/3)</f>
        <v>0.57823471925354286</v>
      </c>
      <c r="AL5" s="11">
        <f>'OddsRatio_working_3-way'!Z5+'OddsRatio_working_3-way'!AF5</f>
        <v>1.0706253552498253</v>
      </c>
      <c r="AM5" s="11">
        <f>'OddsRatio_working_3-way'!AA5+'OddsRatio_working_3-way'!AG5</f>
        <v>-0.93243846964509813</v>
      </c>
      <c r="AN5" s="11">
        <f>'OddsRatio_working_3-way'!AB5+'OddsRatio_working_3-way'!AH5</f>
        <v>-0.13818688560472714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1.0706253552498253</v>
      </c>
      <c r="AS5" s="11">
        <f>IF(('OddsRatio_working_3-way'!X5=0),IF(Q5&gt;0,-Q5^(1/3),(-Q5)^(1/3)),'OddsRatio_working_3-way'!AM5-'OddsRatio_working_3-way'!R5/3)</f>
        <v>-0.93243846964509813</v>
      </c>
      <c r="AT5" s="11">
        <f>IF(('OddsRatio_working_3-way'!X5=0),IF(Q5&gt;0,-Q5^(1/3),(-Q5)^(1/3)),'OddsRatio_working_3-way'!AN5-'OddsRatio_working_3-way'!R5/3)</f>
        <v>-0.13818688560472714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3.39</v>
      </c>
      <c r="C6" s="4">
        <f>IF('True_Odds_Calculator_3-way'!C7="","",'True_Odds_Calculator_3-way'!C7)</f>
        <v>3.3</v>
      </c>
      <c r="D6" s="9">
        <f t="shared" si="13"/>
        <v>0.41570395561687479</v>
      </c>
      <c r="E6" s="9">
        <f t="shared" si="14"/>
        <v>0.28817932335782265</v>
      </c>
      <c r="F6" s="9">
        <f t="shared" si="15"/>
        <v>0.29611672102530234</v>
      </c>
      <c r="G6" s="9">
        <f t="shared" si="16"/>
        <v>1.0334985717463709</v>
      </c>
      <c r="H6" s="9">
        <f t="shared" si="17"/>
        <v>2.4055580575750644</v>
      </c>
      <c r="I6" s="9">
        <f t="shared" si="18"/>
        <v>3.4700615864738267</v>
      </c>
      <c r="J6" s="9">
        <f t="shared" si="19"/>
        <v>3.377046715016653</v>
      </c>
      <c r="K6" s="11">
        <f t="shared" si="20"/>
        <v>0.42372881355932207</v>
      </c>
      <c r="L6" s="11">
        <f t="shared" si="21"/>
        <v>0.29498525073746312</v>
      </c>
      <c r="M6" s="11">
        <f t="shared" si="22"/>
        <v>0.30303030303030304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-0.28316462964730538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0.22915520890622137</v>
      </c>
      <c r="Q6" s="11">
        <f>2*'OddsRatio_working_3-way'!K6*'OddsRatio_working_3-way'!L6*'OddsRatio_working_3-way'!M6</f>
        <v>7.5753788068172359E-2</v>
      </c>
      <c r="R6" s="11">
        <f t="shared" si="23"/>
        <v>0</v>
      </c>
      <c r="S6" s="11">
        <f t="shared" si="24"/>
        <v>-0.80926494665539539</v>
      </c>
      <c r="T6" s="11">
        <f t="shared" si="25"/>
        <v>-0.26752560220013072</v>
      </c>
      <c r="U6" s="11">
        <f>'OddsRatio_working_3-way'!S6-'OddsRatio_working_3-way'!R6^2/3</f>
        <v>-0.80926494665539539</v>
      </c>
      <c r="V6" s="11">
        <f>'OddsRatio_working_3-way'!S6*'OddsRatio_working_3-way'!R6/3-2*'OddsRatio_working_3-way'!R6^3/27-'OddsRatio_working_3-way'!T6</f>
        <v>0.26752560220013072</v>
      </c>
      <c r="W6" s="11">
        <f>'OddsRatio_working_3-way'!V6^2+4*'OddsRatio_working_3-way'!U6^3/27</f>
        <v>-6.9479050625643884E-3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0.14010518628436544</v>
      </c>
      <c r="Y6" s="11">
        <f>IF('OddsRatio_working_3-way'!W6&gt;=0,IF('OddsRatio_working_3-way'!V6+SQRT('OddsRatio_working_3-way'!W6)&gt;0,0,PI()),ACOS('OddsRatio_working_3-way'!V6/(2*'OddsRatio_working_3-way'!X6)))</f>
        <v>0.30204127739581055</v>
      </c>
      <c r="Z6" s="11">
        <f>'OddsRatio_working_3-way'!X6^(1/3)*COS('OddsRatio_working_3-way'!Y6/3)</f>
        <v>0.51674928587318536</v>
      </c>
      <c r="AA6" s="11">
        <f>'OddsRatio_working_3-way'!X6^(1/3)*COS(('OddsRatio_working_3-way'!Y6+2*PI())/3)</f>
        <v>-0.30358380490641373</v>
      </c>
      <c r="AB6" s="11">
        <f>'OddsRatio_working_3-way'!X6^(1/3)*COS(('OddsRatio_working_3-way'!Y6+4*PI())/3)</f>
        <v>-0.21316548096677154</v>
      </c>
      <c r="AC6" s="11">
        <f>'OddsRatio_working_3-way'!X6^(1/3)*SIN('OddsRatio_working_3-way'!Y6/3)</f>
        <v>5.2203043666227224E-2</v>
      </c>
      <c r="AD6" s="11">
        <f>'OddsRatio_working_3-way'!X6^(1/3)*SIN(('OddsRatio_working_3-way'!Y6+2*PI())/3)</f>
        <v>0.42141648712053209</v>
      </c>
      <c r="AE6" s="11">
        <f>'OddsRatio_working_3-way'!X6^(1/3)*SIN(('OddsRatio_working_3-way'!Y6+4*PI())/3)</f>
        <v>-0.47361953078675928</v>
      </c>
      <c r="AF6" s="11">
        <f>-'OddsRatio_working_3-way'!U6/(3*'OddsRatio_working_3-way'!X6^(1/3))*COS(('OddsRatio_working_3-way'!Y6)/3)</f>
        <v>0.51674928587318547</v>
      </c>
      <c r="AG6" s="11">
        <f>-'OddsRatio_working_3-way'!U6/(3*'OddsRatio_working_3-way'!X6^(1/3))*COS(('OddsRatio_working_3-way'!Y6+2*PI())/3)</f>
        <v>-0.30358380490641379</v>
      </c>
      <c r="AH6" s="11">
        <f>-'OddsRatio_working_3-way'!U6/(3*'OddsRatio_working_3-way'!X6^(1/3))*COS(('OddsRatio_working_3-way'!Y6+4*PI())/3)</f>
        <v>-0.21316548096677157</v>
      </c>
      <c r="AI6" s="11">
        <f>'OddsRatio_working_3-way'!U6/(3*'OddsRatio_working_3-way'!X6^(1/3))*SIN(('OddsRatio_working_3-way'!Y6)/3)</f>
        <v>-5.2203043666227238E-2</v>
      </c>
      <c r="AJ6" s="11">
        <f>'OddsRatio_working_3-way'!U6/(3*'OddsRatio_working_3-way'!X6^(1/3))*SIN(('OddsRatio_working_3-way'!Y6+2*PI())/3)</f>
        <v>-0.4214164871205322</v>
      </c>
      <c r="AK6" s="11">
        <f>'OddsRatio_working_3-way'!U6/(3*'OddsRatio_working_3-way'!X6^(1/3))*SIN(('OddsRatio_working_3-way'!Y6+4*PI())/3)</f>
        <v>0.47361953078675939</v>
      </c>
      <c r="AL6" s="11">
        <f>'OddsRatio_working_3-way'!Z6+'OddsRatio_working_3-way'!AF6</f>
        <v>1.0334985717463709</v>
      </c>
      <c r="AM6" s="11">
        <f>'OddsRatio_working_3-way'!AA6+'OddsRatio_working_3-way'!AG6</f>
        <v>-0.60716760981282758</v>
      </c>
      <c r="AN6" s="11">
        <f>'OddsRatio_working_3-way'!AB6+'OddsRatio_working_3-way'!AH6</f>
        <v>-0.42633096193354314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1.0334985717463709</v>
      </c>
      <c r="AS6" s="11">
        <f>IF(('OddsRatio_working_3-way'!X6=0),IF(Q6&gt;0,-Q6^(1/3),(-Q6)^(1/3)),'OddsRatio_working_3-way'!AM6-'OddsRatio_working_3-way'!R6/3)</f>
        <v>-0.60716760981282758</v>
      </c>
      <c r="AT6" s="11">
        <f>IF(('OddsRatio_working_3-way'!X6=0),IF(Q6&gt;0,-Q6^(1/3),(-Q6)^(1/3)),'OddsRatio_working_3-way'!AN6-'OddsRatio_working_3-way'!R6/3)</f>
        <v>-0.42633096193354314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1.96</v>
      </c>
      <c r="B7" s="4">
        <f>IF('True_Odds_Calculator_3-way'!B8="","",'True_Odds_Calculator_3-way'!B8)</f>
        <v>3.51</v>
      </c>
      <c r="C7" s="4">
        <f>IF('True_Odds_Calculator_3-way'!C8="","",'True_Odds_Calculator_3-way'!C8)</f>
        <v>4.37</v>
      </c>
      <c r="D7" s="9">
        <f t="shared" si="13"/>
        <v>0.50065576020595293</v>
      </c>
      <c r="E7" s="9">
        <f t="shared" si="14"/>
        <v>0.27718228571902459</v>
      </c>
      <c r="F7" s="9">
        <f t="shared" si="15"/>
        <v>0.22216195407502271</v>
      </c>
      <c r="G7" s="9">
        <f t="shared" si="16"/>
        <v>1.0389379112935675</v>
      </c>
      <c r="H7" s="9">
        <f t="shared" si="17"/>
        <v>1.9973803948418243</v>
      </c>
      <c r="I7" s="9">
        <f t="shared" si="18"/>
        <v>3.6077341573468535</v>
      </c>
      <c r="J7" s="9">
        <f t="shared" si="19"/>
        <v>4.5012207610593231</v>
      </c>
      <c r="K7" s="11">
        <f t="shared" si="20"/>
        <v>0.51020408163265307</v>
      </c>
      <c r="L7" s="11">
        <f t="shared" si="21"/>
        <v>0.28490028490028491</v>
      </c>
      <c r="M7" s="11">
        <f t="shared" si="22"/>
        <v>0.22883295194508008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-0.2701035116857281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0.22751575546606601</v>
      </c>
      <c r="Q7" s="11">
        <f>2*'OddsRatio_working_3-way'!K7*'OddsRatio_working_3-way'!L7*'OddsRatio_working_3-way'!M7</f>
        <v>6.6525074697680125E-2</v>
      </c>
      <c r="R7" s="11">
        <f t="shared" si="23"/>
        <v>0</v>
      </c>
      <c r="S7" s="11">
        <f t="shared" si="24"/>
        <v>-0.84232801730762397</v>
      </c>
      <c r="T7" s="11">
        <f t="shared" si="25"/>
        <v>-0.24629474190281406</v>
      </c>
      <c r="U7" s="11">
        <f>'OddsRatio_working_3-way'!S7-'OddsRatio_working_3-way'!R7^2/3</f>
        <v>-0.84232801730762397</v>
      </c>
      <c r="V7" s="11">
        <f>'OddsRatio_working_3-way'!S7*'OddsRatio_working_3-way'!R7/3-2*'OddsRatio_working_3-way'!R7^3/27-'OddsRatio_working_3-way'!T7</f>
        <v>0.24629474190281406</v>
      </c>
      <c r="W7" s="11">
        <f>'OddsRatio_working_3-way'!V7^2+4*'OddsRatio_working_3-way'!U7^3/27</f>
        <v>-2.7878991549337984E-2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0.14877843546555375</v>
      </c>
      <c r="Y7" s="11">
        <f>IF('OddsRatio_working_3-way'!W7&gt;=0,IF('OddsRatio_working_3-way'!V7+SQRT('OddsRatio_working_3-way'!W7)&gt;0,0,PI()),ACOS('OddsRatio_working_3-way'!V7/(2*'OddsRatio_working_3-way'!X7)))</f>
        <v>0.59575824919873643</v>
      </c>
      <c r="Z7" s="11">
        <f>'OddsRatio_working_3-way'!X7^(1/3)*COS('OddsRatio_working_3-way'!Y7/3)</f>
        <v>0.51946895564678375</v>
      </c>
      <c r="AA7" s="11">
        <f>'OddsRatio_working_3-way'!X7^(1/3)*COS(('OddsRatio_working_3-way'!Y7+2*PI())/3)</f>
        <v>-0.35026628116528841</v>
      </c>
      <c r="AB7" s="11">
        <f>'OddsRatio_working_3-way'!X7^(1/3)*COS(('OddsRatio_working_3-way'!Y7+4*PI())/3)</f>
        <v>-0.16920267448149529</v>
      </c>
      <c r="AC7" s="11">
        <f>'OddsRatio_working_3-way'!X7^(1/3)*SIN('OddsRatio_working_3-way'!Y7/3)</f>
        <v>0.10453712205933248</v>
      </c>
      <c r="AD7" s="11">
        <f>'OddsRatio_working_3-way'!X7^(1/3)*SIN(('OddsRatio_working_3-way'!Y7+2*PI())/3)</f>
        <v>0.39760475103782039</v>
      </c>
      <c r="AE7" s="11">
        <f>'OddsRatio_working_3-way'!X7^(1/3)*SIN(('OddsRatio_working_3-way'!Y7+4*PI())/3)</f>
        <v>-0.50214187309715286</v>
      </c>
      <c r="AF7" s="11">
        <f>-'OddsRatio_working_3-way'!U7/(3*'OddsRatio_working_3-way'!X7^(1/3))*COS(('OddsRatio_working_3-way'!Y7)/3)</f>
        <v>0.51946895564678375</v>
      </c>
      <c r="AG7" s="11">
        <f>-'OddsRatio_working_3-way'!U7/(3*'OddsRatio_working_3-way'!X7^(1/3))*COS(('OddsRatio_working_3-way'!Y7+2*PI())/3)</f>
        <v>-0.35026628116528841</v>
      </c>
      <c r="AH7" s="11">
        <f>-'OddsRatio_working_3-way'!U7/(3*'OddsRatio_working_3-way'!X7^(1/3))*COS(('OddsRatio_working_3-way'!Y7+4*PI())/3)</f>
        <v>-0.16920267448149529</v>
      </c>
      <c r="AI7" s="11">
        <f>'OddsRatio_working_3-way'!U7/(3*'OddsRatio_working_3-way'!X7^(1/3))*SIN(('OddsRatio_working_3-way'!Y7)/3)</f>
        <v>-0.10453712205933248</v>
      </c>
      <c r="AJ7" s="11">
        <f>'OddsRatio_working_3-way'!U7/(3*'OddsRatio_working_3-way'!X7^(1/3))*SIN(('OddsRatio_working_3-way'!Y7+2*PI())/3)</f>
        <v>-0.39760475103782039</v>
      </c>
      <c r="AK7" s="11">
        <f>'OddsRatio_working_3-way'!U7/(3*'OddsRatio_working_3-way'!X7^(1/3))*SIN(('OddsRatio_working_3-way'!Y7+4*PI())/3)</f>
        <v>0.50214187309715286</v>
      </c>
      <c r="AL7" s="11">
        <f>'OddsRatio_working_3-way'!Z7+'OddsRatio_working_3-way'!AF7</f>
        <v>1.0389379112935675</v>
      </c>
      <c r="AM7" s="11">
        <f>'OddsRatio_working_3-way'!AA7+'OddsRatio_working_3-way'!AG7</f>
        <v>-0.70053256233057681</v>
      </c>
      <c r="AN7" s="11">
        <f>'OddsRatio_working_3-way'!AB7+'OddsRatio_working_3-way'!AH7</f>
        <v>-0.33840534896299057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1.0389379112935675</v>
      </c>
      <c r="AS7" s="11">
        <f>IF(('OddsRatio_working_3-way'!X7=0),IF(Q7&gt;0,-Q7^(1/3),(-Q7)^(1/3)),'OddsRatio_working_3-way'!AM7-'OddsRatio_working_3-way'!R7/3)</f>
        <v>-0.70053256233057681</v>
      </c>
      <c r="AT7" s="11">
        <f>IF(('OddsRatio_working_3-way'!X7=0),IF(Q7&gt;0,-Q7^(1/3),(-Q7)^(1/3)),'OddsRatio_working_3-way'!AN7-'OddsRatio_working_3-way'!R7/3)</f>
        <v>-0.33840534896299057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2.23</v>
      </c>
      <c r="B8" s="4">
        <f>IF('True_Odds_Calculator_3-way'!B9="","",'True_Odds_Calculator_3-way'!B9)</f>
        <v>3.51</v>
      </c>
      <c r="C8" s="4">
        <f>IF('True_Odds_Calculator_3-way'!C9="","",'True_Odds_Calculator_3-way'!C9)</f>
        <v>3.45</v>
      </c>
      <c r="D8" s="9">
        <f t="shared" si="13"/>
        <v>0.43966957082734492</v>
      </c>
      <c r="E8" s="9">
        <f t="shared" si="14"/>
        <v>0.27772555387181314</v>
      </c>
      <c r="F8" s="9">
        <f t="shared" si="15"/>
        <v>0.282604875300842</v>
      </c>
      <c r="G8" s="9">
        <f t="shared" si="16"/>
        <v>1.0361262745385798</v>
      </c>
      <c r="H8" s="9">
        <f t="shared" si="17"/>
        <v>2.2744353176824528</v>
      </c>
      <c r="I8" s="9">
        <f t="shared" si="18"/>
        <v>3.6006769490918344</v>
      </c>
      <c r="J8" s="9">
        <f t="shared" si="19"/>
        <v>3.5385093726195196</v>
      </c>
      <c r="K8" s="11">
        <f t="shared" si="20"/>
        <v>0.44843049327354262</v>
      </c>
      <c r="L8" s="11">
        <f t="shared" si="21"/>
        <v>0.28490028490028491</v>
      </c>
      <c r="M8" s="11">
        <f t="shared" si="22"/>
        <v>0.28985507246376813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-0.2801004733155249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0.22922372958117415</v>
      </c>
      <c r="Q8" s="11">
        <f>2*'OddsRatio_working_3-way'!K8*'OddsRatio_working_3-way'!L8*'OddsRatio_working_3-way'!M8</f>
        <v>7.4062594371946441E-2</v>
      </c>
      <c r="R8" s="11">
        <f t="shared" si="23"/>
        <v>0</v>
      </c>
      <c r="S8" s="11">
        <f t="shared" si="24"/>
        <v>-0.81836252137625054</v>
      </c>
      <c r="T8" s="11">
        <f t="shared" si="25"/>
        <v>-0.26441438493578379</v>
      </c>
      <c r="U8" s="11">
        <f>'OddsRatio_working_3-way'!S8-'OddsRatio_working_3-way'!R8^2/3</f>
        <v>-0.81836252137625054</v>
      </c>
      <c r="V8" s="11">
        <f>'OddsRatio_working_3-way'!S8*'OddsRatio_working_3-way'!R8/3-2*'OddsRatio_working_3-way'!R8^3/27-'OddsRatio_working_3-way'!T8</f>
        <v>0.26441438493578379</v>
      </c>
      <c r="W8" s="11">
        <f>'OddsRatio_working_3-way'!V8^2+4*'OddsRatio_working_3-way'!U8^3/27</f>
        <v>-1.1280806345208949E-2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0.14247436024262206</v>
      </c>
      <c r="Y8" s="11">
        <f>IF('OddsRatio_working_3-way'!W8&gt;=0,IF('OddsRatio_working_3-way'!V8+SQRT('OddsRatio_working_3-way'!W8)&gt;0,0,PI()),ACOS('OddsRatio_working_3-way'!V8/(2*'OddsRatio_working_3-way'!X8)))</f>
        <v>0.38195762440961079</v>
      </c>
      <c r="Z8" s="11">
        <f>'OddsRatio_working_3-way'!X8^(1/3)*COS('OddsRatio_working_3-way'!Y8/3)</f>
        <v>0.51806313726928988</v>
      </c>
      <c r="AA8" s="11">
        <f>'OddsRatio_working_3-way'!X8^(1/3)*COS(('OddsRatio_working_3-way'!Y8+2*PI())/3)</f>
        <v>-0.31646474455317075</v>
      </c>
      <c r="AB8" s="11">
        <f>'OddsRatio_working_3-way'!X8^(1/3)*COS(('OddsRatio_working_3-way'!Y8+4*PI())/3)</f>
        <v>-0.20159839271611918</v>
      </c>
      <c r="AC8" s="11">
        <f>'OddsRatio_working_3-way'!X8^(1/3)*SIN('OddsRatio_working_3-way'!Y8/3)</f>
        <v>6.6318119153952013E-2</v>
      </c>
      <c r="AD8" s="11">
        <f>'OddsRatio_working_3-way'!X8^(1/3)*SIN(('OddsRatio_working_3-way'!Y8+2*PI())/3)</f>
        <v>0.4154967780624938</v>
      </c>
      <c r="AE8" s="11">
        <f>'OddsRatio_working_3-way'!X8^(1/3)*SIN(('OddsRatio_working_3-way'!Y8+4*PI())/3)</f>
        <v>-0.48181489721644583</v>
      </c>
      <c r="AF8" s="11">
        <f>-'OddsRatio_working_3-way'!U8/(3*'OddsRatio_working_3-way'!X8^(1/3))*COS(('OddsRatio_working_3-way'!Y8)/3)</f>
        <v>0.51806313726928988</v>
      </c>
      <c r="AG8" s="11">
        <f>-'OddsRatio_working_3-way'!U8/(3*'OddsRatio_working_3-way'!X8^(1/3))*COS(('OddsRatio_working_3-way'!Y8+2*PI())/3)</f>
        <v>-0.31646474455317075</v>
      </c>
      <c r="AH8" s="11">
        <f>-'OddsRatio_working_3-way'!U8/(3*'OddsRatio_working_3-way'!X8^(1/3))*COS(('OddsRatio_working_3-way'!Y8+4*PI())/3)</f>
        <v>-0.20159839271611918</v>
      </c>
      <c r="AI8" s="11">
        <f>'OddsRatio_working_3-way'!U8/(3*'OddsRatio_working_3-way'!X8^(1/3))*SIN(('OddsRatio_working_3-way'!Y8)/3)</f>
        <v>-6.6318119153952013E-2</v>
      </c>
      <c r="AJ8" s="11">
        <f>'OddsRatio_working_3-way'!U8/(3*'OddsRatio_working_3-way'!X8^(1/3))*SIN(('OddsRatio_working_3-way'!Y8+2*PI())/3)</f>
        <v>-0.4154967780624938</v>
      </c>
      <c r="AK8" s="11">
        <f>'OddsRatio_working_3-way'!U8/(3*'OddsRatio_working_3-way'!X8^(1/3))*SIN(('OddsRatio_working_3-way'!Y8+4*PI())/3)</f>
        <v>0.48181489721644583</v>
      </c>
      <c r="AL8" s="11">
        <f>'OddsRatio_working_3-way'!Z8+'OddsRatio_working_3-way'!AF8</f>
        <v>1.0361262745385798</v>
      </c>
      <c r="AM8" s="11">
        <f>'OddsRatio_working_3-way'!AA8+'OddsRatio_working_3-way'!AG8</f>
        <v>-0.6329294891063415</v>
      </c>
      <c r="AN8" s="11">
        <f>'OddsRatio_working_3-way'!AB8+'OddsRatio_working_3-way'!AH8</f>
        <v>-0.40319678543223836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1.0361262745385798</v>
      </c>
      <c r="AS8" s="11">
        <f>IF(('OddsRatio_working_3-way'!X8=0),IF(Q8&gt;0,-Q8^(1/3),(-Q8)^(1/3)),'OddsRatio_working_3-way'!AM8-'OddsRatio_working_3-way'!R8/3)</f>
        <v>-0.6329294891063415</v>
      </c>
      <c r="AT8" s="11">
        <f>IF(('OddsRatio_working_3-way'!X8=0),IF(Q8&gt;0,-Q8^(1/3),(-Q8)^(1/3)),'OddsRatio_working_3-way'!AN8-'OddsRatio_working_3-way'!R8/3)</f>
        <v>-0.40319678543223836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3.45</v>
      </c>
      <c r="B9" s="4">
        <f>IF('True_Odds_Calculator_3-way'!B10="","",'True_Odds_Calculator_3-way'!B10)</f>
        <v>3.3</v>
      </c>
      <c r="C9" s="4">
        <f>IF('True_Odds_Calculator_3-way'!C10="","",'True_Odds_Calculator_3-way'!C10)</f>
        <v>2.33</v>
      </c>
      <c r="D9" s="9">
        <f t="shared" si="13"/>
        <v>0.28300580179354073</v>
      </c>
      <c r="E9" s="9">
        <f t="shared" si="14"/>
        <v>0.29599946927149079</v>
      </c>
      <c r="F9" s="9">
        <f t="shared" si="15"/>
        <v>0.42099472893496864</v>
      </c>
      <c r="G9" s="9">
        <f t="shared" si="16"/>
        <v>1.0340801894902105</v>
      </c>
      <c r="H9" s="9">
        <f t="shared" si="17"/>
        <v>3.5334964642510158</v>
      </c>
      <c r="I9" s="9">
        <f t="shared" si="18"/>
        <v>3.3783844358274835</v>
      </c>
      <c r="J9" s="9">
        <f t="shared" si="19"/>
        <v>2.3753266520219798</v>
      </c>
      <c r="K9" s="11">
        <f t="shared" si="20"/>
        <v>0.28985507246376813</v>
      </c>
      <c r="L9" s="11">
        <f t="shared" si="21"/>
        <v>0.30303030303030304</v>
      </c>
      <c r="M9" s="11">
        <f t="shared" si="22"/>
        <v>0.42918454935622319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-0.28252481900550575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0.22920000527763168</v>
      </c>
      <c r="Q9" s="11">
        <f>2*'OddsRatio_working_3-way'!K9*'OddsRatio_working_3-way'!L9*'OddsRatio_working_3-way'!M9</f>
        <v>7.5394738578168322E-2</v>
      </c>
      <c r="R9" s="11">
        <f t="shared" si="23"/>
        <v>0</v>
      </c>
      <c r="S9" s="11">
        <f t="shared" si="24"/>
        <v>-0.8112561794904295</v>
      </c>
      <c r="T9" s="11">
        <f t="shared" si="25"/>
        <v>-0.26686058535869395</v>
      </c>
      <c r="U9" s="11">
        <f>'OddsRatio_working_3-way'!S9-'OddsRatio_working_3-way'!R9^2/3</f>
        <v>-0.8112561794904295</v>
      </c>
      <c r="V9" s="11">
        <f>'OddsRatio_working_3-way'!S9*'OddsRatio_working_3-way'!R9/3-2*'OddsRatio_working_3-way'!R9^3/27-'OddsRatio_working_3-way'!T9</f>
        <v>0.26686058535869395</v>
      </c>
      <c r="W9" s="11">
        <f>'OddsRatio_working_3-way'!V9^2+4*'OddsRatio_working_3-way'!U9^3/27</f>
        <v>-7.8842982903772618E-3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0.14062260692040421</v>
      </c>
      <c r="Y9" s="11">
        <f>IF('OddsRatio_working_3-way'!W9&gt;=0,IF('OddsRatio_working_3-way'!V9+SQRT('OddsRatio_working_3-way'!W9)&gt;0,0,PI()),ACOS('OddsRatio_working_3-way'!V9/(2*'OddsRatio_working_3-way'!X9)))</f>
        <v>0.32121099406587472</v>
      </c>
      <c r="Z9" s="11">
        <f>'OddsRatio_working_3-way'!X9^(1/3)*COS('OddsRatio_working_3-way'!Y9/3)</f>
        <v>0.51704009474510526</v>
      </c>
      <c r="AA9" s="11">
        <f>'OddsRatio_working_3-way'!X9^(1/3)*COS(('OddsRatio_working_3-way'!Y9+2*PI())/3)</f>
        <v>-0.3066469649144728</v>
      </c>
      <c r="AB9" s="11">
        <f>'OddsRatio_working_3-way'!X9^(1/3)*COS(('OddsRatio_working_3-way'!Y9+4*PI())/3)</f>
        <v>-0.21039312983063249</v>
      </c>
      <c r="AC9" s="11">
        <f>'OddsRatio_working_3-way'!X9^(1/3)*SIN('OddsRatio_working_3-way'!Y9/3)</f>
        <v>5.5572177596189098E-2</v>
      </c>
      <c r="AD9" s="11">
        <f>'OddsRatio_working_3-way'!X9^(1/3)*SIN(('OddsRatio_working_3-way'!Y9+2*PI())/3)</f>
        <v>0.41998376802627962</v>
      </c>
      <c r="AE9" s="11">
        <f>'OddsRatio_working_3-way'!X9^(1/3)*SIN(('OddsRatio_working_3-way'!Y9+4*PI())/3)</f>
        <v>-0.47555594562246872</v>
      </c>
      <c r="AF9" s="11">
        <f>-'OddsRatio_working_3-way'!U9/(3*'OddsRatio_working_3-way'!X9^(1/3))*COS(('OddsRatio_working_3-way'!Y9)/3)</f>
        <v>0.51704009474510537</v>
      </c>
      <c r="AG9" s="11">
        <f>-'OddsRatio_working_3-way'!U9/(3*'OddsRatio_working_3-way'!X9^(1/3))*COS(('OddsRatio_working_3-way'!Y9+2*PI())/3)</f>
        <v>-0.30664696491447291</v>
      </c>
      <c r="AH9" s="11">
        <f>-'OddsRatio_working_3-way'!U9/(3*'OddsRatio_working_3-way'!X9^(1/3))*COS(('OddsRatio_working_3-way'!Y9+4*PI())/3)</f>
        <v>-0.21039312983063255</v>
      </c>
      <c r="AI9" s="11">
        <f>'OddsRatio_working_3-way'!U9/(3*'OddsRatio_working_3-way'!X9^(1/3))*SIN(('OddsRatio_working_3-way'!Y9)/3)</f>
        <v>-5.5572177596189112E-2</v>
      </c>
      <c r="AJ9" s="11">
        <f>'OddsRatio_working_3-way'!U9/(3*'OddsRatio_working_3-way'!X9^(1/3))*SIN(('OddsRatio_working_3-way'!Y9+2*PI())/3)</f>
        <v>-0.41998376802627968</v>
      </c>
      <c r="AK9" s="11">
        <f>'OddsRatio_working_3-way'!U9/(3*'OddsRatio_working_3-way'!X9^(1/3))*SIN(('OddsRatio_working_3-way'!Y9+4*PI())/3)</f>
        <v>0.47555594562246878</v>
      </c>
      <c r="AL9" s="11">
        <f>'OddsRatio_working_3-way'!Z9+'OddsRatio_working_3-way'!AF9</f>
        <v>1.0340801894902105</v>
      </c>
      <c r="AM9" s="11">
        <f>'OddsRatio_working_3-way'!AA9+'OddsRatio_working_3-way'!AG9</f>
        <v>-0.61329392982894571</v>
      </c>
      <c r="AN9" s="11">
        <f>'OddsRatio_working_3-way'!AB9+'OddsRatio_working_3-way'!AH9</f>
        <v>-0.42078625966126504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1.0340801894902105</v>
      </c>
      <c r="AS9" s="11">
        <f>IF(('OddsRatio_working_3-way'!X9=0),IF(Q9&gt;0,-Q9^(1/3),(-Q9)^(1/3)),'OddsRatio_working_3-way'!AM9-'OddsRatio_working_3-way'!R9/3)</f>
        <v>-0.61329392982894571</v>
      </c>
      <c r="AT9" s="11">
        <f>IF(('OddsRatio_working_3-way'!X9=0),IF(Q9&gt;0,-Q9^(1/3),(-Q9)^(1/3)),'OddsRatio_working_3-way'!AN9-'OddsRatio_working_3-way'!R9/3)</f>
        <v>-0.42078625966126504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1.1599999999999999</v>
      </c>
      <c r="B10" s="4">
        <f>IF('True_Odds_Calculator_3-way'!B11="","",'True_Odds_Calculator_3-way'!B11)</f>
        <v>9</v>
      </c>
      <c r="C10" s="4">
        <f>IF('True_Odds_Calculator_3-way'!C11="","",'True_Odds_Calculator_3-way'!C11)</f>
        <v>19.75</v>
      </c>
      <c r="D10" s="9">
        <f t="shared" si="13"/>
        <v>0.85100472926934156</v>
      </c>
      <c r="E10" s="9">
        <f t="shared" si="14"/>
        <v>0.102521200691186</v>
      </c>
      <c r="F10" s="9">
        <f t="shared" si="15"/>
        <v>4.6474070039472411E-2</v>
      </c>
      <c r="G10" s="9">
        <f t="shared" si="16"/>
        <v>1.094260008244778</v>
      </c>
      <c r="H10" s="9">
        <f t="shared" si="17"/>
        <v>1.1750816013191645</v>
      </c>
      <c r="I10" s="9">
        <f t="shared" si="18"/>
        <v>9.7540800659582256</v>
      </c>
      <c r="J10" s="9">
        <f t="shared" si="19"/>
        <v>21.517375154589587</v>
      </c>
      <c r="K10" s="11">
        <f t="shared" si="20"/>
        <v>0.86206896551724144</v>
      </c>
      <c r="L10" s="11">
        <f t="shared" si="21"/>
        <v>0.1111111111111111</v>
      </c>
      <c r="M10" s="11">
        <f t="shared" si="22"/>
        <v>5.0632911392405063E-2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-0.11639749745380479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0.13051069402007859</v>
      </c>
      <c r="Q10" s="11">
        <f>2*'OddsRatio_working_3-way'!K10*'OddsRatio_working_3-way'!L10*'OddsRatio_working_3-way'!M10</f>
        <v>9.6997914544837294E-3</v>
      </c>
      <c r="R10" s="11">
        <f t="shared" si="23"/>
        <v>0</v>
      </c>
      <c r="S10" s="11">
        <f t="shared" si="24"/>
        <v>-1.1212499999999996</v>
      </c>
      <c r="T10" s="11">
        <f t="shared" si="25"/>
        <v>-8.3333333333333315E-2</v>
      </c>
      <c r="U10" s="11">
        <f>'OddsRatio_working_3-way'!S10-'OddsRatio_working_3-way'!R10^2/3</f>
        <v>-1.1212499999999996</v>
      </c>
      <c r="V10" s="11">
        <f>'OddsRatio_working_3-way'!S10*'OddsRatio_working_3-way'!R10/3-2*'OddsRatio_working_3-way'!R10^3/27-'OddsRatio_working_3-way'!T10</f>
        <v>8.3333333333333315E-2</v>
      </c>
      <c r="W10" s="11">
        <f>'OddsRatio_working_3-way'!V10^2+4*'OddsRatio_working_3-way'!U10^3/27</f>
        <v>-0.20189070399305536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0.22849242243316287</v>
      </c>
      <c r="Y10" s="11">
        <f>IF('OddsRatio_working_3-way'!W10&gt;=0,IF('OddsRatio_working_3-way'!V10+SQRT('OddsRatio_working_3-way'!W10)&gt;0,0,PI()),ACOS('OddsRatio_working_3-way'!V10/(2*'OddsRatio_working_3-way'!X10)))</f>
        <v>1.3874155520218654</v>
      </c>
      <c r="Z10" s="11">
        <f>'OddsRatio_working_3-way'!X10^(1/3)*COS('OddsRatio_working_3-way'!Y10/3)</f>
        <v>0.54713000412238899</v>
      </c>
      <c r="AA10" s="11">
        <f>'OddsRatio_working_3-way'!X10^(1/3)*COS(('OddsRatio_working_3-way'!Y10+2*PI())/3)</f>
        <v>-0.50978326753144931</v>
      </c>
      <c r="AB10" s="11">
        <f>'OddsRatio_working_3-way'!X10^(1/3)*COS(('OddsRatio_working_3-way'!Y10+4*PI())/3)</f>
        <v>-3.7346736590939865E-2</v>
      </c>
      <c r="AC10" s="11">
        <f>'OddsRatio_working_3-way'!X10^(1/3)*SIN('OddsRatio_working_3-way'!Y10/3)</f>
        <v>0.27276135831351633</v>
      </c>
      <c r="AD10" s="11">
        <f>'OddsRatio_working_3-way'!X10^(1/3)*SIN(('OddsRatio_working_3-way'!Y10+2*PI())/3)</f>
        <v>0.33744780358591547</v>
      </c>
      <c r="AE10" s="11">
        <f>'OddsRatio_working_3-way'!X10^(1/3)*SIN(('OddsRatio_working_3-way'!Y10+4*PI())/3)</f>
        <v>-0.61020916189943175</v>
      </c>
      <c r="AF10" s="11">
        <f>-'OddsRatio_working_3-way'!U10/(3*'OddsRatio_working_3-way'!X10^(1/3))*COS(('OddsRatio_working_3-way'!Y10)/3)</f>
        <v>0.54713000412238899</v>
      </c>
      <c r="AG10" s="11">
        <f>-'OddsRatio_working_3-way'!U10/(3*'OddsRatio_working_3-way'!X10^(1/3))*COS(('OddsRatio_working_3-way'!Y10+2*PI())/3)</f>
        <v>-0.50978326753144931</v>
      </c>
      <c r="AH10" s="11">
        <f>-'OddsRatio_working_3-way'!U10/(3*'OddsRatio_working_3-way'!X10^(1/3))*COS(('OddsRatio_working_3-way'!Y10+4*PI())/3)</f>
        <v>-3.7346736590939865E-2</v>
      </c>
      <c r="AI10" s="11">
        <f>'OddsRatio_working_3-way'!U10/(3*'OddsRatio_working_3-way'!X10^(1/3))*SIN(('OddsRatio_working_3-way'!Y10)/3)</f>
        <v>-0.27276135831351633</v>
      </c>
      <c r="AJ10" s="11">
        <f>'OddsRatio_working_3-way'!U10/(3*'OddsRatio_working_3-way'!X10^(1/3))*SIN(('OddsRatio_working_3-way'!Y10+2*PI())/3)</f>
        <v>-0.33744780358591547</v>
      </c>
      <c r="AK10" s="11">
        <f>'OddsRatio_working_3-way'!U10/(3*'OddsRatio_working_3-way'!X10^(1/3))*SIN(('OddsRatio_working_3-way'!Y10+4*PI())/3)</f>
        <v>0.61020916189943175</v>
      </c>
      <c r="AL10" s="11">
        <f>'OddsRatio_working_3-way'!Z10+'OddsRatio_working_3-way'!AF10</f>
        <v>1.094260008244778</v>
      </c>
      <c r="AM10" s="11">
        <f>'OddsRatio_working_3-way'!AA10+'OddsRatio_working_3-way'!AG10</f>
        <v>-1.0195665350628986</v>
      </c>
      <c r="AN10" s="11">
        <f>'OddsRatio_working_3-way'!AB10+'OddsRatio_working_3-way'!AH10</f>
        <v>-7.469347318187973E-2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1.094260008244778</v>
      </c>
      <c r="AS10" s="11">
        <f>IF(('OddsRatio_working_3-way'!X10=0),IF(Q10&gt;0,-Q10^(1/3),(-Q10)^(1/3)),'OddsRatio_working_3-way'!AM10-'OddsRatio_working_3-way'!R10/3)</f>
        <v>-1.0195665350628986</v>
      </c>
      <c r="AT10" s="11">
        <f>IF(('OddsRatio_working_3-way'!X10=0),IF(Q10&gt;0,-Q10^(1/3),(-Q10)^(1/3)),'OddsRatio_working_3-way'!AN10-'OddsRatio_working_3-way'!R10/3)</f>
        <v>-7.469347318187973E-2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2.5499999999999998</v>
      </c>
      <c r="B11" s="4">
        <f>IF('True_Odds_Calculator_3-way'!B12="","",'True_Odds_Calculator_3-way'!B12)</f>
        <v>3.2</v>
      </c>
      <c r="C11" s="4">
        <f>IF('True_Odds_Calculator_3-way'!C12="","",'True_Odds_Calculator_3-way'!C12)</f>
        <v>2.96</v>
      </c>
      <c r="D11" s="9">
        <f t="shared" si="13"/>
        <v>0.37715210354434775</v>
      </c>
      <c r="E11" s="9">
        <f t="shared" si="14"/>
        <v>0.2990436206195739</v>
      </c>
      <c r="F11" s="9">
        <f t="shared" si="15"/>
        <v>0.32380427583607846</v>
      </c>
      <c r="G11" s="9">
        <f t="shared" si="16"/>
        <v>1.065451707085026</v>
      </c>
      <c r="H11" s="9">
        <f t="shared" si="17"/>
        <v>2.6514501459817899</v>
      </c>
      <c r="I11" s="9">
        <f t="shared" si="18"/>
        <v>3.3439937555870571</v>
      </c>
      <c r="J11" s="9">
        <f t="shared" si="19"/>
        <v>3.0882853458866508</v>
      </c>
      <c r="K11" s="11">
        <f t="shared" si="20"/>
        <v>0.39215686274509809</v>
      </c>
      <c r="L11" s="11">
        <f t="shared" si="21"/>
        <v>0.3125</v>
      </c>
      <c r="M11" s="11">
        <f t="shared" si="22"/>
        <v>0.33783783783783783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-0.27671237413884475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0.23640368309485951</v>
      </c>
      <c r="Q11" s="11">
        <f>2*'OddsRatio_working_3-way'!K11*'OddsRatio_working_3-way'!L11*'OddsRatio_working_3-way'!M11</f>
        <v>8.2803391626921047E-2</v>
      </c>
      <c r="R11" s="11">
        <f t="shared" si="23"/>
        <v>0</v>
      </c>
      <c r="S11" s="11">
        <f t="shared" si="24"/>
        <v>-0.85433000179543928</v>
      </c>
      <c r="T11" s="11">
        <f t="shared" si="25"/>
        <v>-0.29923993057633613</v>
      </c>
      <c r="U11" s="11">
        <f>'OddsRatio_working_3-way'!S11-'OddsRatio_working_3-way'!R11^2/3</f>
        <v>-0.85433000179543928</v>
      </c>
      <c r="V11" s="11">
        <f>'OddsRatio_working_3-way'!S11*'OddsRatio_working_3-way'!R11/3-2*'OddsRatio_working_3-way'!R11^3/27-'OddsRatio_working_3-way'!T11</f>
        <v>0.29923993057633613</v>
      </c>
      <c r="W11" s="11">
        <f>'OddsRatio_working_3-way'!V11^2+4*'OddsRatio_working_3-way'!U11^3/27</f>
        <v>-2.8344520685364138E-3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0.15196955955047944</v>
      </c>
      <c r="Y11" s="11">
        <f>IF('OddsRatio_working_3-way'!W11&gt;=0,IF('OddsRatio_working_3-way'!V11+SQRT('OddsRatio_working_3-way'!W11)&gt;0,0,PI()),ACOS('OddsRatio_working_3-way'!V11/(2*'OddsRatio_working_3-way'!X11)))</f>
        <v>0.17607361274263122</v>
      </c>
      <c r="Z11" s="11">
        <f>'OddsRatio_working_3-way'!X11^(1/3)*COS('OddsRatio_working_3-way'!Y11/3)</f>
        <v>0.53272585354251301</v>
      </c>
      <c r="AA11" s="11">
        <f>'OddsRatio_working_3-way'!X11^(1/3)*COS(('OddsRatio_working_3-way'!Y11+2*PI())/3)</f>
        <v>-0.2934714895219927</v>
      </c>
      <c r="AB11" s="11">
        <f>'OddsRatio_working_3-way'!X11^(1/3)*COS(('OddsRatio_working_3-way'!Y11+4*PI())/3)</f>
        <v>-0.23925436402052042</v>
      </c>
      <c r="AC11" s="11">
        <f>'OddsRatio_working_3-way'!X11^(1/3)*SIN('OddsRatio_working_3-way'!Y11/3)</f>
        <v>3.1302272002962893E-2</v>
      </c>
      <c r="AD11" s="11">
        <f>'OddsRatio_working_3-way'!X11^(1/3)*SIN(('OddsRatio_working_3-way'!Y11+2*PI())/3)</f>
        <v>0.44570298641908312</v>
      </c>
      <c r="AE11" s="11">
        <f>'OddsRatio_working_3-way'!X11^(1/3)*SIN(('OddsRatio_working_3-way'!Y11+4*PI())/3)</f>
        <v>-0.47700525842204594</v>
      </c>
      <c r="AF11" s="11">
        <f>-'OddsRatio_working_3-way'!U11/(3*'OddsRatio_working_3-way'!X11^(1/3))*COS(('OddsRatio_working_3-way'!Y11)/3)</f>
        <v>0.53272585354251289</v>
      </c>
      <c r="AG11" s="11">
        <f>-'OddsRatio_working_3-way'!U11/(3*'OddsRatio_working_3-way'!X11^(1/3))*COS(('OddsRatio_working_3-way'!Y11+2*PI())/3)</f>
        <v>-0.29347148952199265</v>
      </c>
      <c r="AH11" s="11">
        <f>-'OddsRatio_working_3-way'!U11/(3*'OddsRatio_working_3-way'!X11^(1/3))*COS(('OddsRatio_working_3-way'!Y11+4*PI())/3)</f>
        <v>-0.23925436402052036</v>
      </c>
      <c r="AI11" s="11">
        <f>'OddsRatio_working_3-way'!U11/(3*'OddsRatio_working_3-way'!X11^(1/3))*SIN(('OddsRatio_working_3-way'!Y11)/3)</f>
        <v>-3.1302272002962886E-2</v>
      </c>
      <c r="AJ11" s="11">
        <f>'OddsRatio_working_3-way'!U11/(3*'OddsRatio_working_3-way'!X11^(1/3))*SIN(('OddsRatio_working_3-way'!Y11+2*PI())/3)</f>
        <v>-0.44570298641908301</v>
      </c>
      <c r="AK11" s="11">
        <f>'OddsRatio_working_3-way'!U11/(3*'OddsRatio_working_3-way'!X11^(1/3))*SIN(('OddsRatio_working_3-way'!Y11+4*PI())/3)</f>
        <v>0.47700525842204583</v>
      </c>
      <c r="AL11" s="11">
        <f>'OddsRatio_working_3-way'!Z11+'OddsRatio_working_3-way'!AF11</f>
        <v>1.065451707085026</v>
      </c>
      <c r="AM11" s="11">
        <f>'OddsRatio_working_3-way'!AA11+'OddsRatio_working_3-way'!AG11</f>
        <v>-0.58694297904398529</v>
      </c>
      <c r="AN11" s="11">
        <f>'OddsRatio_working_3-way'!AB11+'OddsRatio_working_3-way'!AH11</f>
        <v>-0.47850872804104078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1.065451707085026</v>
      </c>
      <c r="AS11" s="11">
        <f>IF(('OddsRatio_working_3-way'!X11=0),IF(Q11&gt;0,-Q11^(1/3),(-Q11)^(1/3)),'OddsRatio_working_3-way'!AM11-'OddsRatio_working_3-way'!R11/3)</f>
        <v>-0.58694297904398529</v>
      </c>
      <c r="AT11" s="11">
        <f>IF(('OddsRatio_working_3-way'!X11=0),IF(Q11&gt;0,-Q11^(1/3),(-Q11)^(1/3)),'OddsRatio_working_3-way'!AN11-'OddsRatio_working_3-way'!R11/3)</f>
        <v>-0.47850872804104078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1.33</v>
      </c>
      <c r="B12" s="4">
        <f>IF('True_Odds_Calculator_3-way'!B13="","",'True_Odds_Calculator_3-way'!B13)</f>
        <v>5.56</v>
      </c>
      <c r="C12" s="4">
        <f>IF('True_Odds_Calculator_3-way'!C13="","",'True_Odds_Calculator_3-way'!C13)</f>
        <v>8.23</v>
      </c>
      <c r="D12" s="9">
        <f t="shared" si="13"/>
        <v>0.72840111982463851</v>
      </c>
      <c r="E12" s="9">
        <f t="shared" si="14"/>
        <v>0.16253860348891913</v>
      </c>
      <c r="F12" s="9">
        <f t="shared" si="15"/>
        <v>0.10906027668644244</v>
      </c>
      <c r="G12" s="9">
        <f t="shared" si="16"/>
        <v>1.1299089021450848</v>
      </c>
      <c r="H12" s="9">
        <f t="shared" si="17"/>
        <v>1.3728699377078779</v>
      </c>
      <c r="I12" s="9">
        <f t="shared" si="18"/>
        <v>6.1523845937815862</v>
      </c>
      <c r="J12" s="9">
        <f t="shared" si="19"/>
        <v>9.1692413625089628</v>
      </c>
      <c r="K12" s="11">
        <f t="shared" si="20"/>
        <v>0.75187969924812026</v>
      </c>
      <c r="L12" s="11">
        <f t="shared" si="21"/>
        <v>0.17985611510791369</v>
      </c>
      <c r="M12" s="11">
        <f t="shared" si="22"/>
        <v>0.12150668286755771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-0.17876842424688966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0.19914818471828846</v>
      </c>
      <c r="Q12" s="11">
        <f>2*'OddsRatio_working_3-way'!K12*'OddsRatio_working_3-way'!L12*'OddsRatio_working_3-way'!M12</f>
        <v>3.2862736752192818E-2</v>
      </c>
      <c r="R12" s="11">
        <f t="shared" si="23"/>
        <v>0</v>
      </c>
      <c r="S12" s="11">
        <f t="shared" si="24"/>
        <v>-1.1140008956126008</v>
      </c>
      <c r="T12" s="11">
        <f t="shared" si="25"/>
        <v>-0.18382853062914206</v>
      </c>
      <c r="U12" s="11">
        <f>'OddsRatio_working_3-way'!S12-'OddsRatio_working_3-way'!R12^2/3</f>
        <v>-1.1140008956126008</v>
      </c>
      <c r="V12" s="11">
        <f>'OddsRatio_working_3-way'!S12*'OddsRatio_working_3-way'!R12/3-2*'OddsRatio_working_3-way'!R12^3/27-'OddsRatio_working_3-way'!T12</f>
        <v>0.18382853062914206</v>
      </c>
      <c r="W12" s="11">
        <f>'OddsRatio_working_3-way'!V12^2+4*'OddsRatio_working_3-way'!U12^3/27</f>
        <v>-0.17101786812045597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0.22628013434332087</v>
      </c>
      <c r="Y12" s="11">
        <f>IF('OddsRatio_working_3-way'!W12&gt;=0,IF('OddsRatio_working_3-way'!V12+SQRT('OddsRatio_working_3-way'!W12)&gt;0,0,PI()),ACOS('OddsRatio_working_3-way'!V12/(2*'OddsRatio_working_3-way'!X12)))</f>
        <v>1.1525081660559851</v>
      </c>
      <c r="Z12" s="11">
        <f>'OddsRatio_working_3-way'!X12^(1/3)*COS('OddsRatio_working_3-way'!Y12/3)</f>
        <v>0.56495445107254239</v>
      </c>
      <c r="AA12" s="11">
        <f>'OddsRatio_working_3-way'!X12^(1/3)*COS(('OddsRatio_working_3-way'!Y12+2*PI())/3)</f>
        <v>-0.48026518033418586</v>
      </c>
      <c r="AB12" s="11">
        <f>'OddsRatio_working_3-way'!X12^(1/3)*COS(('OddsRatio_working_3-way'!Y12+4*PI())/3)</f>
        <v>-8.468927073835672E-2</v>
      </c>
      <c r="AC12" s="11">
        <f>'OddsRatio_working_3-way'!X12^(1/3)*SIN('OddsRatio_working_3-way'!Y12/3)</f>
        <v>0.2283858578900832</v>
      </c>
      <c r="AD12" s="11">
        <f>'OddsRatio_working_3-way'!X12^(1/3)*SIN(('OddsRatio_working_3-way'!Y12+2*PI())/3)</f>
        <v>0.37507197766487294</v>
      </c>
      <c r="AE12" s="11">
        <f>'OddsRatio_working_3-way'!X12^(1/3)*SIN(('OddsRatio_working_3-way'!Y12+4*PI())/3)</f>
        <v>-0.60345783555495602</v>
      </c>
      <c r="AF12" s="11">
        <f>-'OddsRatio_working_3-way'!U12/(3*'OddsRatio_working_3-way'!X12^(1/3))*COS(('OddsRatio_working_3-way'!Y12)/3)</f>
        <v>0.56495445107254239</v>
      </c>
      <c r="AG12" s="11">
        <f>-'OddsRatio_working_3-way'!U12/(3*'OddsRatio_working_3-way'!X12^(1/3))*COS(('OddsRatio_working_3-way'!Y12+2*PI())/3)</f>
        <v>-0.48026518033418586</v>
      </c>
      <c r="AH12" s="11">
        <f>-'OddsRatio_working_3-way'!U12/(3*'OddsRatio_working_3-way'!X12^(1/3))*COS(('OddsRatio_working_3-way'!Y12+4*PI())/3)</f>
        <v>-8.468927073835672E-2</v>
      </c>
      <c r="AI12" s="11">
        <f>'OddsRatio_working_3-way'!U12/(3*'OddsRatio_working_3-way'!X12^(1/3))*SIN(('OddsRatio_working_3-way'!Y12)/3)</f>
        <v>-0.2283858578900832</v>
      </c>
      <c r="AJ12" s="11">
        <f>'OddsRatio_working_3-way'!U12/(3*'OddsRatio_working_3-way'!X12^(1/3))*SIN(('OddsRatio_working_3-way'!Y12+2*PI())/3)</f>
        <v>-0.37507197766487294</v>
      </c>
      <c r="AK12" s="11">
        <f>'OddsRatio_working_3-way'!U12/(3*'OddsRatio_working_3-way'!X12^(1/3))*SIN(('OddsRatio_working_3-way'!Y12+4*PI())/3)</f>
        <v>0.60345783555495602</v>
      </c>
      <c r="AL12" s="11">
        <f>'OddsRatio_working_3-way'!Z12+'OddsRatio_working_3-way'!AF12</f>
        <v>1.1299089021450848</v>
      </c>
      <c r="AM12" s="11">
        <f>'OddsRatio_working_3-way'!AA12+'OddsRatio_working_3-way'!AG12</f>
        <v>-0.96053036066837172</v>
      </c>
      <c r="AN12" s="11">
        <f>'OddsRatio_working_3-way'!AB12+'OddsRatio_working_3-way'!AH12</f>
        <v>-0.16937854147671344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1.1299089021450848</v>
      </c>
      <c r="AS12" s="11">
        <f>IF(('OddsRatio_working_3-way'!X12=0),IF(Q12&gt;0,-Q12^(1/3),(-Q12)^(1/3)),'OddsRatio_working_3-way'!AM12-'OddsRatio_working_3-way'!R12/3)</f>
        <v>-0.96053036066837172</v>
      </c>
      <c r="AT12" s="11">
        <f>IF(('OddsRatio_working_3-way'!X12=0),IF(Q12&gt;0,-Q12^(1/3),(-Q12)^(1/3)),'OddsRatio_working_3-way'!AN12-'OddsRatio_working_3-way'!R12/3)</f>
        <v>-0.16937854147671344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1.56</v>
      </c>
      <c r="B13" s="4">
        <f>IF('True_Odds_Calculator_3-way'!B14="","",'True_Odds_Calculator_3-way'!B14)</f>
        <v>3.76</v>
      </c>
      <c r="C13" s="4">
        <f>IF('True_Odds_Calculator_3-way'!C14="","",'True_Odds_Calculator_3-way'!C14)</f>
        <v>6.97</v>
      </c>
      <c r="D13" s="9">
        <f t="shared" si="13"/>
        <v>0.6193674157370086</v>
      </c>
      <c r="E13" s="9">
        <f t="shared" si="14"/>
        <v>0.24820940072987313</v>
      </c>
      <c r="F13" s="9">
        <f t="shared" si="15"/>
        <v>0.13242318353311827</v>
      </c>
      <c r="G13" s="9">
        <f t="shared" si="16"/>
        <v>1.0974116914399961</v>
      </c>
      <c r="H13" s="9">
        <f t="shared" si="17"/>
        <v>1.6145505472063983</v>
      </c>
      <c r="I13" s="9">
        <f t="shared" si="18"/>
        <v>4.0288562683743887</v>
      </c>
      <c r="J13" s="9">
        <f t="shared" si="19"/>
        <v>7.5515477978967764</v>
      </c>
      <c r="K13" s="11">
        <f t="shared" si="20"/>
        <v>0.64102564102564097</v>
      </c>
      <c r="L13" s="11">
        <f t="shared" si="21"/>
        <v>0.26595744680851063</v>
      </c>
      <c r="M13" s="11">
        <f t="shared" si="22"/>
        <v>0.14347202295552366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-0.225697224720394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0.2272325240822447</v>
      </c>
      <c r="Q13" s="11">
        <f>2*'OddsRatio_working_3-way'!K13*'OddsRatio_working_3-way'!L13*'OddsRatio_working_3-way'!M13</f>
        <v>4.8919811427824485E-2</v>
      </c>
      <c r="R13" s="11">
        <f t="shared" si="23"/>
        <v>0</v>
      </c>
      <c r="S13" s="11">
        <f t="shared" si="24"/>
        <v>-1.0068024733744632</v>
      </c>
      <c r="T13" s="11">
        <f t="shared" si="25"/>
        <v>-0.21674972516134838</v>
      </c>
      <c r="U13" s="11">
        <f>'OddsRatio_working_3-way'!S13-'OddsRatio_working_3-way'!R13^2/3</f>
        <v>-1.0068024733744632</v>
      </c>
      <c r="V13" s="11">
        <f>'OddsRatio_working_3-way'!S13*'OddsRatio_working_3-way'!R13/3-2*'OddsRatio_working_3-way'!R13^3/27-'OddsRatio_working_3-way'!T13</f>
        <v>0.21674972516134838</v>
      </c>
      <c r="W13" s="11">
        <f>'OddsRatio_working_3-way'!V13^2+4*'OddsRatio_working_3-way'!U13^3/27</f>
        <v>-0.10421163898776167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0.19441713038289715</v>
      </c>
      <c r="Y13" s="11">
        <f>IF('OddsRatio_working_3-way'!W13&gt;=0,IF('OddsRatio_working_3-way'!V13+SQRT('OddsRatio_working_3-way'!W13)&gt;0,0,PI()),ACOS('OddsRatio_working_3-way'!V13/(2*'OddsRatio_working_3-way'!X13)))</f>
        <v>0.9795035960694195</v>
      </c>
      <c r="Z13" s="11">
        <f>'OddsRatio_working_3-way'!X13^(1/3)*COS('OddsRatio_working_3-way'!Y13/3)</f>
        <v>0.54870584571999814</v>
      </c>
      <c r="AA13" s="11">
        <f>'OddsRatio_working_3-way'!X13^(1/3)*COS(('OddsRatio_working_3-way'!Y13+2*PI())/3)</f>
        <v>-0.43526295827775058</v>
      </c>
      <c r="AB13" s="11">
        <f>'OddsRatio_working_3-way'!X13^(1/3)*COS(('OddsRatio_working_3-way'!Y13+4*PI())/3)</f>
        <v>-0.11344288744224787</v>
      </c>
      <c r="AC13" s="11">
        <f>'OddsRatio_working_3-way'!X13^(1/3)*SIN('OddsRatio_working_3-way'!Y13/3)</f>
        <v>0.18580290452750212</v>
      </c>
      <c r="AD13" s="11">
        <f>'OddsRatio_working_3-way'!X13^(1/3)*SIN(('OddsRatio_working_3-way'!Y13+2*PI())/3)</f>
        <v>0.38229174933479215</v>
      </c>
      <c r="AE13" s="11">
        <f>'OddsRatio_working_3-way'!X13^(1/3)*SIN(('OddsRatio_working_3-way'!Y13+4*PI())/3)</f>
        <v>-0.56809465386229419</v>
      </c>
      <c r="AF13" s="11">
        <f>-'OddsRatio_working_3-way'!U13/(3*'OddsRatio_working_3-way'!X13^(1/3))*COS(('OddsRatio_working_3-way'!Y13)/3)</f>
        <v>0.54870584571999803</v>
      </c>
      <c r="AG13" s="11">
        <f>-'OddsRatio_working_3-way'!U13/(3*'OddsRatio_working_3-way'!X13^(1/3))*COS(('OddsRatio_working_3-way'!Y13+2*PI())/3)</f>
        <v>-0.43526295827775052</v>
      </c>
      <c r="AH13" s="11">
        <f>-'OddsRatio_working_3-way'!U13/(3*'OddsRatio_working_3-way'!X13^(1/3))*COS(('OddsRatio_working_3-way'!Y13+4*PI())/3)</f>
        <v>-0.11344288744224786</v>
      </c>
      <c r="AI13" s="11">
        <f>'OddsRatio_working_3-way'!U13/(3*'OddsRatio_working_3-way'!X13^(1/3))*SIN(('OddsRatio_working_3-way'!Y13)/3)</f>
        <v>-0.18580290452750209</v>
      </c>
      <c r="AJ13" s="11">
        <f>'OddsRatio_working_3-way'!U13/(3*'OddsRatio_working_3-way'!X13^(1/3))*SIN(('OddsRatio_working_3-way'!Y13+2*PI())/3)</f>
        <v>-0.3822917493347921</v>
      </c>
      <c r="AK13" s="11">
        <f>'OddsRatio_working_3-way'!U13/(3*'OddsRatio_working_3-way'!X13^(1/3))*SIN(('OddsRatio_working_3-way'!Y13+4*PI())/3)</f>
        <v>0.56809465386229407</v>
      </c>
      <c r="AL13" s="11">
        <f>'OddsRatio_working_3-way'!Z13+'OddsRatio_working_3-way'!AF13</f>
        <v>1.0974116914399961</v>
      </c>
      <c r="AM13" s="11">
        <f>'OddsRatio_working_3-way'!AA13+'OddsRatio_working_3-way'!AG13</f>
        <v>-0.87052591655550104</v>
      </c>
      <c r="AN13" s="11">
        <f>'OddsRatio_working_3-way'!AB13+'OddsRatio_working_3-way'!AH13</f>
        <v>-0.22688577488449574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1.0974116914399961</v>
      </c>
      <c r="AS13" s="11">
        <f>IF(('OddsRatio_working_3-way'!X13=0),IF(Q13&gt;0,-Q13^(1/3),(-Q13)^(1/3)),'OddsRatio_working_3-way'!AM13-'OddsRatio_working_3-way'!R13/3)</f>
        <v>-0.87052591655550104</v>
      </c>
      <c r="AT13" s="11">
        <f>IF(('OddsRatio_working_3-way'!X13=0),IF(Q13&gt;0,-Q13^(1/3),(-Q13)^(1/3)),'OddsRatio_working_3-way'!AN13-'OddsRatio_working_3-way'!R13/3)</f>
        <v>-0.22688577488449574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1.72</v>
      </c>
      <c r="B14" s="4">
        <f>IF('True_Odds_Calculator_3-way'!B15="","",'True_Odds_Calculator_3-way'!B15)</f>
        <v>3.83</v>
      </c>
      <c r="C14" s="4">
        <f>IF('True_Odds_Calculator_3-way'!C15="","",'True_Odds_Calculator_3-way'!C15)</f>
        <v>5.27</v>
      </c>
      <c r="D14" s="9">
        <f t="shared" si="13"/>
        <v>0.56794448614545601</v>
      </c>
      <c r="E14" s="9">
        <f t="shared" si="14"/>
        <v>0.25061946767773918</v>
      </c>
      <c r="F14" s="9">
        <f t="shared" si="15"/>
        <v>0.18143604617680462</v>
      </c>
      <c r="G14" s="9">
        <f t="shared" si="16"/>
        <v>1.0565770373938799</v>
      </c>
      <c r="H14" s="9">
        <f t="shared" si="17"/>
        <v>1.7607354669235937</v>
      </c>
      <c r="I14" s="9">
        <f t="shared" si="18"/>
        <v>3.9901130158246807</v>
      </c>
      <c r="J14" s="9">
        <f t="shared" si="19"/>
        <v>5.5115839496718673</v>
      </c>
      <c r="K14" s="11">
        <f t="shared" si="20"/>
        <v>0.58139534883720934</v>
      </c>
      <c r="L14" s="11">
        <f t="shared" si="21"/>
        <v>0.2610966057441253</v>
      </c>
      <c r="M14" s="11">
        <f t="shared" si="22"/>
        <v>0.18975332068311196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-0.25061610203656726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0.22525213548818013</v>
      </c>
      <c r="Q14" s="11">
        <f>2*'OddsRatio_working_3-way'!K14*'OddsRatio_working_3-way'!L14*'OddsRatio_working_3-way'!M14</f>
        <v>5.7609241812833792E-2</v>
      </c>
      <c r="R14" s="11">
        <f t="shared" si="23"/>
        <v>0</v>
      </c>
      <c r="S14" s="11">
        <f t="shared" si="24"/>
        <v>-0.89879354781167942</v>
      </c>
      <c r="T14" s="11">
        <f t="shared" si="25"/>
        <v>-0.22987047258610727</v>
      </c>
      <c r="U14" s="11">
        <f>'OddsRatio_working_3-way'!S14-'OddsRatio_working_3-way'!R14^2/3</f>
        <v>-0.89879354781167942</v>
      </c>
      <c r="V14" s="11">
        <f>'OddsRatio_working_3-way'!S14*'OddsRatio_working_3-way'!R14/3-2*'OddsRatio_working_3-way'!R14^3/27-'OddsRatio_working_3-way'!T14</f>
        <v>0.22987047258610727</v>
      </c>
      <c r="W14" s="11">
        <f>'OddsRatio_working_3-way'!V14^2+4*'OddsRatio_working_3-way'!U14^3/27</f>
        <v>-5.4725824995845739E-2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0.16398647746293446</v>
      </c>
      <c r="Y14" s="11">
        <f>IF('OddsRatio_working_3-way'!W14&gt;=0,IF('OddsRatio_working_3-way'!V14+SQRT('OddsRatio_working_3-way'!W14)&gt;0,0,PI()),ACOS('OddsRatio_working_3-way'!V14/(2*'OddsRatio_working_3-way'!X14)))</f>
        <v>0.79416247013946539</v>
      </c>
      <c r="Z14" s="11">
        <f>'OddsRatio_working_3-way'!X14^(1/3)*COS('OddsRatio_working_3-way'!Y14/3)</f>
        <v>0.52828851869694005</v>
      </c>
      <c r="AA14" s="11">
        <f>'OddsRatio_working_3-way'!X14^(1/3)*COS(('OddsRatio_working_3-way'!Y14+2*PI())/3)</f>
        <v>-0.38816771564873809</v>
      </c>
      <c r="AB14" s="11">
        <f>'OddsRatio_working_3-way'!X14^(1/3)*COS(('OddsRatio_working_3-way'!Y14+4*PI())/3)</f>
        <v>-0.14012080304820204</v>
      </c>
      <c r="AC14" s="11">
        <f>'OddsRatio_working_3-way'!X14^(1/3)*SIN('OddsRatio_working_3-way'!Y14/3)</f>
        <v>0.1432099517615753</v>
      </c>
      <c r="AD14" s="11">
        <f>'OddsRatio_working_3-way'!X14^(1/3)*SIN(('OddsRatio_working_3-way'!Y14+2*PI())/3)</f>
        <v>0.3859063018384129</v>
      </c>
      <c r="AE14" s="11">
        <f>'OddsRatio_working_3-way'!X14^(1/3)*SIN(('OddsRatio_working_3-way'!Y14+4*PI())/3)</f>
        <v>-0.52911625359998793</v>
      </c>
      <c r="AF14" s="11">
        <f>-'OddsRatio_working_3-way'!U14/(3*'OddsRatio_working_3-way'!X14^(1/3))*COS(('OddsRatio_working_3-way'!Y14)/3)</f>
        <v>0.52828851869693993</v>
      </c>
      <c r="AG14" s="11">
        <f>-'OddsRatio_working_3-way'!U14/(3*'OddsRatio_working_3-way'!X14^(1/3))*COS(('OddsRatio_working_3-way'!Y14+2*PI())/3)</f>
        <v>-0.38816771564873803</v>
      </c>
      <c r="AH14" s="11">
        <f>-'OddsRatio_working_3-way'!U14/(3*'OddsRatio_working_3-way'!X14^(1/3))*COS(('OddsRatio_working_3-way'!Y14+4*PI())/3)</f>
        <v>-0.14012080304820201</v>
      </c>
      <c r="AI14" s="11">
        <f>'OddsRatio_working_3-way'!U14/(3*'OddsRatio_working_3-way'!X14^(1/3))*SIN(('OddsRatio_working_3-way'!Y14)/3)</f>
        <v>-0.14320995176157528</v>
      </c>
      <c r="AJ14" s="11">
        <f>'OddsRatio_working_3-way'!U14/(3*'OddsRatio_working_3-way'!X14^(1/3))*SIN(('OddsRatio_working_3-way'!Y14+2*PI())/3)</f>
        <v>-0.38590630183841279</v>
      </c>
      <c r="AK14" s="11">
        <f>'OddsRatio_working_3-way'!U14/(3*'OddsRatio_working_3-way'!X14^(1/3))*SIN(('OddsRatio_working_3-way'!Y14+4*PI())/3)</f>
        <v>0.52911625359998793</v>
      </c>
      <c r="AL14" s="11">
        <f>'OddsRatio_working_3-way'!Z14+'OddsRatio_working_3-way'!AF14</f>
        <v>1.0565770373938799</v>
      </c>
      <c r="AM14" s="11">
        <f>'OddsRatio_working_3-way'!AA14+'OddsRatio_working_3-way'!AG14</f>
        <v>-0.77633543129747618</v>
      </c>
      <c r="AN14" s="11">
        <f>'OddsRatio_working_3-way'!AB14+'OddsRatio_working_3-way'!AH14</f>
        <v>-0.28024160609640403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1.0565770373938799</v>
      </c>
      <c r="AS14" s="11">
        <f>IF(('OddsRatio_working_3-way'!X14=0),IF(Q14&gt;0,-Q14^(1/3),(-Q14)^(1/3)),'OddsRatio_working_3-way'!AM14-'OddsRatio_working_3-way'!R14/3)</f>
        <v>-0.77633543129747618</v>
      </c>
      <c r="AT14" s="11">
        <f>IF(('OddsRatio_working_3-way'!X14=0),IF(Q14&gt;0,-Q14^(1/3),(-Q14)^(1/3)),'OddsRatio_working_3-way'!AN14-'OddsRatio_working_3-way'!R14/3)</f>
        <v>-0.28024160609640403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3.95</v>
      </c>
      <c r="B15" s="4">
        <f>IF('True_Odds_Calculator_3-way'!B16="","",'True_Odds_Calculator_3-way'!B16)</f>
        <v>3.86</v>
      </c>
      <c r="C15" s="4">
        <f>IF('True_Odds_Calculator_3-way'!C16="","",'True_Odds_Calculator_3-way'!C16)</f>
        <v>1.87</v>
      </c>
      <c r="D15" s="9">
        <f t="shared" si="13"/>
        <v>0.2391770715634722</v>
      </c>
      <c r="E15" s="9">
        <f t="shared" si="14"/>
        <v>0.2448606664230733</v>
      </c>
      <c r="F15" s="9">
        <f t="shared" si="15"/>
        <v>0.51596226201345452</v>
      </c>
      <c r="G15" s="9">
        <f t="shared" si="16"/>
        <v>1.0783060255325043</v>
      </c>
      <c r="H15" s="9">
        <f t="shared" si="17"/>
        <v>4.1810027753208887</v>
      </c>
      <c r="I15" s="9">
        <f t="shared" si="18"/>
        <v>4.0839552330229614</v>
      </c>
      <c r="J15" s="9">
        <f t="shared" si="19"/>
        <v>1.9381262422132792</v>
      </c>
      <c r="K15" s="11">
        <f t="shared" si="20"/>
        <v>0.25316455696202528</v>
      </c>
      <c r="L15" s="11">
        <f t="shared" si="21"/>
        <v>0.2590673575129534</v>
      </c>
      <c r="M15" s="11">
        <f t="shared" si="22"/>
        <v>0.53475935828876997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-0.25744312285155424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0.23428822151039441</v>
      </c>
      <c r="Q15" s="11">
        <f>2*'OddsRatio_working_3-way'!K15*'OddsRatio_working_3-way'!L15*'OddsRatio_working_3-way'!M15</f>
        <v>7.014617410490849E-2</v>
      </c>
      <c r="R15" s="11">
        <f t="shared" si="23"/>
        <v>0</v>
      </c>
      <c r="S15" s="11">
        <f t="shared" si="24"/>
        <v>-0.91005818650470882</v>
      </c>
      <c r="T15" s="11">
        <f t="shared" si="25"/>
        <v>-0.27247251092955349</v>
      </c>
      <c r="U15" s="11">
        <f>'OddsRatio_working_3-way'!S15-'OddsRatio_working_3-way'!R15^2/3</f>
        <v>-0.91005818650470882</v>
      </c>
      <c r="V15" s="11">
        <f>'OddsRatio_working_3-way'!S15*'OddsRatio_working_3-way'!R15/3-2*'OddsRatio_working_3-way'!R15^3/27-'OddsRatio_working_3-way'!T15</f>
        <v>0.27247251092955349</v>
      </c>
      <c r="W15" s="11">
        <f>'OddsRatio_working_3-way'!V15^2+4*'OddsRatio_working_3-way'!U15^3/27</f>
        <v>-3.7420295525036562E-2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0.16707899683779243</v>
      </c>
      <c r="Y15" s="11">
        <f>IF('OddsRatio_working_3-way'!W15&gt;=0,IF('OddsRatio_working_3-way'!V15+SQRT('OddsRatio_working_3-way'!W15)&gt;0,0,PI()),ACOS('OddsRatio_working_3-way'!V15/(2*'OddsRatio_working_3-way'!X15)))</f>
        <v>0.61737607117044146</v>
      </c>
      <c r="Z15" s="11">
        <f>'OddsRatio_working_3-way'!X15^(1/3)*COS('OddsRatio_working_3-way'!Y15/3)</f>
        <v>0.53915301276625216</v>
      </c>
      <c r="AA15" s="11">
        <f>'OddsRatio_working_3-way'!X15^(1/3)*COS(('OddsRatio_working_3-way'!Y15+2*PI())/3)</f>
        <v>-0.36704479991995942</v>
      </c>
      <c r="AB15" s="11">
        <f>'OddsRatio_working_3-way'!X15^(1/3)*COS(('OddsRatio_working_3-way'!Y15+4*PI())/3)</f>
        <v>-0.17210821284629291</v>
      </c>
      <c r="AC15" s="11">
        <f>'OddsRatio_working_3-way'!X15^(1/3)*SIN('OddsRatio_working_3-way'!Y15/3)</f>
        <v>0.11254669102188833</v>
      </c>
      <c r="AD15" s="11">
        <f>'OddsRatio_working_3-way'!X15^(1/3)*SIN(('OddsRatio_working_3-way'!Y15+2*PI())/3)</f>
        <v>0.41064686007154599</v>
      </c>
      <c r="AE15" s="11">
        <f>'OddsRatio_working_3-way'!X15^(1/3)*SIN(('OddsRatio_working_3-way'!Y15+4*PI())/3)</f>
        <v>-0.52319355109343435</v>
      </c>
      <c r="AF15" s="11">
        <f>-'OddsRatio_working_3-way'!U15/(3*'OddsRatio_working_3-way'!X15^(1/3))*COS(('OddsRatio_working_3-way'!Y15)/3)</f>
        <v>0.53915301276625216</v>
      </c>
      <c r="AG15" s="11">
        <f>-'OddsRatio_working_3-way'!U15/(3*'OddsRatio_working_3-way'!X15^(1/3))*COS(('OddsRatio_working_3-way'!Y15+2*PI())/3)</f>
        <v>-0.36704479991995942</v>
      </c>
      <c r="AH15" s="11">
        <f>-'OddsRatio_working_3-way'!U15/(3*'OddsRatio_working_3-way'!X15^(1/3))*COS(('OddsRatio_working_3-way'!Y15+4*PI())/3)</f>
        <v>-0.17210821284629291</v>
      </c>
      <c r="AI15" s="11">
        <f>'OddsRatio_working_3-way'!U15/(3*'OddsRatio_working_3-way'!X15^(1/3))*SIN(('OddsRatio_working_3-way'!Y15)/3)</f>
        <v>-0.11254669102188833</v>
      </c>
      <c r="AJ15" s="11">
        <f>'OddsRatio_working_3-way'!U15/(3*'OddsRatio_working_3-way'!X15^(1/3))*SIN(('OddsRatio_working_3-way'!Y15+2*PI())/3)</f>
        <v>-0.41064686007154599</v>
      </c>
      <c r="AK15" s="11">
        <f>'OddsRatio_working_3-way'!U15/(3*'OddsRatio_working_3-way'!X15^(1/3))*SIN(('OddsRatio_working_3-way'!Y15+4*PI())/3)</f>
        <v>0.52319355109343435</v>
      </c>
      <c r="AL15" s="11">
        <f>'OddsRatio_working_3-way'!Z15+'OddsRatio_working_3-way'!AF15</f>
        <v>1.0783060255325043</v>
      </c>
      <c r="AM15" s="11">
        <f>'OddsRatio_working_3-way'!AA15+'OddsRatio_working_3-way'!AG15</f>
        <v>-0.73408959983991884</v>
      </c>
      <c r="AN15" s="11">
        <f>'OddsRatio_working_3-way'!AB15+'OddsRatio_working_3-way'!AH15</f>
        <v>-0.34421642569258581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1.0783060255325043</v>
      </c>
      <c r="AS15" s="11">
        <f>IF(('OddsRatio_working_3-way'!X15=0),IF(Q15&gt;0,-Q15^(1/3),(-Q15)^(1/3)),'OddsRatio_working_3-way'!AM15-'OddsRatio_working_3-way'!R15/3)</f>
        <v>-0.73408959983991884</v>
      </c>
      <c r="AT15" s="11">
        <f>IF(('OddsRatio_working_3-way'!X15=0),IF(Q15&gt;0,-Q15^(1/3),(-Q15)^(1/3)),'OddsRatio_working_3-way'!AN15-'OddsRatio_working_3-way'!R15/3)</f>
        <v>-0.34421642569258581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6.77</v>
      </c>
      <c r="B16" s="4">
        <f>IF('True_Odds_Calculator_3-way'!B17="","",'True_Odds_Calculator_3-way'!B17)</f>
        <v>5.09</v>
      </c>
      <c r="C16" s="4">
        <f>IF('True_Odds_Calculator_3-way'!C17="","",'True_Odds_Calculator_3-way'!C17)</f>
        <v>1.41</v>
      </c>
      <c r="D16" s="9">
        <f t="shared" si="13"/>
        <v>0.13436951160853983</v>
      </c>
      <c r="E16" s="9">
        <f t="shared" si="14"/>
        <v>0.17964750933689697</v>
      </c>
      <c r="F16" s="9">
        <f t="shared" si="15"/>
        <v>0.68598297905456285</v>
      </c>
      <c r="G16" s="9">
        <f t="shared" si="16"/>
        <v>1.1164929691013983</v>
      </c>
      <c r="H16" s="9">
        <f t="shared" si="17"/>
        <v>7.4421644317150681</v>
      </c>
      <c r="I16" s="9">
        <f t="shared" si="18"/>
        <v>5.5664562436247182</v>
      </c>
      <c r="J16" s="9">
        <f t="shared" si="19"/>
        <v>1.4577621173315736</v>
      </c>
      <c r="K16" s="11">
        <f t="shared" si="20"/>
        <v>0.14771048744460857</v>
      </c>
      <c r="L16" s="11">
        <f t="shared" si="21"/>
        <v>0.19646365422396858</v>
      </c>
      <c r="M16" s="11">
        <f t="shared" si="22"/>
        <v>0.70921985815602839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-0.19913950084355847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0.21137074587302737</v>
      </c>
      <c r="Q16" s="11">
        <f>2*'OddsRatio_working_3-way'!K16*'OddsRatio_working_3-way'!L16*'OddsRatio_working_3-way'!M16</f>
        <v>4.1162754795136779E-2</v>
      </c>
      <c r="R16" s="11">
        <f t="shared" si="23"/>
        <v>0</v>
      </c>
      <c r="S16" s="11">
        <f t="shared" si="24"/>
        <v>-1.0614204865315877</v>
      </c>
      <c r="T16" s="11">
        <f t="shared" si="25"/>
        <v>-0.20670311324860521</v>
      </c>
      <c r="U16" s="11">
        <f>'OddsRatio_working_3-way'!S16-'OddsRatio_working_3-way'!R16^2/3</f>
        <v>-1.0614204865315877</v>
      </c>
      <c r="V16" s="11">
        <f>'OddsRatio_working_3-way'!S16*'OddsRatio_working_3-way'!R16/3-2*'OddsRatio_working_3-way'!R16^3/27-'OddsRatio_working_3-way'!T16</f>
        <v>0.20670311324860521</v>
      </c>
      <c r="W16" s="11">
        <f>'OddsRatio_working_3-way'!V16^2+4*'OddsRatio_working_3-way'!U16^3/27</f>
        <v>-0.13443094821979723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0.21045018724538056</v>
      </c>
      <c r="Y16" s="11">
        <f>IF('OddsRatio_working_3-way'!W16&gt;=0,IF('OddsRatio_working_3-way'!V16+SQRT('OddsRatio_working_3-way'!W16)&gt;0,0,PI()),ACOS('OddsRatio_working_3-way'!V16/(2*'OddsRatio_working_3-way'!X16)))</f>
        <v>1.0574471489934325</v>
      </c>
      <c r="Z16" s="11">
        <f>'OddsRatio_working_3-way'!X16^(1/3)*COS('OddsRatio_working_3-way'!Y16/3)</f>
        <v>0.55824648455069914</v>
      </c>
      <c r="AA16" s="11">
        <f>'OddsRatio_working_3-way'!X16^(1/3)*COS(('OddsRatio_working_3-way'!Y16+2*PI())/3)</f>
        <v>-0.4569595954149327</v>
      </c>
      <c r="AB16" s="11">
        <f>'OddsRatio_working_3-way'!X16^(1/3)*COS(('OddsRatio_working_3-way'!Y16+4*PI())/3)</f>
        <v>-0.10128688913576628</v>
      </c>
      <c r="AC16" s="11">
        <f>'OddsRatio_working_3-way'!X16^(1/3)*SIN('OddsRatio_working_3-way'!Y16/3)</f>
        <v>0.2053477327136794</v>
      </c>
      <c r="AD16" s="11">
        <f>'OddsRatio_working_3-way'!X16^(1/3)*SIN(('OddsRatio_working_3-way'!Y16+2*PI())/3)</f>
        <v>0.38078177083742287</v>
      </c>
      <c r="AE16" s="11">
        <f>'OddsRatio_working_3-way'!X16^(1/3)*SIN(('OddsRatio_working_3-way'!Y16+4*PI())/3)</f>
        <v>-0.58612950355110227</v>
      </c>
      <c r="AF16" s="11">
        <f>-'OddsRatio_working_3-way'!U16/(3*'OddsRatio_working_3-way'!X16^(1/3))*COS(('OddsRatio_working_3-way'!Y16)/3)</f>
        <v>0.55824648455069903</v>
      </c>
      <c r="AG16" s="11">
        <f>-'OddsRatio_working_3-way'!U16/(3*'OddsRatio_working_3-way'!X16^(1/3))*COS(('OddsRatio_working_3-way'!Y16+2*PI())/3)</f>
        <v>-0.45695959541493264</v>
      </c>
      <c r="AH16" s="11">
        <f>-'OddsRatio_working_3-way'!U16/(3*'OddsRatio_working_3-way'!X16^(1/3))*COS(('OddsRatio_working_3-way'!Y16+4*PI())/3)</f>
        <v>-0.10128688913576626</v>
      </c>
      <c r="AI16" s="11">
        <f>'OddsRatio_working_3-way'!U16/(3*'OddsRatio_working_3-way'!X16^(1/3))*SIN(('OddsRatio_working_3-way'!Y16)/3)</f>
        <v>-0.20534773271367937</v>
      </c>
      <c r="AJ16" s="11">
        <f>'OddsRatio_working_3-way'!U16/(3*'OddsRatio_working_3-way'!X16^(1/3))*SIN(('OddsRatio_working_3-way'!Y16+2*PI())/3)</f>
        <v>-0.38078177083742282</v>
      </c>
      <c r="AK16" s="11">
        <f>'OddsRatio_working_3-way'!U16/(3*'OddsRatio_working_3-way'!X16^(1/3))*SIN(('OddsRatio_working_3-way'!Y16+4*PI())/3)</f>
        <v>0.58612950355110216</v>
      </c>
      <c r="AL16" s="11">
        <f>'OddsRatio_working_3-way'!Z16+'OddsRatio_working_3-way'!AF16</f>
        <v>1.1164929691013983</v>
      </c>
      <c r="AM16" s="11">
        <f>'OddsRatio_working_3-way'!AA16+'OddsRatio_working_3-way'!AG16</f>
        <v>-0.91391919082986539</v>
      </c>
      <c r="AN16" s="11">
        <f>'OddsRatio_working_3-way'!AB16+'OddsRatio_working_3-way'!AH16</f>
        <v>-0.20257377827153256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1.1164929691013983</v>
      </c>
      <c r="AS16" s="11">
        <f>IF(('OddsRatio_working_3-way'!X16=0),IF(Q16&gt;0,-Q16^(1/3),(-Q16)^(1/3)),'OddsRatio_working_3-way'!AM16-'OddsRatio_working_3-way'!R16/3)</f>
        <v>-0.91391919082986539</v>
      </c>
      <c r="AT16" s="11">
        <f>IF(('OddsRatio_working_3-way'!X16=0),IF(Q16&gt;0,-Q16^(1/3),(-Q16)^(1/3)),'OddsRatio_working_3-way'!AN16-'OddsRatio_working_3-way'!R16/3)</f>
        <v>-0.20257377827153256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5.52</v>
      </c>
      <c r="B17" s="4">
        <f>IF('True_Odds_Calculator_3-way'!B18="","",'True_Odds_Calculator_3-way'!B18)</f>
        <v>4.3899999999999997</v>
      </c>
      <c r="C17" s="4">
        <f>IF('True_Odds_Calculator_3-way'!C18="","",'True_Odds_Calculator_3-way'!C18)</f>
        <v>1.56</v>
      </c>
      <c r="D17" s="9">
        <f t="shared" si="13"/>
        <v>0.1680347110085845</v>
      </c>
      <c r="E17" s="9">
        <f t="shared" si="14"/>
        <v>0.21216271453678417</v>
      </c>
      <c r="F17" s="9">
        <f t="shared" si="15"/>
        <v>0.61980257445463138</v>
      </c>
      <c r="G17" s="9">
        <f t="shared" si="16"/>
        <v>1.0953874704143463</v>
      </c>
      <c r="H17" s="9">
        <f t="shared" si="17"/>
        <v>5.9511513662728435</v>
      </c>
      <c r="I17" s="9">
        <f t="shared" si="18"/>
        <v>4.7133635247046337</v>
      </c>
      <c r="J17" s="9">
        <f t="shared" si="19"/>
        <v>1.613416983432034</v>
      </c>
      <c r="K17" s="11">
        <f t="shared" si="20"/>
        <v>0.1811594202898551</v>
      </c>
      <c r="L17" s="11">
        <f t="shared" si="21"/>
        <v>0.22779043280182235</v>
      </c>
      <c r="M17" s="11">
        <f t="shared" si="22"/>
        <v>0.64102564102564097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-0.22698542090440665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0.22405529610640035</v>
      </c>
      <c r="Q17" s="11">
        <f>2*'OddsRatio_working_3-way'!K17*'OddsRatio_working_3-way'!L17*'OddsRatio_working_3-way'!M17</f>
        <v>5.2905618915324776E-2</v>
      </c>
      <c r="R17" s="11">
        <f t="shared" si="23"/>
        <v>0</v>
      </c>
      <c r="S17" s="11">
        <f t="shared" si="24"/>
        <v>-0.98709113216905542</v>
      </c>
      <c r="T17" s="11">
        <f t="shared" si="25"/>
        <v>-0.2330793700517251</v>
      </c>
      <c r="U17" s="11">
        <f>'OddsRatio_working_3-way'!S17-'OddsRatio_working_3-way'!R17^2/3</f>
        <v>-0.98709113216905542</v>
      </c>
      <c r="V17" s="11">
        <f>'OddsRatio_working_3-way'!S17*'OddsRatio_working_3-way'!R17/3-2*'OddsRatio_working_3-way'!R17^3/27-'OddsRatio_working_3-way'!T17</f>
        <v>0.2330793700517251</v>
      </c>
      <c r="W17" s="11">
        <f>'OddsRatio_working_3-way'!V17^2+4*'OddsRatio_working_3-way'!U17^3/27</f>
        <v>-8.8158623848004408E-2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0.18873567269577934</v>
      </c>
      <c r="Y17" s="11">
        <f>IF('OddsRatio_working_3-way'!W17&gt;=0,IF('OddsRatio_working_3-way'!V17+SQRT('OddsRatio_working_3-way'!W17)&gt;0,0,PI()),ACOS('OddsRatio_working_3-way'!V17/(2*'OddsRatio_working_3-way'!X17)))</f>
        <v>0.90526689486612921</v>
      </c>
      <c r="Z17" s="11">
        <f>'OddsRatio_working_3-way'!X17^(1/3)*COS('OddsRatio_working_3-way'!Y17/3)</f>
        <v>0.54769373520717324</v>
      </c>
      <c r="AA17" s="11">
        <f>'OddsRatio_working_3-way'!X17^(1/3)*COS(('OddsRatio_working_3-way'!Y17+2*PI())/3)</f>
        <v>-0.42148311773672625</v>
      </c>
      <c r="AB17" s="11">
        <f>'OddsRatio_working_3-way'!X17^(1/3)*COS(('OddsRatio_working_3-way'!Y17+4*PI())/3)</f>
        <v>-0.1262106174704469</v>
      </c>
      <c r="AC17" s="11">
        <f>'OddsRatio_working_3-way'!X17^(1/3)*SIN('OddsRatio_working_3-way'!Y17/3)</f>
        <v>0.17047565751303026</v>
      </c>
      <c r="AD17" s="11">
        <f>'OddsRatio_working_3-way'!X17^(1/3)*SIN(('OddsRatio_working_3-way'!Y17+2*PI())/3)</f>
        <v>0.38907885942648457</v>
      </c>
      <c r="AE17" s="11">
        <f>'OddsRatio_working_3-way'!X17^(1/3)*SIN(('OddsRatio_working_3-way'!Y17+4*PI())/3)</f>
        <v>-0.55955451693951475</v>
      </c>
      <c r="AF17" s="11">
        <f>-'OddsRatio_working_3-way'!U17/(3*'OddsRatio_working_3-way'!X17^(1/3))*COS(('OddsRatio_working_3-way'!Y17)/3)</f>
        <v>0.54769373520717313</v>
      </c>
      <c r="AG17" s="11">
        <f>-'OddsRatio_working_3-way'!U17/(3*'OddsRatio_working_3-way'!X17^(1/3))*COS(('OddsRatio_working_3-way'!Y17+2*PI())/3)</f>
        <v>-0.4214831177367262</v>
      </c>
      <c r="AH17" s="11">
        <f>-'OddsRatio_working_3-way'!U17/(3*'OddsRatio_working_3-way'!X17^(1/3))*COS(('OddsRatio_working_3-way'!Y17+4*PI())/3)</f>
        <v>-0.12621061747044687</v>
      </c>
      <c r="AI17" s="11">
        <f>'OddsRatio_working_3-way'!U17/(3*'OddsRatio_working_3-way'!X17^(1/3))*SIN(('OddsRatio_working_3-way'!Y17)/3)</f>
        <v>-0.17047565751303023</v>
      </c>
      <c r="AJ17" s="11">
        <f>'OddsRatio_working_3-way'!U17/(3*'OddsRatio_working_3-way'!X17^(1/3))*SIN(('OddsRatio_working_3-way'!Y17+2*PI())/3)</f>
        <v>-0.38907885942648446</v>
      </c>
      <c r="AK17" s="11">
        <f>'OddsRatio_working_3-way'!U17/(3*'OddsRatio_working_3-way'!X17^(1/3))*SIN(('OddsRatio_working_3-way'!Y17+4*PI())/3)</f>
        <v>0.55955451693951463</v>
      </c>
      <c r="AL17" s="11">
        <f>'OddsRatio_working_3-way'!Z17+'OddsRatio_working_3-way'!AF17</f>
        <v>1.0953874704143463</v>
      </c>
      <c r="AM17" s="11">
        <f>'OddsRatio_working_3-way'!AA17+'OddsRatio_working_3-way'!AG17</f>
        <v>-0.8429662354734524</v>
      </c>
      <c r="AN17" s="11">
        <f>'OddsRatio_working_3-way'!AB17+'OddsRatio_working_3-way'!AH17</f>
        <v>-0.25242123494089375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1.0953874704143463</v>
      </c>
      <c r="AS17" s="11">
        <f>IF(('OddsRatio_working_3-way'!X17=0),IF(Q17&gt;0,-Q17^(1/3),(-Q17)^(1/3)),'OddsRatio_working_3-way'!AM17-'OddsRatio_working_3-way'!R17/3)</f>
        <v>-0.8429662354734524</v>
      </c>
      <c r="AT17" s="11">
        <f>IF(('OddsRatio_working_3-way'!X17=0),IF(Q17&gt;0,-Q17^(1/3),(-Q17)^(1/3)),'OddsRatio_working_3-way'!AN17-'OddsRatio_working_3-way'!R17/3)</f>
        <v>-0.25242123494089375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1.73</v>
      </c>
      <c r="B18" s="4">
        <f>IF('True_Odds_Calculator_3-way'!B19="","",'True_Odds_Calculator_3-way'!B19)</f>
        <v>4.17</v>
      </c>
      <c r="C18" s="4">
        <f>IF('True_Odds_Calculator_3-way'!C19="","",'True_Odds_Calculator_3-way'!C19)</f>
        <v>4.33</v>
      </c>
      <c r="D18" s="9">
        <f t="shared" si="13"/>
        <v>0.55799944624784747</v>
      </c>
      <c r="E18" s="9">
        <f t="shared" si="14"/>
        <v>0.22523848283020514</v>
      </c>
      <c r="F18" s="9">
        <f t="shared" si="15"/>
        <v>0.21676207092194746</v>
      </c>
      <c r="G18" s="9">
        <f t="shared" si="16"/>
        <v>1.0850910600195296</v>
      </c>
      <c r="H18" s="9">
        <f t="shared" si="17"/>
        <v>1.7921164738142561</v>
      </c>
      <c r="I18" s="9">
        <f t="shared" si="18"/>
        <v>4.4397386602619093</v>
      </c>
      <c r="J18" s="9">
        <f t="shared" si="19"/>
        <v>4.6133532298650346</v>
      </c>
      <c r="K18" s="11">
        <f t="shared" si="20"/>
        <v>0.5780346820809249</v>
      </c>
      <c r="L18" s="11">
        <f t="shared" si="21"/>
        <v>0.23980815347721823</v>
      </c>
      <c r="M18" s="11">
        <f t="shared" si="22"/>
        <v>0.23094688221709006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-0.24669270177311542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0.23145589310233589</v>
      </c>
      <c r="Q18" s="11">
        <f>2*'OddsRatio_working_3-way'!K18*'OddsRatio_working_3-way'!L18*'OddsRatio_working_3-way'!M18</f>
        <v>6.4026526446012699E-2</v>
      </c>
      <c r="R18" s="11">
        <f t="shared" si="23"/>
        <v>0</v>
      </c>
      <c r="S18" s="11">
        <f t="shared" si="24"/>
        <v>-0.938235673121806</v>
      </c>
      <c r="T18" s="11">
        <f t="shared" si="25"/>
        <v>-0.25953960528957293</v>
      </c>
      <c r="U18" s="11">
        <f>'OddsRatio_working_3-way'!S18-'OddsRatio_working_3-way'!R18^2/3</f>
        <v>-0.938235673121806</v>
      </c>
      <c r="V18" s="11">
        <f>'OddsRatio_working_3-way'!S18*'OddsRatio_working_3-way'!R18/3-2*'OddsRatio_working_3-way'!R18^3/27-'OddsRatio_working_3-way'!T18</f>
        <v>0.25953960528957293</v>
      </c>
      <c r="W18" s="11">
        <f>'OddsRatio_working_3-way'!V18^2+4*'OddsRatio_working_3-way'!U18^3/27</f>
        <v>-5.4997103664550337E-2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0.174898477965374</v>
      </c>
      <c r="Y18" s="11">
        <f>IF('OddsRatio_working_3-way'!W18&gt;=0,IF('OddsRatio_working_3-way'!V18+SQRT('OddsRatio_working_3-way'!W18)&gt;0,0,PI()),ACOS('OddsRatio_working_3-way'!V18/(2*'OddsRatio_working_3-way'!X18)))</f>
        <v>0.73478909560844397</v>
      </c>
      <c r="Z18" s="11">
        <f>'OddsRatio_working_3-way'!X18^(1/3)*COS('OddsRatio_working_3-way'!Y18/3)</f>
        <v>0.54254553000976491</v>
      </c>
      <c r="AA18" s="11">
        <f>'OddsRatio_working_3-way'!X18^(1/3)*COS(('OddsRatio_working_3-way'!Y18+2*PI())/3)</f>
        <v>-0.38871287391265302</v>
      </c>
      <c r="AB18" s="11">
        <f>'OddsRatio_working_3-way'!X18^(1/3)*COS(('OddsRatio_working_3-way'!Y18+4*PI())/3)</f>
        <v>-0.15383265609711153</v>
      </c>
      <c r="AC18" s="11">
        <f>'OddsRatio_working_3-way'!X18^(1/3)*SIN('OddsRatio_working_3-way'!Y18/3)</f>
        <v>0.13560815698312073</v>
      </c>
      <c r="AD18" s="11">
        <f>'OddsRatio_working_3-way'!X18^(1/3)*SIN(('OddsRatio_working_3-way'!Y18+2*PI())/3)</f>
        <v>0.40205413320658862</v>
      </c>
      <c r="AE18" s="11">
        <f>'OddsRatio_working_3-way'!X18^(1/3)*SIN(('OddsRatio_working_3-way'!Y18+4*PI())/3)</f>
        <v>-0.53766229018970935</v>
      </c>
      <c r="AF18" s="11">
        <f>-'OddsRatio_working_3-way'!U18/(3*'OddsRatio_working_3-way'!X18^(1/3))*COS(('OddsRatio_working_3-way'!Y18)/3)</f>
        <v>0.5425455300097648</v>
      </c>
      <c r="AG18" s="11">
        <f>-'OddsRatio_working_3-way'!U18/(3*'OddsRatio_working_3-way'!X18^(1/3))*COS(('OddsRatio_working_3-way'!Y18+2*PI())/3)</f>
        <v>-0.38871287391265297</v>
      </c>
      <c r="AH18" s="11">
        <f>-'OddsRatio_working_3-way'!U18/(3*'OddsRatio_working_3-way'!X18^(1/3))*COS(('OddsRatio_working_3-way'!Y18+4*PI())/3)</f>
        <v>-0.1538326560971115</v>
      </c>
      <c r="AI18" s="11">
        <f>'OddsRatio_working_3-way'!U18/(3*'OddsRatio_working_3-way'!X18^(1/3))*SIN(('OddsRatio_working_3-way'!Y18)/3)</f>
        <v>-0.1356081569831207</v>
      </c>
      <c r="AJ18" s="11">
        <f>'OddsRatio_working_3-way'!U18/(3*'OddsRatio_working_3-way'!X18^(1/3))*SIN(('OddsRatio_working_3-way'!Y18+2*PI())/3)</f>
        <v>-0.4020541332065885</v>
      </c>
      <c r="AK18" s="11">
        <f>'OddsRatio_working_3-way'!U18/(3*'OddsRatio_working_3-way'!X18^(1/3))*SIN(('OddsRatio_working_3-way'!Y18+4*PI())/3)</f>
        <v>0.53766229018970924</v>
      </c>
      <c r="AL18" s="11">
        <f>'OddsRatio_working_3-way'!Z18+'OddsRatio_working_3-way'!AF18</f>
        <v>1.0850910600195296</v>
      </c>
      <c r="AM18" s="11">
        <f>'OddsRatio_working_3-way'!AA18+'OddsRatio_working_3-way'!AG18</f>
        <v>-0.77742574782530594</v>
      </c>
      <c r="AN18" s="11">
        <f>'OddsRatio_working_3-way'!AB18+'OddsRatio_working_3-way'!AH18</f>
        <v>-0.307665312194223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1.0850910600195296</v>
      </c>
      <c r="AS18" s="11">
        <f>IF(('OddsRatio_working_3-way'!X18=0),IF(Q18&gt;0,-Q18^(1/3),(-Q18)^(1/3)),'OddsRatio_working_3-way'!AM18-'OddsRatio_working_3-way'!R18/3)</f>
        <v>-0.77742574782530594</v>
      </c>
      <c r="AT18" s="11">
        <f>IF(('OddsRatio_working_3-way'!X18=0),IF(Q18&gt;0,-Q18^(1/3),(-Q18)^(1/3)),'OddsRatio_working_3-way'!AN18-'OddsRatio_working_3-way'!R18/3)</f>
        <v>-0.307665312194223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2.0299999999999998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3.7</v>
      </c>
      <c r="D19" s="9">
        <f t="shared" si="13"/>
        <v>0.48319938562489362</v>
      </c>
      <c r="E19" s="9">
        <f t="shared" si="14"/>
        <v>0.25389497531806604</v>
      </c>
      <c r="F19" s="9">
        <f t="shared" si="15"/>
        <v>0.26290563905704045</v>
      </c>
      <c r="G19" s="9">
        <f t="shared" si="16"/>
        <v>1.0383874322342903</v>
      </c>
      <c r="H19" s="9">
        <f t="shared" si="17"/>
        <v>2.0695390552013189</v>
      </c>
      <c r="I19" s="9">
        <f t="shared" si="18"/>
        <v>3.9386364332230421</v>
      </c>
      <c r="J19" s="9">
        <f t="shared" si="19"/>
        <v>3.803646067032584</v>
      </c>
      <c r="K19" s="11">
        <f t="shared" si="20"/>
        <v>0.49261083743842371</v>
      </c>
      <c r="L19" s="11">
        <f t="shared" si="21"/>
        <v>0.2610966057441253</v>
      </c>
      <c r="M19" s="11">
        <f t="shared" si="22"/>
        <v>0.27027027027027023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-0.27358412187799064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0.22803804202921873</v>
      </c>
      <c r="Q19" s="11">
        <f>2*'OddsRatio_working_3-way'!K19*'OddsRatio_working_3-way'!L19*'OddsRatio_working_3-way'!M19</f>
        <v>6.9523793301591072E-2</v>
      </c>
      <c r="R19" s="11">
        <f t="shared" si="23"/>
        <v>0</v>
      </c>
      <c r="S19" s="11">
        <f t="shared" si="24"/>
        <v>-0.83352074844064261</v>
      </c>
      <c r="T19" s="11">
        <f t="shared" si="25"/>
        <v>-0.25412217940263493</v>
      </c>
      <c r="U19" s="11">
        <f>'OddsRatio_working_3-way'!S19-'OddsRatio_working_3-way'!R19^2/3</f>
        <v>-0.83352074844064261</v>
      </c>
      <c r="V19" s="11">
        <f>'OddsRatio_working_3-way'!S19*'OddsRatio_working_3-way'!R19/3-2*'OddsRatio_working_3-way'!R19^3/27-'OddsRatio_working_3-way'!T19</f>
        <v>0.25412217940263493</v>
      </c>
      <c r="W19" s="11">
        <f>'OddsRatio_working_3-way'!V19^2+4*'OddsRatio_working_3-way'!U19^3/27</f>
        <v>-2.1213657144776563E-2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0.14645113452029104</v>
      </c>
      <c r="Y19" s="11">
        <f>IF('OddsRatio_working_3-way'!W19&gt;=0,IF('OddsRatio_working_3-way'!V19+SQRT('OddsRatio_working_3-way'!W19)&gt;0,0,PI()),ACOS('OddsRatio_working_3-way'!V19/(2*'OddsRatio_working_3-way'!X19)))</f>
        <v>0.52043976943223469</v>
      </c>
      <c r="Z19" s="11">
        <f>'OddsRatio_working_3-way'!X19^(1/3)*COS('OddsRatio_working_3-way'!Y19/3)</f>
        <v>0.51919371611714515</v>
      </c>
      <c r="AA19" s="11">
        <f>'OddsRatio_working_3-way'!X19^(1/3)*COS(('OddsRatio_working_3-way'!Y19+2*PI())/3)</f>
        <v>-0.33839153407486566</v>
      </c>
      <c r="AB19" s="11">
        <f>'OddsRatio_working_3-way'!X19^(1/3)*COS(('OddsRatio_working_3-way'!Y19+4*PI())/3)</f>
        <v>-0.18080218204227938</v>
      </c>
      <c r="AC19" s="11">
        <f>'OddsRatio_working_3-way'!X19^(1/3)*SIN('OddsRatio_working_3-way'!Y19/3)</f>
        <v>9.0984254817432345E-2</v>
      </c>
      <c r="AD19" s="11">
        <f>'OddsRatio_working_3-way'!X19^(1/3)*SIN(('OddsRatio_working_3-way'!Y19+2*PI())/3)</f>
        <v>0.40414282023397768</v>
      </c>
      <c r="AE19" s="11">
        <f>'OddsRatio_working_3-way'!X19^(1/3)*SIN(('OddsRatio_working_3-way'!Y19+4*PI())/3)</f>
        <v>-0.49512707505141013</v>
      </c>
      <c r="AF19" s="11">
        <f>-'OddsRatio_working_3-way'!U19/(3*'OddsRatio_working_3-way'!X19^(1/3))*COS(('OddsRatio_working_3-way'!Y19)/3)</f>
        <v>0.51919371611714515</v>
      </c>
      <c r="AG19" s="11">
        <f>-'OddsRatio_working_3-way'!U19/(3*'OddsRatio_working_3-way'!X19^(1/3))*COS(('OddsRatio_working_3-way'!Y19+2*PI())/3)</f>
        <v>-0.33839153407486566</v>
      </c>
      <c r="AH19" s="11">
        <f>-'OddsRatio_working_3-way'!U19/(3*'OddsRatio_working_3-way'!X19^(1/3))*COS(('OddsRatio_working_3-way'!Y19+4*PI())/3)</f>
        <v>-0.18080218204227938</v>
      </c>
      <c r="AI19" s="11">
        <f>'OddsRatio_working_3-way'!U19/(3*'OddsRatio_working_3-way'!X19^(1/3))*SIN(('OddsRatio_working_3-way'!Y19)/3)</f>
        <v>-9.0984254817432345E-2</v>
      </c>
      <c r="AJ19" s="11">
        <f>'OddsRatio_working_3-way'!U19/(3*'OddsRatio_working_3-way'!X19^(1/3))*SIN(('OddsRatio_working_3-way'!Y19+2*PI())/3)</f>
        <v>-0.40414282023397768</v>
      </c>
      <c r="AK19" s="11">
        <f>'OddsRatio_working_3-way'!U19/(3*'OddsRatio_working_3-way'!X19^(1/3))*SIN(('OddsRatio_working_3-way'!Y19+4*PI())/3)</f>
        <v>0.49512707505141013</v>
      </c>
      <c r="AL19" s="11">
        <f>'OddsRatio_working_3-way'!Z19+'OddsRatio_working_3-way'!AF19</f>
        <v>1.0383874322342903</v>
      </c>
      <c r="AM19" s="11">
        <f>'OddsRatio_working_3-way'!AA19+'OddsRatio_working_3-way'!AG19</f>
        <v>-0.67678306814973133</v>
      </c>
      <c r="AN19" s="11">
        <f>'OddsRatio_working_3-way'!AB19+'OddsRatio_working_3-way'!AH19</f>
        <v>-0.36160436408455876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1.0383874322342903</v>
      </c>
      <c r="AS19" s="11">
        <f>IF(('OddsRatio_working_3-way'!X19=0),IF(Q19&gt;0,-Q19^(1/3),(-Q19)^(1/3)),'OddsRatio_working_3-way'!AM19-'OddsRatio_working_3-way'!R19/3)</f>
        <v>-0.67678306814973133</v>
      </c>
      <c r="AT19" s="11">
        <f>IF(('OddsRatio_working_3-way'!X19=0),IF(Q19&gt;0,-Q19^(1/3),(-Q19)^(1/3)),'OddsRatio_working_3-way'!AN19-'OddsRatio_working_3-way'!R19/3)</f>
        <v>-0.36160436408455876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6.4</v>
      </c>
      <c r="B20" s="4">
        <f>IF('True_Odds_Calculator_3-way'!B21="","",'True_Odds_Calculator_3-way'!B21)</f>
        <v>4.8</v>
      </c>
      <c r="C20" s="4">
        <f>IF('True_Odds_Calculator_3-way'!C21="","",'True_Odds_Calculator_3-way'!C21)</f>
        <v>1.51</v>
      </c>
      <c r="D20" s="9">
        <f t="shared" si="13"/>
        <v>0.14953429664291368</v>
      </c>
      <c r="E20" s="9">
        <f t="shared" si="14"/>
        <v>0.19990944541373315</v>
      </c>
      <c r="F20" s="9">
        <f t="shared" si="15"/>
        <v>0.65055625794335337</v>
      </c>
      <c r="G20" s="9">
        <f t="shared" si="16"/>
        <v>1.0532276026677945</v>
      </c>
      <c r="H20" s="9">
        <f t="shared" si="17"/>
        <v>6.6874290544060901</v>
      </c>
      <c r="I20" s="9">
        <f t="shared" si="18"/>
        <v>5.0022648901376181</v>
      </c>
      <c r="J20" s="9">
        <f t="shared" si="19"/>
        <v>1.537146077360575</v>
      </c>
      <c r="K20" s="11">
        <f t="shared" si="20"/>
        <v>0.15625</v>
      </c>
      <c r="L20" s="11">
        <f t="shared" si="21"/>
        <v>0.20833333333333334</v>
      </c>
      <c r="M20" s="11">
        <f t="shared" si="22"/>
        <v>0.66225165562913912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-0.22560533940397365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0.20932498620309054</v>
      </c>
      <c r="Q20" s="11">
        <f>2*'OddsRatio_working_3-way'!K20*'OddsRatio_working_3-way'!L20*'OddsRatio_working_3-way'!M20</f>
        <v>4.3115342163355413E-2</v>
      </c>
      <c r="R20" s="11">
        <f t="shared" si="23"/>
        <v>0</v>
      </c>
      <c r="S20" s="11">
        <f t="shared" si="24"/>
        <v>-0.92783702174826999</v>
      </c>
      <c r="T20" s="11">
        <f t="shared" si="25"/>
        <v>-0.19110958223445315</v>
      </c>
      <c r="U20" s="11">
        <f>'OddsRatio_working_3-way'!S20-'OddsRatio_working_3-way'!R20^2/3</f>
        <v>-0.92783702174826999</v>
      </c>
      <c r="V20" s="11">
        <f>'OddsRatio_working_3-way'!S20*'OddsRatio_working_3-way'!R20/3-2*'OddsRatio_working_3-way'!R20^3/27-'OddsRatio_working_3-way'!T20</f>
        <v>0.19110958223445315</v>
      </c>
      <c r="W20" s="11">
        <f>'OddsRatio_working_3-way'!V20^2+4*'OddsRatio_working_3-way'!U20^3/27</f>
        <v>-8.1811611008664104E-2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0.17199889783839556</v>
      </c>
      <c r="Y20" s="11">
        <f>IF('OddsRatio_working_3-way'!W20&gt;=0,IF('OddsRatio_working_3-way'!V20+SQRT('OddsRatio_working_3-way'!W20)&gt;0,0,PI()),ACOS('OddsRatio_working_3-way'!V20/(2*'OddsRatio_working_3-way'!X20)))</f>
        <v>0.98176642029796368</v>
      </c>
      <c r="Z20" s="11">
        <f>'OddsRatio_working_3-way'!X20^(1/3)*COS('OddsRatio_working_3-way'!Y20/3)</f>
        <v>0.52661380133389712</v>
      </c>
      <c r="AA20" s="11">
        <f>'OddsRatio_working_3-way'!X20^(1/3)*COS(('OddsRatio_working_3-way'!Y20+2*PI())/3)</f>
        <v>-0.41812189871482675</v>
      </c>
      <c r="AB20" s="11">
        <f>'OddsRatio_working_3-way'!X20^(1/3)*COS(('OddsRatio_working_3-way'!Y20+4*PI())/3)</f>
        <v>-0.1084919026190705</v>
      </c>
      <c r="AC20" s="11">
        <f>'OddsRatio_working_3-way'!X20^(1/3)*SIN('OddsRatio_working_3-way'!Y20/3)</f>
        <v>0.17876496159506763</v>
      </c>
      <c r="AD20" s="11">
        <f>'OddsRatio_working_3-way'!X20^(1/3)*SIN(('OddsRatio_working_3-way'!Y20+2*PI())/3)</f>
        <v>0.36667844914111253</v>
      </c>
      <c r="AE20" s="11">
        <f>'OddsRatio_working_3-way'!X20^(1/3)*SIN(('OddsRatio_working_3-way'!Y20+4*PI())/3)</f>
        <v>-0.5454434107361803</v>
      </c>
      <c r="AF20" s="11">
        <f>-'OddsRatio_working_3-way'!U20/(3*'OddsRatio_working_3-way'!X20^(1/3))*COS(('OddsRatio_working_3-way'!Y20)/3)</f>
        <v>0.52661380133389724</v>
      </c>
      <c r="AG20" s="11">
        <f>-'OddsRatio_working_3-way'!U20/(3*'OddsRatio_working_3-way'!X20^(1/3))*COS(('OddsRatio_working_3-way'!Y20+2*PI())/3)</f>
        <v>-0.4181218987148268</v>
      </c>
      <c r="AH20" s="11">
        <f>-'OddsRatio_working_3-way'!U20/(3*'OddsRatio_working_3-way'!X20^(1/3))*COS(('OddsRatio_working_3-way'!Y20+4*PI())/3)</f>
        <v>-0.10849190261907053</v>
      </c>
      <c r="AI20" s="11">
        <f>'OddsRatio_working_3-way'!U20/(3*'OddsRatio_working_3-way'!X20^(1/3))*SIN(('OddsRatio_working_3-way'!Y20)/3)</f>
        <v>-0.17876496159506766</v>
      </c>
      <c r="AJ20" s="11">
        <f>'OddsRatio_working_3-way'!U20/(3*'OddsRatio_working_3-way'!X20^(1/3))*SIN(('OddsRatio_working_3-way'!Y20+2*PI())/3)</f>
        <v>-0.36667844914111258</v>
      </c>
      <c r="AK20" s="11">
        <f>'OddsRatio_working_3-way'!U20/(3*'OddsRatio_working_3-way'!X20^(1/3))*SIN(('OddsRatio_working_3-way'!Y20+4*PI())/3)</f>
        <v>0.54544341073618041</v>
      </c>
      <c r="AL20" s="11">
        <f>'OddsRatio_working_3-way'!Z20+'OddsRatio_working_3-way'!AF20</f>
        <v>1.0532276026677945</v>
      </c>
      <c r="AM20" s="11">
        <f>'OddsRatio_working_3-way'!AA20+'OddsRatio_working_3-way'!AG20</f>
        <v>-0.83624379742965349</v>
      </c>
      <c r="AN20" s="11">
        <f>'OddsRatio_working_3-way'!AB20+'OddsRatio_working_3-way'!AH20</f>
        <v>-0.21698380523814104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1.0532276026677945</v>
      </c>
      <c r="AS20" s="11">
        <f>IF(('OddsRatio_working_3-way'!X20=0),IF(Q20&gt;0,-Q20^(1/3),(-Q20)^(1/3)),'OddsRatio_working_3-way'!AM20-'OddsRatio_working_3-way'!R20/3)</f>
        <v>-0.83624379742965349</v>
      </c>
      <c r="AT20" s="11">
        <f>IF(('OddsRatio_working_3-way'!X20=0),IF(Q20&gt;0,-Q20^(1/3),(-Q20)^(1/3)),'OddsRatio_working_3-way'!AN20-'OddsRatio_working_3-way'!R20/3)</f>
        <v>-0.21698380523814104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1.1399999999999999</v>
      </c>
      <c r="B21" s="4">
        <f>IF('True_Odds_Calculator_3-way'!B22="","",'True_Odds_Calculator_3-way'!B22)</f>
        <v>9.77</v>
      </c>
      <c r="C21" s="4">
        <f>IF('True_Odds_Calculator_3-way'!C22="","",'True_Odds_Calculator_3-way'!C22)</f>
        <v>22.3</v>
      </c>
      <c r="D21" s="9">
        <f t="shared" si="13"/>
        <v>0.86587127957205656</v>
      </c>
      <c r="E21" s="9">
        <f t="shared" si="14"/>
        <v>9.3425122384353493E-2</v>
      </c>
      <c r="F21" s="9">
        <f t="shared" si="15"/>
        <v>4.0703598043589924E-2</v>
      </c>
      <c r="G21" s="9">
        <f t="shared" si="16"/>
        <v>1.1064719564835697</v>
      </c>
      <c r="H21" s="9">
        <f t="shared" si="17"/>
        <v>1.1549060739076997</v>
      </c>
      <c r="I21" s="9">
        <f t="shared" si="18"/>
        <v>10.703759058360907</v>
      </c>
      <c r="J21" s="9">
        <f t="shared" si="19"/>
        <v>24.567852673100035</v>
      </c>
      <c r="K21" s="11">
        <f t="shared" si="20"/>
        <v>0.87719298245614041</v>
      </c>
      <c r="L21" s="11">
        <f t="shared" si="21"/>
        <v>0.10235414534288639</v>
      </c>
      <c r="M21" s="11">
        <f t="shared" si="22"/>
        <v>4.4843049327354258E-2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-0.10529383756539656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0.12163160769446142</v>
      </c>
      <c r="Q21" s="11">
        <f>2*'OddsRatio_working_3-way'!K21*'OddsRatio_working_3-way'!L21*'OddsRatio_working_3-way'!M21</f>
        <v>8.0524069973162138E-3</v>
      </c>
      <c r="R21" s="11">
        <f t="shared" si="23"/>
        <v>0</v>
      </c>
      <c r="S21" s="11">
        <f t="shared" si="24"/>
        <v>-1.1551635927308441</v>
      </c>
      <c r="T21" s="11">
        <f t="shared" si="25"/>
        <v>-7.6475577142061837E-2</v>
      </c>
      <c r="U21" s="11">
        <f>'OddsRatio_working_3-way'!S21-'OddsRatio_working_3-way'!R21^2/3</f>
        <v>-1.1551635927308441</v>
      </c>
      <c r="V21" s="11">
        <f>'OddsRatio_working_3-way'!S21*'OddsRatio_working_3-way'!R21/3-2*'OddsRatio_working_3-way'!R21^3/27-'OddsRatio_working_3-way'!T21</f>
        <v>7.6475577142061837E-2</v>
      </c>
      <c r="W21" s="11">
        <f>'OddsRatio_working_3-way'!V21^2+4*'OddsRatio_working_3-way'!U21^3/27</f>
        <v>-0.22251499396967986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0.23893697279245593</v>
      </c>
      <c r="Y21" s="11">
        <f>IF('OddsRatio_working_3-way'!W21&gt;=0,IF('OddsRatio_working_3-way'!V21+SQRT('OddsRatio_working_3-way'!W21)&gt;0,0,PI()),ACOS('OddsRatio_working_3-way'!V21/(2*'OddsRatio_working_3-way'!X21)))</f>
        <v>1.4100722939259904</v>
      </c>
      <c r="Z21" s="11">
        <f>'OddsRatio_working_3-way'!X21^(1/3)*COS('OddsRatio_working_3-way'!Y21/3)</f>
        <v>0.55323597824178483</v>
      </c>
      <c r="AA21" s="11">
        <f>'OddsRatio_working_3-way'!X21^(1/3)*COS(('OddsRatio_working_3-way'!Y21+2*PI())/3)</f>
        <v>-0.52000731194926275</v>
      </c>
      <c r="AB21" s="11">
        <f>'OddsRatio_working_3-way'!X21^(1/3)*COS(('OddsRatio_working_3-way'!Y21+4*PI())/3)</f>
        <v>-3.3228666292522142E-2</v>
      </c>
      <c r="AC21" s="11">
        <f>'OddsRatio_working_3-way'!X21^(1/3)*SIN('OddsRatio_working_3-way'!Y21/3)</f>
        <v>0.28104178210568065</v>
      </c>
      <c r="AD21" s="11">
        <f>'OddsRatio_working_3-way'!X21^(1/3)*SIN(('OddsRatio_working_3-way'!Y21+2*PI())/3)</f>
        <v>0.33859552039208018</v>
      </c>
      <c r="AE21" s="11">
        <f>'OddsRatio_working_3-way'!X21^(1/3)*SIN(('OddsRatio_working_3-way'!Y21+4*PI())/3)</f>
        <v>-0.61963730249776094</v>
      </c>
      <c r="AF21" s="11">
        <f>-'OddsRatio_working_3-way'!U21/(3*'OddsRatio_working_3-way'!X21^(1/3))*COS(('OddsRatio_working_3-way'!Y21)/3)</f>
        <v>0.55323597824178472</v>
      </c>
      <c r="AG21" s="11">
        <f>-'OddsRatio_working_3-way'!U21/(3*'OddsRatio_working_3-way'!X21^(1/3))*COS(('OddsRatio_working_3-way'!Y21+2*PI())/3)</f>
        <v>-0.52000731194926264</v>
      </c>
      <c r="AH21" s="11">
        <f>-'OddsRatio_working_3-way'!U21/(3*'OddsRatio_working_3-way'!X21^(1/3))*COS(('OddsRatio_working_3-way'!Y21+4*PI())/3)</f>
        <v>-3.3228666292522135E-2</v>
      </c>
      <c r="AI21" s="11">
        <f>'OddsRatio_working_3-way'!U21/(3*'OddsRatio_working_3-way'!X21^(1/3))*SIN(('OddsRatio_working_3-way'!Y21)/3)</f>
        <v>-0.28104178210568059</v>
      </c>
      <c r="AJ21" s="11">
        <f>'OddsRatio_working_3-way'!U21/(3*'OddsRatio_working_3-way'!X21^(1/3))*SIN(('OddsRatio_working_3-way'!Y21+2*PI())/3)</f>
        <v>-0.33859552039208013</v>
      </c>
      <c r="AK21" s="11">
        <f>'OddsRatio_working_3-way'!U21/(3*'OddsRatio_working_3-way'!X21^(1/3))*SIN(('OddsRatio_working_3-way'!Y21+4*PI())/3)</f>
        <v>0.61963730249776083</v>
      </c>
      <c r="AL21" s="11">
        <f>'OddsRatio_working_3-way'!Z21+'OddsRatio_working_3-way'!AF21</f>
        <v>1.1064719564835697</v>
      </c>
      <c r="AM21" s="11">
        <f>'OddsRatio_working_3-way'!AA21+'OddsRatio_working_3-way'!AG21</f>
        <v>-1.0400146238985255</v>
      </c>
      <c r="AN21" s="11">
        <f>'OddsRatio_working_3-way'!AB21+'OddsRatio_working_3-way'!AH21</f>
        <v>-6.6457332585044271E-2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1.1064719564835697</v>
      </c>
      <c r="AS21" s="11">
        <f>IF(('OddsRatio_working_3-way'!X21=0),IF(Q21&gt;0,-Q21^(1/3),(-Q21)^(1/3)),'OddsRatio_working_3-way'!AM21-'OddsRatio_working_3-way'!R21/3)</f>
        <v>-1.0400146238985255</v>
      </c>
      <c r="AT21" s="11">
        <f>IF(('OddsRatio_working_3-way'!X21=0),IF(Q21&gt;0,-Q21^(1/3),(-Q21)^(1/3)),'OddsRatio_working_3-way'!AN21-'OddsRatio_working_3-way'!R21/3)</f>
        <v>-6.6457332585044271E-2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1.88</v>
      </c>
      <c r="B22" s="4">
        <f>IF('True_Odds_Calculator_3-way'!B23="","",'True_Odds_Calculator_3-way'!B23)</f>
        <v>4.2</v>
      </c>
      <c r="C22" s="4">
        <f>IF('True_Odds_Calculator_3-way'!C23="","",'True_Odds_Calculator_3-way'!C23)</f>
        <v>3.97</v>
      </c>
      <c r="D22" s="9">
        <f t="shared" si="13"/>
        <v>0.52305030757187454</v>
      </c>
      <c r="E22" s="9">
        <f t="shared" si="14"/>
        <v>0.2317034357496395</v>
      </c>
      <c r="F22" s="9">
        <f t="shared" si="15"/>
        <v>0.24524625667848607</v>
      </c>
      <c r="G22" s="9">
        <f t="shared" si="16"/>
        <v>1.0362068026805733</v>
      </c>
      <c r="H22" s="9">
        <f t="shared" si="17"/>
        <v>1.9118619863589046</v>
      </c>
      <c r="I22" s="9">
        <f t="shared" si="18"/>
        <v>4.3158617685778351</v>
      </c>
      <c r="J22" s="9">
        <f t="shared" si="19"/>
        <v>4.0775342039613029</v>
      </c>
      <c r="K22" s="11">
        <f t="shared" si="20"/>
        <v>0.53191489361702127</v>
      </c>
      <c r="L22" s="11">
        <f t="shared" si="21"/>
        <v>0.23809523809523808</v>
      </c>
      <c r="M22" s="11">
        <f t="shared" si="22"/>
        <v>0.25188916876574308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-0.26680345754251122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0.224901043540842</v>
      </c>
      <c r="Q22" s="11">
        <f>2*'OddsRatio_working_3-way'!K22*'OddsRatio_working_3-way'!L22*'OddsRatio_working_3-way'!M22</f>
        <v>6.3801714479671492E-2</v>
      </c>
      <c r="R22" s="11">
        <f t="shared" si="23"/>
        <v>0</v>
      </c>
      <c r="S22" s="11">
        <f t="shared" si="24"/>
        <v>-0.84294651056014636</v>
      </c>
      <c r="T22" s="11">
        <f t="shared" si="25"/>
        <v>-0.23913376186103444</v>
      </c>
      <c r="U22" s="11">
        <f>'OddsRatio_working_3-way'!S22-'OddsRatio_working_3-way'!R22^2/3</f>
        <v>-0.84294651056014636</v>
      </c>
      <c r="V22" s="11">
        <f>'OddsRatio_working_3-way'!S22*'OddsRatio_working_3-way'!R22/3-2*'OddsRatio_working_3-way'!R22^3/27-'OddsRatio_working_3-way'!T22</f>
        <v>0.23913376186103444</v>
      </c>
      <c r="W22" s="11">
        <f>'OddsRatio_working_3-way'!V22^2+4*'OddsRatio_working_3-way'!U22^3/27</f>
        <v>-3.1550314691492623E-2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0.14894233007552163</v>
      </c>
      <c r="Y22" s="11">
        <f>IF('OddsRatio_working_3-way'!W22&gt;=0,IF('OddsRatio_working_3-way'!V22+SQRT('OddsRatio_working_3-way'!W22)&gt;0,0,PI()),ACOS('OddsRatio_working_3-way'!V22/(2*'OddsRatio_working_3-way'!X22)))</f>
        <v>0.63886509952100701</v>
      </c>
      <c r="Z22" s="11">
        <f>'OddsRatio_working_3-way'!X22^(1/3)*COS('OddsRatio_working_3-way'!Y22/3)</f>
        <v>0.51810340134028665</v>
      </c>
      <c r="AA22" s="11">
        <f>'OddsRatio_working_3-way'!X22^(1/3)*COS(('OddsRatio_working_3-way'!Y22+2*PI())/3)</f>
        <v>-0.35607374342206638</v>
      </c>
      <c r="AB22" s="11">
        <f>'OddsRatio_working_3-way'!X22^(1/3)*COS(('OddsRatio_working_3-way'!Y22+4*PI())/3)</f>
        <v>-0.16202965791822033</v>
      </c>
      <c r="AC22" s="11">
        <f>'OddsRatio_working_3-way'!X22^(1/3)*SIN('OddsRatio_working_3-way'!Y22/3)</f>
        <v>0.1120314050003004</v>
      </c>
      <c r="AD22" s="11">
        <f>'OddsRatio_working_3-way'!X22^(1/3)*SIN(('OddsRatio_working_3-way'!Y22+2*PI())/3)</f>
        <v>0.3926750048476626</v>
      </c>
      <c r="AE22" s="11">
        <f>'OddsRatio_working_3-way'!X22^(1/3)*SIN(('OddsRatio_working_3-way'!Y22+4*PI())/3)</f>
        <v>-0.50470640984796289</v>
      </c>
      <c r="AF22" s="11">
        <f>-'OddsRatio_working_3-way'!U22/(3*'OddsRatio_working_3-way'!X22^(1/3))*COS(('OddsRatio_working_3-way'!Y22)/3)</f>
        <v>0.51810340134028665</v>
      </c>
      <c r="AG22" s="11">
        <f>-'OddsRatio_working_3-way'!U22/(3*'OddsRatio_working_3-way'!X22^(1/3))*COS(('OddsRatio_working_3-way'!Y22+2*PI())/3)</f>
        <v>-0.35607374342206638</v>
      </c>
      <c r="AH22" s="11">
        <f>-'OddsRatio_working_3-way'!U22/(3*'OddsRatio_working_3-way'!X22^(1/3))*COS(('OddsRatio_working_3-way'!Y22+4*PI())/3)</f>
        <v>-0.16202965791822033</v>
      </c>
      <c r="AI22" s="11">
        <f>'OddsRatio_working_3-way'!U22/(3*'OddsRatio_working_3-way'!X22^(1/3))*SIN(('OddsRatio_working_3-way'!Y22)/3)</f>
        <v>-0.1120314050003004</v>
      </c>
      <c r="AJ22" s="11">
        <f>'OddsRatio_working_3-way'!U22/(3*'OddsRatio_working_3-way'!X22^(1/3))*SIN(('OddsRatio_working_3-way'!Y22+2*PI())/3)</f>
        <v>-0.3926750048476626</v>
      </c>
      <c r="AK22" s="11">
        <f>'OddsRatio_working_3-way'!U22/(3*'OddsRatio_working_3-way'!X22^(1/3))*SIN(('OddsRatio_working_3-way'!Y22+4*PI())/3)</f>
        <v>0.50470640984796289</v>
      </c>
      <c r="AL22" s="11">
        <f>'OddsRatio_working_3-way'!Z22+'OddsRatio_working_3-way'!AF22</f>
        <v>1.0362068026805733</v>
      </c>
      <c r="AM22" s="11">
        <f>'OddsRatio_working_3-way'!AA22+'OddsRatio_working_3-way'!AG22</f>
        <v>-0.71214748684413276</v>
      </c>
      <c r="AN22" s="11">
        <f>'OddsRatio_working_3-way'!AB22+'OddsRatio_working_3-way'!AH22</f>
        <v>-0.32405931583644065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1.0362068026805733</v>
      </c>
      <c r="AS22" s="11">
        <f>IF(('OddsRatio_working_3-way'!X22=0),IF(Q22&gt;0,-Q22^(1/3),(-Q22)^(1/3)),'OddsRatio_working_3-way'!AM22-'OddsRatio_working_3-way'!R22/3)</f>
        <v>-0.71214748684413276</v>
      </c>
      <c r="AT22" s="11">
        <f>IF(('OddsRatio_working_3-way'!X22=0),IF(Q22&gt;0,-Q22^(1/3),(-Q22)^(1/3)),'OddsRatio_working_3-way'!AN22-'OddsRatio_working_3-way'!R22/3)</f>
        <v>-0.32405931583644065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2.52</v>
      </c>
      <c r="B23" s="4">
        <f>IF('True_Odds_Calculator_3-way'!B24="","",'True_Odds_Calculator_3-way'!B24)</f>
        <v>3.29</v>
      </c>
      <c r="C23" s="4">
        <f>IF('True_Odds_Calculator_3-way'!C24="","",'True_Odds_Calculator_3-way'!C24)</f>
        <v>3.11</v>
      </c>
      <c r="D23" s="9">
        <f t="shared" si="13"/>
        <v>0.38882618071407865</v>
      </c>
      <c r="E23" s="9">
        <f t="shared" si="14"/>
        <v>0.29690277018303401</v>
      </c>
      <c r="F23" s="9">
        <f t="shared" si="15"/>
        <v>0.31427104910288733</v>
      </c>
      <c r="G23" s="9">
        <f t="shared" si="16"/>
        <v>1.0341074211244252</v>
      </c>
      <c r="H23" s="9">
        <f t="shared" si="17"/>
        <v>2.5718432801091264</v>
      </c>
      <c r="I23" s="9">
        <f t="shared" si="18"/>
        <v>3.368105994374933</v>
      </c>
      <c r="J23" s="9">
        <f t="shared" si="19"/>
        <v>3.1819666585725366</v>
      </c>
      <c r="K23" s="11">
        <f t="shared" si="20"/>
        <v>0.3968253968253968</v>
      </c>
      <c r="L23" s="11">
        <f t="shared" si="21"/>
        <v>0.303951367781155</v>
      </c>
      <c r="M23" s="11">
        <f t="shared" si="22"/>
        <v>0.32154340836012862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-0.28484244031698558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0.22959629679789179</v>
      </c>
      <c r="Q23" s="11">
        <f>2*'OddsRatio_working_3-way'!K23*'OddsRatio_working_3-way'!L23*'OddsRatio_working_3-way'!M23</f>
        <v>7.756631648577425E-2</v>
      </c>
      <c r="R23" s="11">
        <f t="shared" si="23"/>
        <v>0</v>
      </c>
      <c r="S23" s="11">
        <f t="shared" si="24"/>
        <v>-0.80604665703041523</v>
      </c>
      <c r="T23" s="11">
        <f t="shared" si="25"/>
        <v>-0.2723130598075727</v>
      </c>
      <c r="U23" s="11">
        <f>'OddsRatio_working_3-way'!S23-'OddsRatio_working_3-way'!R23^2/3</f>
        <v>-0.80604665703041523</v>
      </c>
      <c r="V23" s="11">
        <f>'OddsRatio_working_3-way'!S23*'OddsRatio_working_3-way'!R23/3-2*'OddsRatio_working_3-way'!R23^3/27-'OddsRatio_working_3-way'!T23</f>
        <v>0.2723130598075727</v>
      </c>
      <c r="W23" s="11">
        <f>'OddsRatio_working_3-way'!V23^2+4*'OddsRatio_working_3-way'!U23^3/27</f>
        <v>-3.4304199061819529E-3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0.13927026104659299</v>
      </c>
      <c r="Y23" s="11">
        <f>IF('OddsRatio_working_3-way'!W23&gt;=0,IF('OddsRatio_working_3-way'!V23+SQRT('OddsRatio_working_3-way'!W23)&gt;0,0,PI()),ACOS('OddsRatio_working_3-way'!V23/(2*'OddsRatio_working_3-way'!X23)))</f>
        <v>0.21185505905433888</v>
      </c>
      <c r="Z23" s="11">
        <f>'OddsRatio_working_3-way'!X23^(1/3)*COS('OddsRatio_working_3-way'!Y23/3)</f>
        <v>0.51705371056221261</v>
      </c>
      <c r="AA23" s="11">
        <f>'OddsRatio_working_3-way'!X23^(1/3)*COS(('OddsRatio_working_3-way'!Y23+2*PI())/3)</f>
        <v>-0.29020112801134601</v>
      </c>
      <c r="AB23" s="11">
        <f>'OddsRatio_working_3-way'!X23^(1/3)*COS(('OddsRatio_working_3-way'!Y23+4*PI())/3)</f>
        <v>-0.22685258255086663</v>
      </c>
      <c r="AC23" s="11">
        <f>'OddsRatio_working_3-way'!X23^(1/3)*SIN('OddsRatio_working_3-way'!Y23/3)</f>
        <v>3.657429977437917E-2</v>
      </c>
      <c r="AD23" s="11">
        <f>'OddsRatio_working_3-way'!X23^(1/3)*SIN(('OddsRatio_working_3-way'!Y23+2*PI())/3)</f>
        <v>0.42949449858069288</v>
      </c>
      <c r="AE23" s="11">
        <f>'OddsRatio_working_3-way'!X23^(1/3)*SIN(('OddsRatio_working_3-way'!Y23+4*PI())/3)</f>
        <v>-0.46606879835507192</v>
      </c>
      <c r="AF23" s="11">
        <f>-'OddsRatio_working_3-way'!U23/(3*'OddsRatio_working_3-way'!X23^(1/3))*COS(('OddsRatio_working_3-way'!Y23)/3)</f>
        <v>0.5170537105622125</v>
      </c>
      <c r="AG23" s="11">
        <f>-'OddsRatio_working_3-way'!U23/(3*'OddsRatio_working_3-way'!X23^(1/3))*COS(('OddsRatio_working_3-way'!Y23+2*PI())/3)</f>
        <v>-0.29020112801134595</v>
      </c>
      <c r="AH23" s="11">
        <f>-'OddsRatio_working_3-way'!U23/(3*'OddsRatio_working_3-way'!X23^(1/3))*COS(('OddsRatio_working_3-way'!Y23+4*PI())/3)</f>
        <v>-0.2268525825508666</v>
      </c>
      <c r="AI23" s="11">
        <f>'OddsRatio_working_3-way'!U23/(3*'OddsRatio_working_3-way'!X23^(1/3))*SIN(('OddsRatio_working_3-way'!Y23)/3)</f>
        <v>-3.6574299774379163E-2</v>
      </c>
      <c r="AJ23" s="11">
        <f>'OddsRatio_working_3-way'!U23/(3*'OddsRatio_working_3-way'!X23^(1/3))*SIN(('OddsRatio_working_3-way'!Y23+2*PI())/3)</f>
        <v>-0.42949449858069283</v>
      </c>
      <c r="AK23" s="11">
        <f>'OddsRatio_working_3-way'!U23/(3*'OddsRatio_working_3-way'!X23^(1/3))*SIN(('OddsRatio_working_3-way'!Y23+4*PI())/3)</f>
        <v>0.46606879835507181</v>
      </c>
      <c r="AL23" s="11">
        <f>'OddsRatio_working_3-way'!Z23+'OddsRatio_working_3-way'!AF23</f>
        <v>1.0341074211244252</v>
      </c>
      <c r="AM23" s="11">
        <f>'OddsRatio_working_3-way'!AA23+'OddsRatio_working_3-way'!AG23</f>
        <v>-0.58040225602269202</v>
      </c>
      <c r="AN23" s="11">
        <f>'OddsRatio_working_3-way'!AB23+'OddsRatio_working_3-way'!AH23</f>
        <v>-0.4537051651017332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1.0341074211244252</v>
      </c>
      <c r="AS23" s="11">
        <f>IF(('OddsRatio_working_3-way'!X23=0),IF(Q23&gt;0,-Q23^(1/3),(-Q23)^(1/3)),'OddsRatio_working_3-way'!AM23-'OddsRatio_working_3-way'!R23/3)</f>
        <v>-0.58040225602269202</v>
      </c>
      <c r="AT23" s="11">
        <f>IF(('OddsRatio_working_3-way'!X23=0),IF(Q23&gt;0,-Q23^(1/3),(-Q23)^(1/3)),'OddsRatio_working_3-way'!AN23-'OddsRatio_working_3-way'!R23/3)</f>
        <v>-0.4537051651017332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2.37</v>
      </c>
      <c r="B24" s="4">
        <f>IF('True_Odds_Calculator_3-way'!B25="","",'True_Odds_Calculator_3-way'!B25)</f>
        <v>3.05</v>
      </c>
      <c r="C24" s="4">
        <f>IF('True_Odds_Calculator_3-way'!C25="","",'True_Odds_Calculator_3-way'!C25)</f>
        <v>3.66</v>
      </c>
      <c r="D24" s="9">
        <f t="shared" si="13"/>
        <v>0.41344289728803707</v>
      </c>
      <c r="E24" s="9">
        <f t="shared" si="14"/>
        <v>0.32021592663475656</v>
      </c>
      <c r="F24" s="9">
        <f t="shared" si="15"/>
        <v>0.2663411760772062</v>
      </c>
      <c r="G24" s="9">
        <f t="shared" si="16"/>
        <v>1.0355574455410095</v>
      </c>
      <c r="H24" s="9">
        <f t="shared" si="17"/>
        <v>2.4187137003911832</v>
      </c>
      <c r="I24" s="9">
        <f t="shared" si="18"/>
        <v>3.1228927633590695</v>
      </c>
      <c r="J24" s="9">
        <f t="shared" si="19"/>
        <v>3.7545828051390857</v>
      </c>
      <c r="K24" s="11">
        <f t="shared" si="20"/>
        <v>0.42194092827004215</v>
      </c>
      <c r="L24" s="11">
        <f t="shared" si="21"/>
        <v>0.32786885245901642</v>
      </c>
      <c r="M24" s="11">
        <f t="shared" si="22"/>
        <v>0.27322404371584696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-0.28237535771239441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0.22981284994014656</v>
      </c>
      <c r="Q24" s="11">
        <f>2*'OddsRatio_working_3-way'!K24*'OddsRatio_working_3-way'!L24*'OddsRatio_working_3-way'!M24</f>
        <v>7.5596332217153478E-2</v>
      </c>
      <c r="R24" s="11">
        <f t="shared" si="23"/>
        <v>0</v>
      </c>
      <c r="S24" s="11">
        <f t="shared" si="24"/>
        <v>-0.81385589664030122</v>
      </c>
      <c r="T24" s="11">
        <f t="shared" si="25"/>
        <v>-0.26771575547378335</v>
      </c>
      <c r="U24" s="11">
        <f>'OddsRatio_working_3-way'!S24-'OddsRatio_working_3-way'!R24^2/3</f>
        <v>-0.81385589664030122</v>
      </c>
      <c r="V24" s="11">
        <f>'OddsRatio_working_3-way'!S24*'OddsRatio_working_3-way'!R24/3-2*'OddsRatio_working_3-way'!R24^3/27-'OddsRatio_working_3-way'!T24</f>
        <v>0.26771575547378335</v>
      </c>
      <c r="W24" s="11">
        <f>'OddsRatio_working_3-way'!V24^2+4*'OddsRatio_working_3-way'!U24^3/27</f>
        <v>-8.1900146826376224E-3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0.14129909802572713</v>
      </c>
      <c r="Y24" s="11">
        <f>IF('OddsRatio_working_3-way'!W24&gt;=0,IF('OddsRatio_working_3-way'!V24+SQRT('OddsRatio_working_3-way'!W24)&gt;0,0,PI()),ACOS('OddsRatio_working_3-way'!V24/(2*'OddsRatio_working_3-way'!X24)))</f>
        <v>0.3259807773298915</v>
      </c>
      <c r="Z24" s="11">
        <f>'OddsRatio_working_3-way'!X24^(1/3)*COS('OddsRatio_working_3-way'!Y24/3)</f>
        <v>0.51777872277050474</v>
      </c>
      <c r="AA24" s="11">
        <f>'OddsRatio_working_3-way'!X24^(1/3)*COS(('OddsRatio_working_3-way'!Y24+2*PI())/3)</f>
        <v>-0.30780633026808413</v>
      </c>
      <c r="AB24" s="11">
        <f>'OddsRatio_working_3-way'!X24^(1/3)*COS(('OddsRatio_working_3-way'!Y24+4*PI())/3)</f>
        <v>-0.2099723925024207</v>
      </c>
      <c r="AC24" s="11">
        <f>'OddsRatio_working_3-way'!X24^(1/3)*SIN('OddsRatio_working_3-way'!Y24/3)</f>
        <v>5.6484450304886892E-2</v>
      </c>
      <c r="AD24" s="11">
        <f>'OddsRatio_working_3-way'!X24^(1/3)*SIN(('OddsRatio_working_3-way'!Y24+2*PI())/3)</f>
        <v>0.42016730230587379</v>
      </c>
      <c r="AE24" s="11">
        <f>'OddsRatio_working_3-way'!X24^(1/3)*SIN(('OddsRatio_working_3-way'!Y24+4*PI())/3)</f>
        <v>-0.47665175261076065</v>
      </c>
      <c r="AF24" s="11">
        <f>-'OddsRatio_working_3-way'!U24/(3*'OddsRatio_working_3-way'!X24^(1/3))*COS(('OddsRatio_working_3-way'!Y24)/3)</f>
        <v>0.51777872277050474</v>
      </c>
      <c r="AG24" s="11">
        <f>-'OddsRatio_working_3-way'!U24/(3*'OddsRatio_working_3-way'!X24^(1/3))*COS(('OddsRatio_working_3-way'!Y24+2*PI())/3)</f>
        <v>-0.30780633026808413</v>
      </c>
      <c r="AH24" s="11">
        <f>-'OddsRatio_working_3-way'!U24/(3*'OddsRatio_working_3-way'!X24^(1/3))*COS(('OddsRatio_working_3-way'!Y24+4*PI())/3)</f>
        <v>-0.2099723925024207</v>
      </c>
      <c r="AI24" s="11">
        <f>'OddsRatio_working_3-way'!U24/(3*'OddsRatio_working_3-way'!X24^(1/3))*SIN(('OddsRatio_working_3-way'!Y24)/3)</f>
        <v>-5.6484450304886892E-2</v>
      </c>
      <c r="AJ24" s="11">
        <f>'OddsRatio_working_3-way'!U24/(3*'OddsRatio_working_3-way'!X24^(1/3))*SIN(('OddsRatio_working_3-way'!Y24+2*PI())/3)</f>
        <v>-0.42016730230587379</v>
      </c>
      <c r="AK24" s="11">
        <f>'OddsRatio_working_3-way'!U24/(3*'OddsRatio_working_3-way'!X24^(1/3))*SIN(('OddsRatio_working_3-way'!Y24+4*PI())/3)</f>
        <v>0.47665175261076065</v>
      </c>
      <c r="AL24" s="11">
        <f>'OddsRatio_working_3-way'!Z24+'OddsRatio_working_3-way'!AF24</f>
        <v>1.0355574455410095</v>
      </c>
      <c r="AM24" s="11">
        <f>'OddsRatio_working_3-way'!AA24+'OddsRatio_working_3-way'!AG24</f>
        <v>-0.61561266053616825</v>
      </c>
      <c r="AN24" s="11">
        <f>'OddsRatio_working_3-way'!AB24+'OddsRatio_working_3-way'!AH24</f>
        <v>-0.41994478500484139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1.0355574455410095</v>
      </c>
      <c r="AS24" s="11">
        <f>IF(('OddsRatio_working_3-way'!X24=0),IF(Q24&gt;0,-Q24^(1/3),(-Q24)^(1/3)),'OddsRatio_working_3-way'!AM24-'OddsRatio_working_3-way'!R24/3)</f>
        <v>-0.61561266053616825</v>
      </c>
      <c r="AT24" s="11">
        <f>IF(('OddsRatio_working_3-way'!X24=0),IF(Q24&gt;0,-Q24^(1/3),(-Q24)^(1/3)),'OddsRatio_working_3-way'!AN24-'OddsRatio_working_3-way'!R24/3)</f>
        <v>-0.41994478500484139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2.17</v>
      </c>
      <c r="B25" s="4">
        <f>IF('True_Odds_Calculator_3-way'!B26="","",'True_Odds_Calculator_3-way'!B26)</f>
        <v>3.46</v>
      </c>
      <c r="C25" s="4">
        <f>IF('True_Odds_Calculator_3-way'!C26="","",'True_Odds_Calculator_3-way'!C26)</f>
        <v>3.66</v>
      </c>
      <c r="D25" s="9">
        <f t="shared" si="13"/>
        <v>0.4520100693577917</v>
      </c>
      <c r="E25" s="9">
        <f t="shared" si="14"/>
        <v>0.2817677051564299</v>
      </c>
      <c r="F25" s="9">
        <f t="shared" si="15"/>
        <v>0.2662222254857784</v>
      </c>
      <c r="G25" s="9">
        <f t="shared" si="16"/>
        <v>1.0361881157930979</v>
      </c>
      <c r="H25" s="9">
        <f t="shared" si="17"/>
        <v>2.212340095477924</v>
      </c>
      <c r="I25" s="9">
        <f t="shared" si="18"/>
        <v>3.5490227648510206</v>
      </c>
      <c r="J25" s="9">
        <f t="shared" si="19"/>
        <v>3.7562603880096406</v>
      </c>
      <c r="K25" s="11">
        <f t="shared" si="20"/>
        <v>0.46082949308755761</v>
      </c>
      <c r="L25" s="11">
        <f t="shared" si="21"/>
        <v>0.28901734104046245</v>
      </c>
      <c r="M25" s="11">
        <f t="shared" si="22"/>
        <v>0.27322404371584696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-0.27860293510788858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0.22889364094891954</v>
      </c>
      <c r="Q25" s="11">
        <f>2*'OddsRatio_working_3-way'!K25*'OddsRatio_working_3-way'!L25*'OddsRatio_working_3-way'!M25</f>
        <v>7.2780172002836097E-2</v>
      </c>
      <c r="R25" s="11">
        <f t="shared" si="23"/>
        <v>0</v>
      </c>
      <c r="S25" s="11">
        <f t="shared" si="24"/>
        <v>-0.8215765597023621</v>
      </c>
      <c r="T25" s="11">
        <f t="shared" si="25"/>
        <v>-0.26123261039820733</v>
      </c>
      <c r="U25" s="11">
        <f>'OddsRatio_working_3-way'!S25-'OddsRatio_working_3-way'!R25^2/3</f>
        <v>-0.8215765597023621</v>
      </c>
      <c r="V25" s="11">
        <f>'OddsRatio_working_3-way'!S25*'OddsRatio_working_3-way'!R25/3-2*'OddsRatio_working_3-way'!R25^3/27-'OddsRatio_working_3-way'!T25</f>
        <v>0.26123261039820733</v>
      </c>
      <c r="W25" s="11">
        <f>'OddsRatio_working_3-way'!V25^2+4*'OddsRatio_working_3-way'!U25^3/27</f>
        <v>-1.3913723943031142E-2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0.14331451486023034</v>
      </c>
      <c r="Y25" s="11">
        <f>IF('OddsRatio_working_3-way'!W25&gt;=0,IF('OddsRatio_working_3-way'!V25+SQRT('OddsRatio_working_3-way'!W25)&gt;0,0,PI()),ACOS('OddsRatio_working_3-way'!V25/(2*'OddsRatio_working_3-way'!X25)))</f>
        <v>0.42413218835849409</v>
      </c>
      <c r="Z25" s="11">
        <f>'OddsRatio_working_3-way'!X25^(1/3)*COS('OddsRatio_working_3-way'!Y25/3)</f>
        <v>0.51809405789654894</v>
      </c>
      <c r="AA25" s="11">
        <f>'OddsRatio_working_3-way'!X25^(1/3)*COS(('OddsRatio_working_3-way'!Y25+2*PI())/3)</f>
        <v>-0.32290664298411187</v>
      </c>
      <c r="AB25" s="11">
        <f>'OddsRatio_working_3-way'!X25^(1/3)*COS(('OddsRatio_working_3-way'!Y25+4*PI())/3)</f>
        <v>-0.19518741491243718</v>
      </c>
      <c r="AC25" s="11">
        <f>'OddsRatio_working_3-way'!X25^(1/3)*SIN('OddsRatio_working_3-way'!Y25/3)</f>
        <v>7.3738730707872568E-2</v>
      </c>
      <c r="AD25" s="11">
        <f>'OddsRatio_working_3-way'!X25^(1/3)*SIN(('OddsRatio_working_3-way'!Y25+2*PI())/3)</f>
        <v>0.41181325033424077</v>
      </c>
      <c r="AE25" s="11">
        <f>'OddsRatio_working_3-way'!X25^(1/3)*SIN(('OddsRatio_working_3-way'!Y25+4*PI())/3)</f>
        <v>-0.48555198104211339</v>
      </c>
      <c r="AF25" s="11">
        <f>-'OddsRatio_working_3-way'!U25/(3*'OddsRatio_working_3-way'!X25^(1/3))*COS(('OddsRatio_working_3-way'!Y25)/3)</f>
        <v>0.51809405789654894</v>
      </c>
      <c r="AG25" s="11">
        <f>-'OddsRatio_working_3-way'!U25/(3*'OddsRatio_working_3-way'!X25^(1/3))*COS(('OddsRatio_working_3-way'!Y25+2*PI())/3)</f>
        <v>-0.32290664298411187</v>
      </c>
      <c r="AH25" s="11">
        <f>-'OddsRatio_working_3-way'!U25/(3*'OddsRatio_working_3-way'!X25^(1/3))*COS(('OddsRatio_working_3-way'!Y25+4*PI())/3)</f>
        <v>-0.19518741491243718</v>
      </c>
      <c r="AI25" s="11">
        <f>'OddsRatio_working_3-way'!U25/(3*'OddsRatio_working_3-way'!X25^(1/3))*SIN(('OddsRatio_working_3-way'!Y25)/3)</f>
        <v>-7.3738730707872568E-2</v>
      </c>
      <c r="AJ25" s="11">
        <f>'OddsRatio_working_3-way'!U25/(3*'OddsRatio_working_3-way'!X25^(1/3))*SIN(('OddsRatio_working_3-way'!Y25+2*PI())/3)</f>
        <v>-0.41181325033424077</v>
      </c>
      <c r="AK25" s="11">
        <f>'OddsRatio_working_3-way'!U25/(3*'OddsRatio_working_3-way'!X25^(1/3))*SIN(('OddsRatio_working_3-way'!Y25+4*PI())/3)</f>
        <v>0.48555198104211339</v>
      </c>
      <c r="AL25" s="11">
        <f>'OddsRatio_working_3-way'!Z25+'OddsRatio_working_3-way'!AF25</f>
        <v>1.0361881157930979</v>
      </c>
      <c r="AM25" s="11">
        <f>'OddsRatio_working_3-way'!AA25+'OddsRatio_working_3-way'!AG25</f>
        <v>-0.64581328596822374</v>
      </c>
      <c r="AN25" s="11">
        <f>'OddsRatio_working_3-way'!AB25+'OddsRatio_working_3-way'!AH25</f>
        <v>-0.39037482982487437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1.0361881157930979</v>
      </c>
      <c r="AS25" s="11">
        <f>IF(('OddsRatio_working_3-way'!X25=0),IF(Q25&gt;0,-Q25^(1/3),(-Q25)^(1/3)),'OddsRatio_working_3-way'!AM25-'OddsRatio_working_3-way'!R25/3)</f>
        <v>-0.64581328596822374</v>
      </c>
      <c r="AT25" s="11">
        <f>IF(('OddsRatio_working_3-way'!X25=0),IF(Q25&gt;0,-Q25^(1/3),(-Q25)^(1/3)),'OddsRatio_working_3-way'!AN25-'OddsRatio_working_3-way'!R25/3)</f>
        <v>-0.39037482982487437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2.17</v>
      </c>
      <c r="B26" s="4">
        <f>IF('True_Odds_Calculator_3-way'!B27="","",'True_Odds_Calculator_3-way'!B27)</f>
        <v>3.41</v>
      </c>
      <c r="C26" s="4">
        <f>IF('True_Odds_Calculator_3-way'!C27="","",'True_Odds_Calculator_3-way'!C27)</f>
        <v>3.71</v>
      </c>
      <c r="D26" s="9">
        <f t="shared" si="13"/>
        <v>0.45179814245346106</v>
      </c>
      <c r="E26" s="9">
        <f t="shared" si="14"/>
        <v>0.28576727916489209</v>
      </c>
      <c r="F26" s="9">
        <f t="shared" si="15"/>
        <v>0.26243457838164669</v>
      </c>
      <c r="G26" s="9">
        <f t="shared" si="16"/>
        <v>1.0370750832422633</v>
      </c>
      <c r="H26" s="9">
        <f t="shared" si="17"/>
        <v>2.2133778473934478</v>
      </c>
      <c r="I26" s="9">
        <f t="shared" si="18"/>
        <v>3.4993509506138549</v>
      </c>
      <c r="J26" s="9">
        <f t="shared" si="19"/>
        <v>3.8104734755865342</v>
      </c>
      <c r="K26" s="11">
        <f t="shared" si="20"/>
        <v>0.46082949308755761</v>
      </c>
      <c r="L26" s="11">
        <f t="shared" si="21"/>
        <v>0.29325513196480935</v>
      </c>
      <c r="M26" s="11">
        <f t="shared" si="22"/>
        <v>0.26954177897574122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-0.27834547965756751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0.22911980076995184</v>
      </c>
      <c r="Q26" s="11">
        <f>2*'OddsRatio_working_3-way'!K26*'OddsRatio_working_3-way'!L26*'OddsRatio_working_3-way'!M26</f>
        <v>7.2852082915723926E-2</v>
      </c>
      <c r="R26" s="11">
        <f t="shared" si="23"/>
        <v>0</v>
      </c>
      <c r="S26" s="11">
        <f t="shared" si="24"/>
        <v>-0.82314899114519413</v>
      </c>
      <c r="T26" s="11">
        <f t="shared" si="25"/>
        <v>-0.26173258859942566</v>
      </c>
      <c r="U26" s="11">
        <f>'OddsRatio_working_3-way'!S26-'OddsRatio_working_3-way'!R26^2/3</f>
        <v>-0.82314899114519413</v>
      </c>
      <c r="V26" s="11">
        <f>'OddsRatio_working_3-way'!S26*'OddsRatio_working_3-way'!R26/3-2*'OddsRatio_working_3-way'!R26^3/27-'OddsRatio_working_3-way'!T26</f>
        <v>0.26173258859942566</v>
      </c>
      <c r="W26" s="11">
        <f>'OddsRatio_working_3-way'!V26^2+4*'OddsRatio_working_3-way'!U26^3/27</f>
        <v>-1.4124877232630631E-2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0.1437261503411843</v>
      </c>
      <c r="Y26" s="11">
        <f>IF('OddsRatio_working_3-way'!W26&gt;=0,IF('OddsRatio_working_3-way'!V26+SQRT('OddsRatio_working_3-way'!W26)&gt;0,0,PI()),ACOS('OddsRatio_working_3-way'!V26/(2*'OddsRatio_working_3-way'!X26)))</f>
        <v>0.42624355019248528</v>
      </c>
      <c r="Z26" s="11">
        <f>'OddsRatio_working_3-way'!X26^(1/3)*COS('OddsRatio_working_3-way'!Y26/3)</f>
        <v>0.51853754162113164</v>
      </c>
      <c r="AA26" s="11">
        <f>'OddsRatio_working_3-way'!X26^(1/3)*COS(('OddsRatio_working_3-way'!Y26+2*PI())/3)</f>
        <v>-0.32350553001768517</v>
      </c>
      <c r="AB26" s="11">
        <f>'OddsRatio_working_3-way'!X26^(1/3)*COS(('OddsRatio_working_3-way'!Y26+4*PI())/3)</f>
        <v>-0.19503201160344638</v>
      </c>
      <c r="AC26" s="11">
        <f>'OddsRatio_working_3-way'!X26^(1/3)*SIN('OddsRatio_working_3-way'!Y26/3)</f>
        <v>7.4174220440199168E-2</v>
      </c>
      <c r="AD26" s="11">
        <f>'OddsRatio_working_3-way'!X26^(1/3)*SIN(('OddsRatio_working_3-way'!Y26+2*PI())/3)</f>
        <v>0.41197957363973114</v>
      </c>
      <c r="AE26" s="11">
        <f>'OddsRatio_working_3-way'!X26^(1/3)*SIN(('OddsRatio_working_3-way'!Y26+4*PI())/3)</f>
        <v>-0.48615379407993026</v>
      </c>
      <c r="AF26" s="11">
        <f>-'OddsRatio_working_3-way'!U26/(3*'OddsRatio_working_3-way'!X26^(1/3))*COS(('OddsRatio_working_3-way'!Y26)/3)</f>
        <v>0.51853754162113164</v>
      </c>
      <c r="AG26" s="11">
        <f>-'OddsRatio_working_3-way'!U26/(3*'OddsRatio_working_3-way'!X26^(1/3))*COS(('OddsRatio_working_3-way'!Y26+2*PI())/3)</f>
        <v>-0.32350553001768517</v>
      </c>
      <c r="AH26" s="11">
        <f>-'OddsRatio_working_3-way'!U26/(3*'OddsRatio_working_3-way'!X26^(1/3))*COS(('OddsRatio_working_3-way'!Y26+4*PI())/3)</f>
        <v>-0.19503201160344638</v>
      </c>
      <c r="AI26" s="11">
        <f>'OddsRatio_working_3-way'!U26/(3*'OddsRatio_working_3-way'!X26^(1/3))*SIN(('OddsRatio_working_3-way'!Y26)/3)</f>
        <v>-7.4174220440199168E-2</v>
      </c>
      <c r="AJ26" s="11">
        <f>'OddsRatio_working_3-way'!U26/(3*'OddsRatio_working_3-way'!X26^(1/3))*SIN(('OddsRatio_working_3-way'!Y26+2*PI())/3)</f>
        <v>-0.41197957363973114</v>
      </c>
      <c r="AK26" s="11">
        <f>'OddsRatio_working_3-way'!U26/(3*'OddsRatio_working_3-way'!X26^(1/3))*SIN(('OddsRatio_working_3-way'!Y26+4*PI())/3)</f>
        <v>0.48615379407993026</v>
      </c>
      <c r="AL26" s="11">
        <f>'OddsRatio_working_3-way'!Z26+'OddsRatio_working_3-way'!AF26</f>
        <v>1.0370750832422633</v>
      </c>
      <c r="AM26" s="11">
        <f>'OddsRatio_working_3-way'!AA26+'OddsRatio_working_3-way'!AG26</f>
        <v>-0.64701106003537034</v>
      </c>
      <c r="AN26" s="11">
        <f>'OddsRatio_working_3-way'!AB26+'OddsRatio_working_3-way'!AH26</f>
        <v>-0.39006402320689276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1.0370750832422633</v>
      </c>
      <c r="AS26" s="11">
        <f>IF(('OddsRatio_working_3-way'!X26=0),IF(Q26&gt;0,-Q26^(1/3),(-Q26)^(1/3)),'OddsRatio_working_3-way'!AM26-'OddsRatio_working_3-way'!R26/3)</f>
        <v>-0.64701106003537034</v>
      </c>
      <c r="AT26" s="11">
        <f>IF(('OddsRatio_working_3-way'!X26=0),IF(Q26&gt;0,-Q26^(1/3),(-Q26)^(1/3)),'OddsRatio_working_3-way'!AN26-'OddsRatio_working_3-way'!R26/3)</f>
        <v>-0.39006402320689276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2.27</v>
      </c>
      <c r="B27" s="4">
        <f>IF('True_Odds_Calculator_3-way'!B28="","",'True_Odds_Calculator_3-way'!B28)</f>
        <v>3.58</v>
      </c>
      <c r="C27" s="4">
        <f>IF('True_Odds_Calculator_3-way'!C28="","",'True_Odds_Calculator_3-way'!C28)</f>
        <v>3.32</v>
      </c>
      <c r="D27" s="9">
        <f t="shared" si="13"/>
        <v>0.43261843192684979</v>
      </c>
      <c r="E27" s="9">
        <f t="shared" si="14"/>
        <v>0.27290201927352542</v>
      </c>
      <c r="F27" s="9">
        <f t="shared" si="15"/>
        <v>0.29447954879962512</v>
      </c>
      <c r="G27" s="9">
        <f t="shared" si="16"/>
        <v>1.0326817057360604</v>
      </c>
      <c r="H27" s="9">
        <f t="shared" si="17"/>
        <v>2.3115057662847964</v>
      </c>
      <c r="I27" s="9">
        <f t="shared" si="18"/>
        <v>3.6643188007990357</v>
      </c>
      <c r="J27" s="9">
        <f t="shared" si="19"/>
        <v>3.3958215573076598</v>
      </c>
      <c r="K27" s="11">
        <f t="shared" si="20"/>
        <v>0.44052863436123346</v>
      </c>
      <c r="L27" s="11">
        <f t="shared" si="21"/>
        <v>0.27932960893854747</v>
      </c>
      <c r="M27" s="11">
        <f t="shared" si="22"/>
        <v>0.30120481927710846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-0.2817503370605946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0.2286852724312454</v>
      </c>
      <c r="Q27" s="11">
        <f>2*'OddsRatio_working_3-way'!K27*'OddsRatio_working_3-way'!L27*'OddsRatio_working_3-way'!M27</f>
        <v>7.4128127206238376E-2</v>
      </c>
      <c r="R27" s="11">
        <f t="shared" si="23"/>
        <v>0</v>
      </c>
      <c r="S27" s="11">
        <f t="shared" si="24"/>
        <v>-0.81165926833323798</v>
      </c>
      <c r="T27" s="11">
        <f t="shared" si="25"/>
        <v>-0.26309862830899122</v>
      </c>
      <c r="U27" s="11">
        <f>'OddsRatio_working_3-way'!S27-'OddsRatio_working_3-way'!R27^2/3</f>
        <v>-0.81165926833323798</v>
      </c>
      <c r="V27" s="11">
        <f>'OddsRatio_working_3-way'!S27*'OddsRatio_working_3-way'!R27/3-2*'OddsRatio_working_3-way'!R27^3/27-'OddsRatio_working_3-way'!T27</f>
        <v>0.26309862830899122</v>
      </c>
      <c r="W27" s="11">
        <f>'OddsRatio_working_3-way'!V27^2+4*'OddsRatio_working_3-way'!U27^3/27</f>
        <v>-9.9959462463818788E-3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0.14072742666628155</v>
      </c>
      <c r="Y27" s="11">
        <f>IF('OddsRatio_working_3-way'!W27&gt;=0,IF('OddsRatio_working_3-way'!V27+SQRT('OddsRatio_working_3-way'!W27)&gt;0,0,PI()),ACOS('OddsRatio_working_3-way'!V27/(2*'OddsRatio_working_3-way'!X27)))</f>
        <v>0.36315448416665785</v>
      </c>
      <c r="Z27" s="11">
        <f>'OddsRatio_working_3-way'!X27^(1/3)*COS('OddsRatio_working_3-way'!Y27/3)</f>
        <v>0.51634085286803022</v>
      </c>
      <c r="AA27" s="11">
        <f>'OddsRatio_working_3-way'!X27^(1/3)*COS(('OddsRatio_working_3-way'!Y27+2*PI())/3)</f>
        <v>-0.31256628866586006</v>
      </c>
      <c r="AB27" s="11">
        <f>'OddsRatio_working_3-way'!X27^(1/3)*COS(('OddsRatio_working_3-way'!Y27+4*PI())/3)</f>
        <v>-0.20377456420216991</v>
      </c>
      <c r="AC27" s="11">
        <f>'OddsRatio_working_3-way'!X27^(1/3)*SIN('OddsRatio_working_3-way'!Y27/3)</f>
        <v>6.2810931404715081E-2</v>
      </c>
      <c r="AD27" s="11">
        <f>'OddsRatio_working_3-way'!X27^(1/3)*SIN(('OddsRatio_working_3-way'!Y27+2*PI())/3)</f>
        <v>0.41575882989307988</v>
      </c>
      <c r="AE27" s="11">
        <f>'OddsRatio_working_3-way'!X27^(1/3)*SIN(('OddsRatio_working_3-way'!Y27+4*PI())/3)</f>
        <v>-0.47856976129779494</v>
      </c>
      <c r="AF27" s="11">
        <f>-'OddsRatio_working_3-way'!U27/(3*'OddsRatio_working_3-way'!X27^(1/3))*COS(('OddsRatio_working_3-way'!Y27)/3)</f>
        <v>0.51634085286803022</v>
      </c>
      <c r="AG27" s="11">
        <f>-'OddsRatio_working_3-way'!U27/(3*'OddsRatio_working_3-way'!X27^(1/3))*COS(('OddsRatio_working_3-way'!Y27+2*PI())/3)</f>
        <v>-0.31256628866586006</v>
      </c>
      <c r="AH27" s="11">
        <f>-'OddsRatio_working_3-way'!U27/(3*'OddsRatio_working_3-way'!X27^(1/3))*COS(('OddsRatio_working_3-way'!Y27+4*PI())/3)</f>
        <v>-0.20377456420216991</v>
      </c>
      <c r="AI27" s="11">
        <f>'OddsRatio_working_3-way'!U27/(3*'OddsRatio_working_3-way'!X27^(1/3))*SIN(('OddsRatio_working_3-way'!Y27)/3)</f>
        <v>-6.2810931404715081E-2</v>
      </c>
      <c r="AJ27" s="11">
        <f>'OddsRatio_working_3-way'!U27/(3*'OddsRatio_working_3-way'!X27^(1/3))*SIN(('OddsRatio_working_3-way'!Y27+2*PI())/3)</f>
        <v>-0.41575882989307988</v>
      </c>
      <c r="AK27" s="11">
        <f>'OddsRatio_working_3-way'!U27/(3*'OddsRatio_working_3-way'!X27^(1/3))*SIN(('OddsRatio_working_3-way'!Y27+4*PI())/3)</f>
        <v>0.47856976129779494</v>
      </c>
      <c r="AL27" s="11">
        <f>'OddsRatio_working_3-way'!Z27+'OddsRatio_working_3-way'!AF27</f>
        <v>1.0326817057360604</v>
      </c>
      <c r="AM27" s="11">
        <f>'OddsRatio_working_3-way'!AA27+'OddsRatio_working_3-way'!AG27</f>
        <v>-0.62513257733172012</v>
      </c>
      <c r="AN27" s="11">
        <f>'OddsRatio_working_3-way'!AB27+'OddsRatio_working_3-way'!AH27</f>
        <v>-0.40754912840433982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1.0326817057360604</v>
      </c>
      <c r="AS27" s="11">
        <f>IF(('OddsRatio_working_3-way'!X27=0),IF(Q27&gt;0,-Q27^(1/3),(-Q27)^(1/3)),'OddsRatio_working_3-way'!AM27-'OddsRatio_working_3-way'!R27/3)</f>
        <v>-0.62513257733172012</v>
      </c>
      <c r="AT27" s="11">
        <f>IF(('OddsRatio_working_3-way'!X27=0),IF(Q27&gt;0,-Q27^(1/3),(-Q27)^(1/3)),'OddsRatio_working_3-way'!AN27-'OddsRatio_working_3-way'!R27/3)</f>
        <v>-0.40754912840433982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4.1100000000000003</v>
      </c>
      <c r="B28" s="4">
        <f>IF('True_Odds_Calculator_3-way'!B29="","",'True_Odds_Calculator_3-way'!B29)</f>
        <v>3.51</v>
      </c>
      <c r="C28" s="4">
        <f>IF('True_Odds_Calculator_3-way'!C29="","",'True_Odds_Calculator_3-way'!C29)</f>
        <v>1.88</v>
      </c>
      <c r="D28" s="9">
        <f t="shared" si="13"/>
        <v>0.22613390692579402</v>
      </c>
      <c r="E28" s="9">
        <f t="shared" si="14"/>
        <v>0.26582064310709891</v>
      </c>
      <c r="F28" s="9">
        <f t="shared" si="15"/>
        <v>0.50804544996710721</v>
      </c>
      <c r="G28" s="9">
        <f t="shared" si="16"/>
        <v>1.1003725383963359</v>
      </c>
      <c r="H28" s="9">
        <f t="shared" si="17"/>
        <v>4.4221585944126041</v>
      </c>
      <c r="I28" s="9">
        <f t="shared" si="18"/>
        <v>3.7619350713748023</v>
      </c>
      <c r="J28" s="9">
        <f t="shared" si="19"/>
        <v>1.9683278337887757</v>
      </c>
      <c r="K28" s="11">
        <f t="shared" si="20"/>
        <v>0.24330900243309</v>
      </c>
      <c r="L28" s="11">
        <f t="shared" si="21"/>
        <v>0.28490028490028491</v>
      </c>
      <c r="M28" s="11">
        <f t="shared" si="22"/>
        <v>0.53191489361702127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-0.25328530572616104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0.23966607804677892</v>
      </c>
      <c r="Q28" s="11">
        <f>2*'OddsRatio_working_3-way'!K28*'OddsRatio_working_3-way'!L28*'OddsRatio_working_3-way'!M28</f>
        <v>7.3743408629778143E-2</v>
      </c>
      <c r="R28" s="11">
        <f t="shared" si="23"/>
        <v>0</v>
      </c>
      <c r="S28" s="11">
        <f t="shared" si="24"/>
        <v>-0.9462296968221815</v>
      </c>
      <c r="T28" s="11">
        <f t="shared" si="25"/>
        <v>-0.29114759902220977</v>
      </c>
      <c r="U28" s="11">
        <f>'OddsRatio_working_3-way'!S28-'OddsRatio_working_3-way'!R28^2/3</f>
        <v>-0.9462296968221815</v>
      </c>
      <c r="V28" s="11">
        <f>'OddsRatio_working_3-way'!S28*'OddsRatio_working_3-way'!R28/3-2*'OddsRatio_working_3-way'!R28^3/27-'OddsRatio_working_3-way'!T28</f>
        <v>0.29114759902220977</v>
      </c>
      <c r="W28" s="11">
        <f>'OddsRatio_working_3-way'!V28^2+4*'OddsRatio_working_3-way'!U28^3/27</f>
        <v>-4.0745277632601884E-2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0.17713850657677407</v>
      </c>
      <c r="Y28" s="11">
        <f>IF('OddsRatio_working_3-way'!W28&gt;=0,IF('OddsRatio_working_3-way'!V28+SQRT('OddsRatio_working_3-way'!W28)&gt;0,0,PI()),ACOS('OddsRatio_working_3-way'!V28/(2*'OddsRatio_working_3-way'!X28)))</f>
        <v>0.60621971000587915</v>
      </c>
      <c r="Z28" s="11">
        <f>'OddsRatio_working_3-way'!X28^(1/3)*COS('OddsRatio_working_3-way'!Y28/3)</f>
        <v>0.55018626919816793</v>
      </c>
      <c r="AA28" s="11">
        <f>'OddsRatio_working_3-way'!X28^(1/3)*COS(('OddsRatio_working_3-way'!Y28+2*PI())/3)</f>
        <v>-0.37270832857469516</v>
      </c>
      <c r="AB28" s="11">
        <f>'OddsRatio_working_3-way'!X28^(1/3)*COS(('OddsRatio_working_3-way'!Y28+4*PI())/3)</f>
        <v>-0.17747794062347289</v>
      </c>
      <c r="AC28" s="11">
        <f>'OddsRatio_working_3-way'!X28^(1/3)*SIN('OddsRatio_working_3-way'!Y28/3)</f>
        <v>0.11271631703763345</v>
      </c>
      <c r="AD28" s="11">
        <f>'OddsRatio_working_3-way'!X28^(1/3)*SIN(('OddsRatio_working_3-way'!Y28+2*PI())/3)</f>
        <v>0.42011712742018054</v>
      </c>
      <c r="AE28" s="11">
        <f>'OddsRatio_working_3-way'!X28^(1/3)*SIN(('OddsRatio_working_3-way'!Y28+4*PI())/3)</f>
        <v>-0.53283344445781389</v>
      </c>
      <c r="AF28" s="11">
        <f>-'OddsRatio_working_3-way'!U28/(3*'OddsRatio_working_3-way'!X28^(1/3))*COS(('OddsRatio_working_3-way'!Y28)/3)</f>
        <v>0.55018626919816793</v>
      </c>
      <c r="AG28" s="11">
        <f>-'OddsRatio_working_3-way'!U28/(3*'OddsRatio_working_3-way'!X28^(1/3))*COS(('OddsRatio_working_3-way'!Y28+2*PI())/3)</f>
        <v>-0.37270832857469516</v>
      </c>
      <c r="AH28" s="11">
        <f>-'OddsRatio_working_3-way'!U28/(3*'OddsRatio_working_3-way'!X28^(1/3))*COS(('OddsRatio_working_3-way'!Y28+4*PI())/3)</f>
        <v>-0.17747794062347289</v>
      </c>
      <c r="AI28" s="11">
        <f>'OddsRatio_working_3-way'!U28/(3*'OddsRatio_working_3-way'!X28^(1/3))*SIN(('OddsRatio_working_3-way'!Y28)/3)</f>
        <v>-0.11271631703763345</v>
      </c>
      <c r="AJ28" s="11">
        <f>'OddsRatio_working_3-way'!U28/(3*'OddsRatio_working_3-way'!X28^(1/3))*SIN(('OddsRatio_working_3-way'!Y28+2*PI())/3)</f>
        <v>-0.42011712742018054</v>
      </c>
      <c r="AK28" s="11">
        <f>'OddsRatio_working_3-way'!U28/(3*'OddsRatio_working_3-way'!X28^(1/3))*SIN(('OddsRatio_working_3-way'!Y28+4*PI())/3)</f>
        <v>0.53283344445781389</v>
      </c>
      <c r="AL28" s="11">
        <f>'OddsRatio_working_3-way'!Z28+'OddsRatio_working_3-way'!AF28</f>
        <v>1.1003725383963359</v>
      </c>
      <c r="AM28" s="11">
        <f>'OddsRatio_working_3-way'!AA28+'OddsRatio_working_3-way'!AG28</f>
        <v>-0.74541665714939032</v>
      </c>
      <c r="AN28" s="11">
        <f>'OddsRatio_working_3-way'!AB28+'OddsRatio_working_3-way'!AH28</f>
        <v>-0.35495588124694577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1.1003725383963359</v>
      </c>
      <c r="AS28" s="11">
        <f>IF(('OddsRatio_working_3-way'!X28=0),IF(Q28&gt;0,-Q28^(1/3),(-Q28)^(1/3)),'OddsRatio_working_3-way'!AM28-'OddsRatio_working_3-way'!R28/3)</f>
        <v>-0.74541665714939032</v>
      </c>
      <c r="AT28" s="11">
        <f>IF(('OddsRatio_working_3-way'!X28=0),IF(Q28&gt;0,-Q28^(1/3),(-Q28)^(1/3)),'OddsRatio_working_3-way'!AN28-'OddsRatio_working_3-way'!R28/3)</f>
        <v>-0.35495588124694577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2.5499999999999998</v>
      </c>
      <c r="B29" s="4">
        <f>IF('True_Odds_Calculator_3-way'!B30="","",'True_Odds_Calculator_3-way'!B30)</f>
        <v>3.06</v>
      </c>
      <c r="C29" s="4">
        <f>IF('True_Odds_Calculator_3-way'!C30="","",'True_Odds_Calculator_3-way'!C30)</f>
        <v>2.98</v>
      </c>
      <c r="D29" s="9">
        <f t="shared" si="13"/>
        <v>0.37302039442176749</v>
      </c>
      <c r="E29" s="9">
        <f t="shared" si="14"/>
        <v>0.30922778078579127</v>
      </c>
      <c r="F29" s="9">
        <f t="shared" si="15"/>
        <v>0.31775182479244135</v>
      </c>
      <c r="G29" s="9">
        <f t="shared" si="16"/>
        <v>1.0843990768060556</v>
      </c>
      <c r="H29" s="9">
        <f t="shared" si="17"/>
        <v>2.6808185690493853</v>
      </c>
      <c r="I29" s="9">
        <f t="shared" si="18"/>
        <v>3.2338620982204747</v>
      </c>
      <c r="J29" s="9">
        <f t="shared" si="19"/>
        <v>3.1471101720759904</v>
      </c>
      <c r="K29" s="11">
        <f t="shared" si="20"/>
        <v>0.39215686274509809</v>
      </c>
      <c r="L29" s="11">
        <f t="shared" si="21"/>
        <v>0.32679738562091504</v>
      </c>
      <c r="M29" s="11">
        <f t="shared" si="22"/>
        <v>0.33557046979865773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-0.27188561962487323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0.2403997085959883</v>
      </c>
      <c r="Q29" s="11">
        <f>2*'OddsRatio_working_3-way'!K29*'OddsRatio_working_3-way'!L29*'OddsRatio_working_3-way'!M29</f>
        <v>8.601062919355576E-2</v>
      </c>
      <c r="R29" s="11">
        <f t="shared" si="23"/>
        <v>0</v>
      </c>
      <c r="S29" s="11">
        <f t="shared" si="24"/>
        <v>-0.88419427598882661</v>
      </c>
      <c r="T29" s="11">
        <f t="shared" si="25"/>
        <v>-0.31634857817131551</v>
      </c>
      <c r="U29" s="11">
        <f>'OddsRatio_working_3-way'!S29-'OddsRatio_working_3-way'!R29^2/3</f>
        <v>-0.88419427598882661</v>
      </c>
      <c r="V29" s="11">
        <f>'OddsRatio_working_3-way'!S29*'OddsRatio_working_3-way'!R29/3-2*'OddsRatio_working_3-way'!R29^3/27-'OddsRatio_working_3-way'!T29</f>
        <v>0.31634857817131551</v>
      </c>
      <c r="W29" s="11">
        <f>'OddsRatio_working_3-way'!V29^2+4*'OddsRatio_working_3-way'!U29^3/27</f>
        <v>-2.3328598317375882E-3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0.16000725197842636</v>
      </c>
      <c r="Y29" s="11">
        <f>IF('OddsRatio_working_3-way'!W29&gt;=0,IF('OddsRatio_working_3-way'!V29+SQRT('OddsRatio_working_3-way'!W29)&gt;0,0,PI()),ACOS('OddsRatio_working_3-way'!V29/(2*'OddsRatio_working_3-way'!X29)))</f>
        <v>0.15150866199449253</v>
      </c>
      <c r="Z29" s="11">
        <f>'OddsRatio_working_3-way'!X29^(1/3)*COS('OddsRatio_working_3-way'!Y29/3)</f>
        <v>0.54219953840302793</v>
      </c>
      <c r="AA29" s="11">
        <f>'OddsRatio_working_3-way'!X29^(1/3)*COS(('OddsRatio_working_3-way'!Y29+2*PI())/3)</f>
        <v>-0.29483401479441834</v>
      </c>
      <c r="AB29" s="11">
        <f>'OddsRatio_working_3-way'!X29^(1/3)*COS(('OddsRatio_working_3-way'!Y29+4*PI())/3)</f>
        <v>-0.24736552360860969</v>
      </c>
      <c r="AC29" s="11">
        <f>'OddsRatio_working_3-way'!X29^(1/3)*SIN('OddsRatio_working_3-way'!Y29/3)</f>
        <v>2.7405946164151995E-2</v>
      </c>
      <c r="AD29" s="11">
        <f>'OddsRatio_working_3-way'!X29^(1/3)*SIN(('OddsRatio_working_3-way'!Y29+2*PI())/3)</f>
        <v>0.4558556010951425</v>
      </c>
      <c r="AE29" s="11">
        <f>'OddsRatio_working_3-way'!X29^(1/3)*SIN(('OddsRatio_working_3-way'!Y29+4*PI())/3)</f>
        <v>-0.48326154725929449</v>
      </c>
      <c r="AF29" s="11">
        <f>-'OddsRatio_working_3-way'!U29/(3*'OddsRatio_working_3-way'!X29^(1/3))*COS(('OddsRatio_working_3-way'!Y29)/3)</f>
        <v>0.5421995384030277</v>
      </c>
      <c r="AG29" s="11">
        <f>-'OddsRatio_working_3-way'!U29/(3*'OddsRatio_working_3-way'!X29^(1/3))*COS(('OddsRatio_working_3-way'!Y29+2*PI())/3)</f>
        <v>-0.29483401479441823</v>
      </c>
      <c r="AH29" s="11">
        <f>-'OddsRatio_working_3-way'!U29/(3*'OddsRatio_working_3-way'!X29^(1/3))*COS(('OddsRatio_working_3-way'!Y29+4*PI())/3)</f>
        <v>-0.24736552360860958</v>
      </c>
      <c r="AI29" s="11">
        <f>'OddsRatio_working_3-way'!U29/(3*'OddsRatio_working_3-way'!X29^(1/3))*SIN(('OddsRatio_working_3-way'!Y29)/3)</f>
        <v>-2.7405946164151984E-2</v>
      </c>
      <c r="AJ29" s="11">
        <f>'OddsRatio_working_3-way'!U29/(3*'OddsRatio_working_3-way'!X29^(1/3))*SIN(('OddsRatio_working_3-way'!Y29+2*PI())/3)</f>
        <v>-0.45585560109514228</v>
      </c>
      <c r="AK29" s="11">
        <f>'OddsRatio_working_3-way'!U29/(3*'OddsRatio_working_3-way'!X29^(1/3))*SIN(('OddsRatio_working_3-way'!Y29+4*PI())/3)</f>
        <v>0.48326154725929427</v>
      </c>
      <c r="AL29" s="11">
        <f>'OddsRatio_working_3-way'!Z29+'OddsRatio_working_3-way'!AF29</f>
        <v>1.0843990768060556</v>
      </c>
      <c r="AM29" s="11">
        <f>'OddsRatio_working_3-way'!AA29+'OddsRatio_working_3-way'!AG29</f>
        <v>-0.58966802958883657</v>
      </c>
      <c r="AN29" s="11">
        <f>'OddsRatio_working_3-way'!AB29+'OddsRatio_working_3-way'!AH29</f>
        <v>-0.49473104721721928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1.0843990768060556</v>
      </c>
      <c r="AS29" s="11">
        <f>IF(('OddsRatio_working_3-way'!X29=0),IF(Q29&gt;0,-Q29^(1/3),(-Q29)^(1/3)),'OddsRatio_working_3-way'!AM29-'OddsRatio_working_3-way'!R29/3)</f>
        <v>-0.58966802958883657</v>
      </c>
      <c r="AT29" s="11">
        <f>IF(('OddsRatio_working_3-way'!X29=0),IF(Q29&gt;0,-Q29^(1/3),(-Q29)^(1/3)),'OddsRatio_working_3-way'!AN29-'OddsRatio_working_3-way'!R29/3)</f>
        <v>-0.49473104721721928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5.48</v>
      </c>
      <c r="B30" s="4">
        <f>IF('True_Odds_Calculator_3-way'!B31="","",'True_Odds_Calculator_3-way'!B31)</f>
        <v>3.63</v>
      </c>
      <c r="C30" s="4">
        <f>IF('True_Odds_Calculator_3-way'!C31="","",'True_Odds_Calculator_3-way'!C31)</f>
        <v>1.66</v>
      </c>
      <c r="D30" s="9">
        <f t="shared" si="13"/>
        <v>0.16748873701734704</v>
      </c>
      <c r="E30" s="9">
        <f t="shared" si="14"/>
        <v>0.2552335932708199</v>
      </c>
      <c r="F30" s="9">
        <f t="shared" si="15"/>
        <v>0.57727766971183292</v>
      </c>
      <c r="G30" s="9">
        <f t="shared" si="16"/>
        <v>1.1094979293833007</v>
      </c>
      <c r="H30" s="9">
        <f t="shared" si="17"/>
        <v>5.9705507236371878</v>
      </c>
      <c r="I30" s="9">
        <f t="shared" si="18"/>
        <v>3.9179795542780811</v>
      </c>
      <c r="J30" s="9">
        <f t="shared" si="19"/>
        <v>1.7322686333929784</v>
      </c>
      <c r="K30" s="11">
        <f t="shared" si="20"/>
        <v>0.18248175182481752</v>
      </c>
      <c r="L30" s="11">
        <f t="shared" si="21"/>
        <v>0.27548209366391185</v>
      </c>
      <c r="M30" s="11">
        <f t="shared" si="22"/>
        <v>0.60240963855421692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-0.23549539898145988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0.23530206971337123</v>
      </c>
      <c r="Q30" s="11">
        <f>2*'OddsRatio_working_3-way'!K30*'OddsRatio_working_3-way'!L30*'OddsRatio_working_3-way'!M30</f>
        <v>6.0566813311035063E-2</v>
      </c>
      <c r="R30" s="11">
        <f t="shared" si="23"/>
        <v>0</v>
      </c>
      <c r="S30" s="11">
        <f t="shared" si="24"/>
        <v>-0.99917905288627795</v>
      </c>
      <c r="T30" s="11">
        <f t="shared" si="25"/>
        <v>-0.25718894540187331</v>
      </c>
      <c r="U30" s="11">
        <f>'OddsRatio_working_3-way'!S30-'OddsRatio_working_3-way'!R30^2/3</f>
        <v>-0.99917905288627795</v>
      </c>
      <c r="V30" s="11">
        <f>'OddsRatio_working_3-way'!S30*'OddsRatio_working_3-way'!R30/3-2*'OddsRatio_working_3-way'!R30^3/27-'OddsRatio_working_3-way'!T30</f>
        <v>0.25718894540187331</v>
      </c>
      <c r="W30" s="11">
        <f>'OddsRatio_working_3-way'!V30^2+4*'OddsRatio_working_3-way'!U30^3/27</f>
        <v>-8.1637428580560167E-2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0.19221315135643552</v>
      </c>
      <c r="Y30" s="11">
        <f>IF('OddsRatio_working_3-way'!W30&gt;=0,IF('OddsRatio_working_3-way'!V30+SQRT('OddsRatio_working_3-way'!W30)&gt;0,0,PI()),ACOS('OddsRatio_working_3-way'!V30/(2*'OddsRatio_working_3-way'!X30)))</f>
        <v>0.83790665526588326</v>
      </c>
      <c r="Z30" s="11">
        <f>'OddsRatio_working_3-way'!X30^(1/3)*COS('OddsRatio_working_3-way'!Y30/3)</f>
        <v>0.55474896469165047</v>
      </c>
      <c r="AA30" s="11">
        <f>'OddsRatio_working_3-way'!X30^(1/3)*COS(('OddsRatio_working_3-way'!Y30+2*PI())/3)</f>
        <v>-0.41516037731234923</v>
      </c>
      <c r="AB30" s="11">
        <f>'OddsRatio_working_3-way'!X30^(1/3)*COS(('OddsRatio_working_3-way'!Y30+4*PI())/3)</f>
        <v>-0.1395885873793016</v>
      </c>
      <c r="AC30" s="11">
        <f>'OddsRatio_working_3-way'!X30^(1/3)*SIN('OddsRatio_working_3-way'!Y30/3)</f>
        <v>0.15910144709891227</v>
      </c>
      <c r="AD30" s="11">
        <f>'OddsRatio_working_3-way'!X30^(1/3)*SIN(('OddsRatio_working_3-way'!Y30+2*PI())/3)</f>
        <v>0.40087597259662983</v>
      </c>
      <c r="AE30" s="11">
        <f>'OddsRatio_working_3-way'!X30^(1/3)*SIN(('OddsRatio_working_3-way'!Y30+4*PI())/3)</f>
        <v>-0.55997741969554193</v>
      </c>
      <c r="AF30" s="11">
        <f>-'OddsRatio_working_3-way'!U30/(3*'OddsRatio_working_3-way'!X30^(1/3))*COS(('OddsRatio_working_3-way'!Y30)/3)</f>
        <v>0.55474896469165025</v>
      </c>
      <c r="AG30" s="11">
        <f>-'OddsRatio_working_3-way'!U30/(3*'OddsRatio_working_3-way'!X30^(1/3))*COS(('OddsRatio_working_3-way'!Y30+2*PI())/3)</f>
        <v>-0.41516037731234906</v>
      </c>
      <c r="AH30" s="11">
        <f>-'OddsRatio_working_3-way'!U30/(3*'OddsRatio_working_3-way'!X30^(1/3))*COS(('OddsRatio_working_3-way'!Y30+4*PI())/3)</f>
        <v>-0.13958858737930155</v>
      </c>
      <c r="AI30" s="11">
        <f>'OddsRatio_working_3-way'!U30/(3*'OddsRatio_working_3-way'!X30^(1/3))*SIN(('OddsRatio_working_3-way'!Y30)/3)</f>
        <v>-0.15910144709891222</v>
      </c>
      <c r="AJ30" s="11">
        <f>'OddsRatio_working_3-way'!U30/(3*'OddsRatio_working_3-way'!X30^(1/3))*SIN(('OddsRatio_working_3-way'!Y30+2*PI())/3)</f>
        <v>-0.40087597259662966</v>
      </c>
      <c r="AK30" s="11">
        <f>'OddsRatio_working_3-way'!U30/(3*'OddsRatio_working_3-way'!X30^(1/3))*SIN(('OddsRatio_working_3-way'!Y30+4*PI())/3)</f>
        <v>0.55997741969554171</v>
      </c>
      <c r="AL30" s="11">
        <f>'OddsRatio_working_3-way'!Z30+'OddsRatio_working_3-way'!AF30</f>
        <v>1.1094979293833007</v>
      </c>
      <c r="AM30" s="11">
        <f>'OddsRatio_working_3-way'!AA30+'OddsRatio_working_3-way'!AG30</f>
        <v>-0.83032075462469823</v>
      </c>
      <c r="AN30" s="11">
        <f>'OddsRatio_working_3-way'!AB30+'OddsRatio_working_3-way'!AH30</f>
        <v>-0.27917717475860315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1.1094979293833007</v>
      </c>
      <c r="AS30" s="11">
        <f>IF(('OddsRatio_working_3-way'!X30=0),IF(Q30&gt;0,-Q30^(1/3),(-Q30)^(1/3)),'OddsRatio_working_3-way'!AM30-'OddsRatio_working_3-way'!R30/3)</f>
        <v>-0.83032075462469823</v>
      </c>
      <c r="AT30" s="11">
        <f>IF(('OddsRatio_working_3-way'!X30=0),IF(Q30&gt;0,-Q30^(1/3),(-Q30)^(1/3)),'OddsRatio_working_3-way'!AN30-'OddsRatio_working_3-way'!R30/3)</f>
        <v>-0.27917717475860315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7.18</v>
      </c>
      <c r="B31" s="4">
        <f>IF('True_Odds_Calculator_3-way'!B32="","",'True_Odds_Calculator_3-way'!B32)</f>
        <v>4.42</v>
      </c>
      <c r="C31" s="4">
        <f>IF('True_Odds_Calculator_3-way'!C32="","",'True_Odds_Calculator_3-way'!C32)</f>
        <v>1.43</v>
      </c>
      <c r="D31" s="9">
        <f t="shared" si="13"/>
        <v>0.12441273535351008</v>
      </c>
      <c r="E31" s="9">
        <f t="shared" si="14"/>
        <v>0.20430328009108004</v>
      </c>
      <c r="F31" s="9">
        <f t="shared" si="15"/>
        <v>0.67128398455540983</v>
      </c>
      <c r="G31" s="9">
        <f t="shared" si="16"/>
        <v>1.1387964966532578</v>
      </c>
      <c r="H31" s="9">
        <f t="shared" si="17"/>
        <v>8.0377623493171342</v>
      </c>
      <c r="I31" s="9">
        <f t="shared" si="18"/>
        <v>4.894684018554142</v>
      </c>
      <c r="J31" s="9">
        <f t="shared" si="19"/>
        <v>1.4896824935609005</v>
      </c>
      <c r="K31" s="11">
        <f t="shared" si="20"/>
        <v>0.1392757660167131</v>
      </c>
      <c r="L31" s="11">
        <f t="shared" si="21"/>
        <v>0.22624434389140272</v>
      </c>
      <c r="M31" s="11">
        <f t="shared" si="22"/>
        <v>0.69930069930069938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-0.20026280076192471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0.22101318437294443</v>
      </c>
      <c r="Q31" s="11">
        <f>2*'OddsRatio_working_3-way'!K31*'OddsRatio_working_3-way'!L31*'OddsRatio_working_3-way'!M31</f>
        <v>4.4070425597795497E-2</v>
      </c>
      <c r="R31" s="11">
        <f t="shared" si="23"/>
        <v>0</v>
      </c>
      <c r="S31" s="11">
        <f t="shared" si="24"/>
        <v>-1.1036157665431239</v>
      </c>
      <c r="T31" s="11">
        <f t="shared" si="25"/>
        <v>-0.22006296441537862</v>
      </c>
      <c r="U31" s="11">
        <f>'OddsRatio_working_3-way'!S31-'OddsRatio_working_3-way'!R31^2/3</f>
        <v>-1.1036157665431239</v>
      </c>
      <c r="V31" s="11">
        <f>'OddsRatio_working_3-way'!S31*'OddsRatio_working_3-way'!R31/3-2*'OddsRatio_working_3-way'!R31^3/27-'OddsRatio_working_3-way'!T31</f>
        <v>0.22006296441537862</v>
      </c>
      <c r="W31" s="11">
        <f>'OddsRatio_working_3-way'!V31^2+4*'OddsRatio_working_3-way'!U31^3/27</f>
        <v>-0.15070835439740066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0.22312331943607153</v>
      </c>
      <c r="Y31" s="11">
        <f>IF('OddsRatio_working_3-way'!W31&gt;=0,IF('OddsRatio_working_3-way'!V31+SQRT('OddsRatio_working_3-way'!W31)&gt;0,0,PI()),ACOS('OddsRatio_working_3-way'!V31/(2*'OddsRatio_working_3-way'!X31)))</f>
        <v>1.0550985376120934</v>
      </c>
      <c r="Z31" s="11">
        <f>'OddsRatio_working_3-way'!X31^(1/3)*COS('OddsRatio_working_3-way'!Y31/3)</f>
        <v>0.56939824832662889</v>
      </c>
      <c r="AA31" s="11">
        <f>'OddsRatio_working_3-way'!X31^(1/3)*COS(('OddsRatio_working_3-way'!Y31+2*PI())/3)</f>
        <v>-0.4656498570651349</v>
      </c>
      <c r="AB31" s="11">
        <f>'OddsRatio_working_3-way'!X31^(1/3)*COS(('OddsRatio_working_3-way'!Y31+4*PI())/3)</f>
        <v>-0.10374839126149411</v>
      </c>
      <c r="AC31" s="11">
        <f>'OddsRatio_working_3-way'!X31^(1/3)*SIN('OddsRatio_working_3-way'!Y31/3)</f>
        <v>0.20894390870185234</v>
      </c>
      <c r="AD31" s="11">
        <f>'OddsRatio_working_3-way'!X31^(1/3)*SIN(('OddsRatio_working_3-way'!Y31+2*PI())/3)</f>
        <v>0.3886413935702947</v>
      </c>
      <c r="AE31" s="11">
        <f>'OddsRatio_working_3-way'!X31^(1/3)*SIN(('OddsRatio_working_3-way'!Y31+4*PI())/3)</f>
        <v>-0.5975853022721469</v>
      </c>
      <c r="AF31" s="11">
        <f>-'OddsRatio_working_3-way'!U31/(3*'OddsRatio_working_3-way'!X31^(1/3))*COS(('OddsRatio_working_3-way'!Y31)/3)</f>
        <v>0.56939824832662889</v>
      </c>
      <c r="AG31" s="11">
        <f>-'OddsRatio_working_3-way'!U31/(3*'OddsRatio_working_3-way'!X31^(1/3))*COS(('OddsRatio_working_3-way'!Y31+2*PI())/3)</f>
        <v>-0.4656498570651349</v>
      </c>
      <c r="AH31" s="11">
        <f>-'OddsRatio_working_3-way'!U31/(3*'OddsRatio_working_3-way'!X31^(1/3))*COS(('OddsRatio_working_3-way'!Y31+4*PI())/3)</f>
        <v>-0.10374839126149411</v>
      </c>
      <c r="AI31" s="11">
        <f>'OddsRatio_working_3-way'!U31/(3*'OddsRatio_working_3-way'!X31^(1/3))*SIN(('OddsRatio_working_3-way'!Y31)/3)</f>
        <v>-0.20894390870185234</v>
      </c>
      <c r="AJ31" s="11">
        <f>'OddsRatio_working_3-way'!U31/(3*'OddsRatio_working_3-way'!X31^(1/3))*SIN(('OddsRatio_working_3-way'!Y31+2*PI())/3)</f>
        <v>-0.3886413935702947</v>
      </c>
      <c r="AK31" s="11">
        <f>'OddsRatio_working_3-way'!U31/(3*'OddsRatio_working_3-way'!X31^(1/3))*SIN(('OddsRatio_working_3-way'!Y31+4*PI())/3)</f>
        <v>0.5975853022721469</v>
      </c>
      <c r="AL31" s="11">
        <f>'OddsRatio_working_3-way'!Z31+'OddsRatio_working_3-way'!AF31</f>
        <v>1.1387964966532578</v>
      </c>
      <c r="AM31" s="11">
        <f>'OddsRatio_working_3-way'!AA31+'OddsRatio_working_3-way'!AG31</f>
        <v>-0.9312997141302698</v>
      </c>
      <c r="AN31" s="11">
        <f>'OddsRatio_working_3-way'!AB31+'OddsRatio_working_3-way'!AH31</f>
        <v>-0.20749678252298823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1.1387964966532578</v>
      </c>
      <c r="AS31" s="11">
        <f>IF(('OddsRatio_working_3-way'!X31=0),IF(Q31&gt;0,-Q31^(1/3),(-Q31)^(1/3)),'OddsRatio_working_3-way'!AM31-'OddsRatio_working_3-way'!R31/3)</f>
        <v>-0.9312997141302698</v>
      </c>
      <c r="AT31" s="11">
        <f>IF(('OddsRatio_working_3-way'!X31=0),IF(Q31&gt;0,-Q31^(1/3),(-Q31)^(1/3)),'OddsRatio_working_3-way'!AN31-'OddsRatio_working_3-way'!R31/3)</f>
        <v>-0.20749678252298823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1.1399999999999999</v>
      </c>
      <c r="B32" s="4">
        <f>IF('True_Odds_Calculator_3-way'!B33="","",'True_Odds_Calculator_3-way'!B33)</f>
        <v>8.56</v>
      </c>
      <c r="C32" s="4">
        <f>IF('True_Odds_Calculator_3-way'!C33="","",'True_Odds_Calculator_3-way'!C33)</f>
        <v>22.95</v>
      </c>
      <c r="D32" s="9">
        <f t="shared" si="13"/>
        <v>0.86007728007365869</v>
      </c>
      <c r="E32" s="9">
        <f t="shared" si="14"/>
        <v>0.10219665815118127</v>
      </c>
      <c r="F32" s="9">
        <f t="shared" si="15"/>
        <v>3.7726061775160101E-2</v>
      </c>
      <c r="G32" s="9">
        <f t="shared" si="16"/>
        <v>1.162044414646406</v>
      </c>
      <c r="H32" s="9">
        <f t="shared" si="17"/>
        <v>1.1626862180504967</v>
      </c>
      <c r="I32" s="9">
        <f t="shared" si="18"/>
        <v>9.7850557747268301</v>
      </c>
      <c r="J32" s="9">
        <f t="shared" si="19"/>
        <v>26.506874901488608</v>
      </c>
      <c r="K32" s="11">
        <f t="shared" si="20"/>
        <v>0.87719298245614041</v>
      </c>
      <c r="L32" s="11">
        <f t="shared" si="21"/>
        <v>0.11682242990654206</v>
      </c>
      <c r="M32" s="11">
        <f t="shared" si="22"/>
        <v>4.357298474945534E-2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-0.10373445984394736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0.13239250264606398</v>
      </c>
      <c r="Q32" s="11">
        <f>2*'OddsRatio_working_3-way'!K32*'OddsRatio_working_3-way'!L32*'OddsRatio_working_3-way'!M32</f>
        <v>8.9303543100211803E-3</v>
      </c>
      <c r="R32" s="11">
        <f t="shared" si="23"/>
        <v>0</v>
      </c>
      <c r="S32" s="11">
        <f t="shared" si="24"/>
        <v>-1.2762634793223802</v>
      </c>
      <c r="T32" s="11">
        <f t="shared" si="25"/>
        <v>-8.6088598942487715E-2</v>
      </c>
      <c r="U32" s="11">
        <f>'OddsRatio_working_3-way'!S32-'OddsRatio_working_3-way'!R32^2/3</f>
        <v>-1.2762634793223802</v>
      </c>
      <c r="V32" s="11">
        <f>'OddsRatio_working_3-way'!S32*'OddsRatio_working_3-way'!R32/3-2*'OddsRatio_working_3-way'!R32^3/27-'OddsRatio_working_3-way'!T32</f>
        <v>8.6088598942487715E-2</v>
      </c>
      <c r="W32" s="11">
        <f>'OddsRatio_working_3-way'!V32^2+4*'OddsRatio_working_3-way'!U32^3/27</f>
        <v>-0.30056502185668527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0.27747804810676724</v>
      </c>
      <c r="Y32" s="11">
        <f>IF('OddsRatio_working_3-way'!W32&gt;=0,IF('OddsRatio_working_3-way'!V32+SQRT('OddsRatio_working_3-way'!W32)&gt;0,0,PI()),ACOS('OddsRatio_working_3-way'!V32/(2*'OddsRatio_working_3-way'!X32)))</f>
        <v>1.4150404560370866</v>
      </c>
      <c r="Z32" s="11">
        <f>'OddsRatio_working_3-way'!X32^(1/3)*COS('OddsRatio_working_3-way'!Y32/3)</f>
        <v>0.58102220732320298</v>
      </c>
      <c r="AA32" s="11">
        <f>'OddsRatio_working_3-way'!X32^(1/3)*COS(('OddsRatio_working_3-way'!Y32+2*PI())/3)</f>
        <v>-0.54717385081932546</v>
      </c>
      <c r="AB32" s="11">
        <f>'OddsRatio_working_3-way'!X32^(1/3)*COS(('OddsRatio_working_3-way'!Y32+4*PI())/3)</f>
        <v>-3.3848356503877387E-2</v>
      </c>
      <c r="AC32" s="11">
        <f>'OddsRatio_working_3-way'!X32^(1/3)*SIN('OddsRatio_working_3-way'!Y32/3)</f>
        <v>0.29636861232492162</v>
      </c>
      <c r="AD32" s="11">
        <f>'OddsRatio_working_3-way'!X32^(1/3)*SIN(('OddsRatio_working_3-way'!Y32+2*PI())/3)</f>
        <v>0.35499568554234195</v>
      </c>
      <c r="AE32" s="11">
        <f>'OddsRatio_working_3-way'!X32^(1/3)*SIN(('OddsRatio_working_3-way'!Y32+4*PI())/3)</f>
        <v>-0.65136429786726346</v>
      </c>
      <c r="AF32" s="11">
        <f>-'OddsRatio_working_3-way'!U32/(3*'OddsRatio_working_3-way'!X32^(1/3))*COS(('OddsRatio_working_3-way'!Y32)/3)</f>
        <v>0.58102220732320298</v>
      </c>
      <c r="AG32" s="11">
        <f>-'OddsRatio_working_3-way'!U32/(3*'OddsRatio_working_3-way'!X32^(1/3))*COS(('OddsRatio_working_3-way'!Y32+2*PI())/3)</f>
        <v>-0.54717385081932546</v>
      </c>
      <c r="AH32" s="11">
        <f>-'OddsRatio_working_3-way'!U32/(3*'OddsRatio_working_3-way'!X32^(1/3))*COS(('OddsRatio_working_3-way'!Y32+4*PI())/3)</f>
        <v>-3.3848356503877387E-2</v>
      </c>
      <c r="AI32" s="11">
        <f>'OddsRatio_working_3-way'!U32/(3*'OddsRatio_working_3-way'!X32^(1/3))*SIN(('OddsRatio_working_3-way'!Y32)/3)</f>
        <v>-0.29636861232492162</v>
      </c>
      <c r="AJ32" s="11">
        <f>'OddsRatio_working_3-way'!U32/(3*'OddsRatio_working_3-way'!X32^(1/3))*SIN(('OddsRatio_working_3-way'!Y32+2*PI())/3)</f>
        <v>-0.35499568554234195</v>
      </c>
      <c r="AK32" s="11">
        <f>'OddsRatio_working_3-way'!U32/(3*'OddsRatio_working_3-way'!X32^(1/3))*SIN(('OddsRatio_working_3-way'!Y32+4*PI())/3)</f>
        <v>0.65136429786726346</v>
      </c>
      <c r="AL32" s="11">
        <f>'OddsRatio_working_3-way'!Z32+'OddsRatio_working_3-way'!AF32</f>
        <v>1.162044414646406</v>
      </c>
      <c r="AM32" s="11">
        <f>'OddsRatio_working_3-way'!AA32+'OddsRatio_working_3-way'!AG32</f>
        <v>-1.0943477016386509</v>
      </c>
      <c r="AN32" s="11">
        <f>'OddsRatio_working_3-way'!AB32+'OddsRatio_working_3-way'!AH32</f>
        <v>-6.7696713007754775E-2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1.162044414646406</v>
      </c>
      <c r="AS32" s="11">
        <f>IF(('OddsRatio_working_3-way'!X32=0),IF(Q32&gt;0,-Q32^(1/3),(-Q32)^(1/3)),'OddsRatio_working_3-way'!AM32-'OddsRatio_working_3-way'!R32/3)</f>
        <v>-1.0943477016386509</v>
      </c>
      <c r="AT32" s="11">
        <f>IF(('OddsRatio_working_3-way'!X32=0),IF(Q32&gt;0,-Q32^(1/3),(-Q32)^(1/3)),'OddsRatio_working_3-way'!AN32-'OddsRatio_working_3-way'!R32/3)</f>
        <v>-6.7696713007754775E-2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9.3000000000000007</v>
      </c>
      <c r="B33" s="4">
        <f>IF('True_Odds_Calculator_3-way'!B34="","",'True_Odds_Calculator_3-way'!B34)</f>
        <v>5.77</v>
      </c>
      <c r="C33" s="4">
        <f>IF('True_Odds_Calculator_3-way'!C34="","",'True_Odds_Calculator_3-way'!C34)</f>
        <v>1.33</v>
      </c>
      <c r="D33" s="9">
        <f t="shared" si="13"/>
        <v>0.10032556989129859</v>
      </c>
      <c r="E33" s="9">
        <f t="shared" si="14"/>
        <v>0.16250545945628303</v>
      </c>
      <c r="F33" s="9">
        <f t="shared" si="15"/>
        <v>0.73716897065241838</v>
      </c>
      <c r="G33" s="9">
        <f t="shared" si="16"/>
        <v>1.080427549717333</v>
      </c>
      <c r="H33" s="9">
        <f t="shared" si="17"/>
        <v>9.9675486626538632</v>
      </c>
      <c r="I33" s="9">
        <f t="shared" si="18"/>
        <v>6.1536394121516791</v>
      </c>
      <c r="J33" s="9">
        <f t="shared" si="19"/>
        <v>1.35654109140672</v>
      </c>
      <c r="K33" s="11">
        <f t="shared" si="20"/>
        <v>0.1075268817204301</v>
      </c>
      <c r="L33" s="11">
        <f t="shared" si="21"/>
        <v>0.1733102253032929</v>
      </c>
      <c r="M33" s="11">
        <f t="shared" si="22"/>
        <v>0.75187969924812026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-0.18306276116858933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0.18775624699362312</v>
      </c>
      <c r="Q33" s="11">
        <f>2*'OddsRatio_working_3-way'!K33*'OddsRatio_working_3-way'!L33*'OddsRatio_working_3-way'!M33</f>
        <v>2.802332044680942E-2</v>
      </c>
      <c r="R33" s="11">
        <f t="shared" si="23"/>
        <v>0</v>
      </c>
      <c r="S33" s="11">
        <f t="shared" si="24"/>
        <v>-1.0256386705579699</v>
      </c>
      <c r="T33" s="11">
        <f t="shared" si="25"/>
        <v>-0.15308039859074177</v>
      </c>
      <c r="U33" s="11">
        <f>'OddsRatio_working_3-way'!S33-'OddsRatio_working_3-way'!R33^2/3</f>
        <v>-1.0256386705579699</v>
      </c>
      <c r="V33" s="11">
        <f>'OddsRatio_working_3-way'!S33*'OddsRatio_working_3-way'!R33/3-2*'OddsRatio_working_3-way'!R33^3/27-'OddsRatio_working_3-way'!T33</f>
        <v>0.15308039859074177</v>
      </c>
      <c r="W33" s="11">
        <f>'OddsRatio_working_3-way'!V33^2+4*'OddsRatio_working_3-way'!U33^3/27</f>
        <v>-0.13640415294776864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0.19989857514529025</v>
      </c>
      <c r="Y33" s="11">
        <f>IF('OddsRatio_working_3-way'!W33&gt;=0,IF('OddsRatio_working_3-way'!V33+SQRT('OddsRatio_working_3-way'!W33)&gt;0,0,PI()),ACOS('OddsRatio_working_3-way'!V33/(2*'OddsRatio_working_3-way'!X33)))</f>
        <v>1.1778680489797813</v>
      </c>
      <c r="Z33" s="11">
        <f>'OddsRatio_working_3-way'!X33^(1/3)*COS('OddsRatio_working_3-way'!Y33/3)</f>
        <v>0.54021377485866651</v>
      </c>
      <c r="AA33" s="11">
        <f>'OddsRatio_working_3-way'!X33^(1/3)*COS(('OddsRatio_working_3-way'!Y33+2*PI())/3)</f>
        <v>-0.46385021177679286</v>
      </c>
      <c r="AB33" s="11">
        <f>'OddsRatio_working_3-way'!X33^(1/3)*COS(('OddsRatio_working_3-way'!Y33+4*PI())/3)</f>
        <v>-7.6363563081873295E-2</v>
      </c>
      <c r="AC33" s="11">
        <f>'OddsRatio_working_3-way'!X33^(1/3)*SIN('OddsRatio_working_3-way'!Y33/3)</f>
        <v>0.22371552093139763</v>
      </c>
      <c r="AD33" s="11">
        <f>'OddsRatio_working_3-way'!X33^(1/3)*SIN(('OddsRatio_working_3-way'!Y33+2*PI())/3)</f>
        <v>0.35598109203619377</v>
      </c>
      <c r="AE33" s="11">
        <f>'OddsRatio_working_3-way'!X33^(1/3)*SIN(('OddsRatio_working_3-way'!Y33+4*PI())/3)</f>
        <v>-0.57969661296759123</v>
      </c>
      <c r="AF33" s="11">
        <f>-'OddsRatio_working_3-way'!U33/(3*'OddsRatio_working_3-way'!X33^(1/3))*COS(('OddsRatio_working_3-way'!Y33)/3)</f>
        <v>0.54021377485866651</v>
      </c>
      <c r="AG33" s="11">
        <f>-'OddsRatio_working_3-way'!U33/(3*'OddsRatio_working_3-way'!X33^(1/3))*COS(('OddsRatio_working_3-way'!Y33+2*PI())/3)</f>
        <v>-0.46385021177679286</v>
      </c>
      <c r="AH33" s="11">
        <f>-'OddsRatio_working_3-way'!U33/(3*'OddsRatio_working_3-way'!X33^(1/3))*COS(('OddsRatio_working_3-way'!Y33+4*PI())/3)</f>
        <v>-7.6363563081873295E-2</v>
      </c>
      <c r="AI33" s="11">
        <f>'OddsRatio_working_3-way'!U33/(3*'OddsRatio_working_3-way'!X33^(1/3))*SIN(('OddsRatio_working_3-way'!Y33)/3)</f>
        <v>-0.22371552093139763</v>
      </c>
      <c r="AJ33" s="11">
        <f>'OddsRatio_working_3-way'!U33/(3*'OddsRatio_working_3-way'!X33^(1/3))*SIN(('OddsRatio_working_3-way'!Y33+2*PI())/3)</f>
        <v>-0.35598109203619377</v>
      </c>
      <c r="AK33" s="11">
        <f>'OddsRatio_working_3-way'!U33/(3*'OddsRatio_working_3-way'!X33^(1/3))*SIN(('OddsRatio_working_3-way'!Y33+4*PI())/3)</f>
        <v>0.57969661296759123</v>
      </c>
      <c r="AL33" s="11">
        <f>'OddsRatio_working_3-way'!Z33+'OddsRatio_working_3-way'!AF33</f>
        <v>1.080427549717333</v>
      </c>
      <c r="AM33" s="11">
        <f>'OddsRatio_working_3-way'!AA33+'OddsRatio_working_3-way'!AG33</f>
        <v>-0.92770042355358573</v>
      </c>
      <c r="AN33" s="11">
        <f>'OddsRatio_working_3-way'!AB33+'OddsRatio_working_3-way'!AH33</f>
        <v>-0.15272712616374659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1.080427549717333</v>
      </c>
      <c r="AS33" s="11">
        <f>IF(('OddsRatio_working_3-way'!X33=0),IF(Q33&gt;0,-Q33^(1/3),(-Q33)^(1/3)),'OddsRatio_working_3-way'!AM33-'OddsRatio_working_3-way'!R33/3)</f>
        <v>-0.92770042355358573</v>
      </c>
      <c r="AT33" s="11">
        <f>IF(('OddsRatio_working_3-way'!X33=0),IF(Q33&gt;0,-Q33^(1/3),(-Q33)^(1/3)),'OddsRatio_working_3-way'!AN33-'OddsRatio_working_3-way'!R33/3)</f>
        <v>-0.15272712616374659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1.59</v>
      </c>
      <c r="B34" s="4">
        <f>IF('True_Odds_Calculator_3-way'!B35="","",'True_Odds_Calculator_3-way'!B35)</f>
        <v>4.3600000000000003</v>
      </c>
      <c r="C34" s="4">
        <f>IF('True_Odds_Calculator_3-way'!C35="","",'True_Odds_Calculator_3-way'!C35)</f>
        <v>5.26</v>
      </c>
      <c r="D34" s="9">
        <f t="shared" si="13"/>
        <v>0.6084825152176182</v>
      </c>
      <c r="E34" s="9">
        <f t="shared" si="14"/>
        <v>0.21439471364234267</v>
      </c>
      <c r="F34" s="9">
        <f t="shared" si="15"/>
        <v>0.17712277114003933</v>
      </c>
      <c r="G34" s="9">
        <f t="shared" si="16"/>
        <v>1.0905637231349989</v>
      </c>
      <c r="H34" s="9">
        <f t="shared" si="17"/>
        <v>1.6434325966496492</v>
      </c>
      <c r="I34" s="9">
        <f t="shared" si="18"/>
        <v>4.6642941097335964</v>
      </c>
      <c r="J34" s="9">
        <f t="shared" si="19"/>
        <v>5.6458014605550959</v>
      </c>
      <c r="K34" s="11">
        <f t="shared" si="20"/>
        <v>0.62893081761006286</v>
      </c>
      <c r="L34" s="11">
        <f t="shared" si="21"/>
        <v>0.2293577981651376</v>
      </c>
      <c r="M34" s="11">
        <f t="shared" si="22"/>
        <v>0.19011406844106465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-0.23159625392684124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0.22515095809548502</v>
      </c>
      <c r="Q34" s="11">
        <f>2*'OddsRatio_working_3-way'!K34*'OddsRatio_working_3-way'!L34*'OddsRatio_working_3-way'!M34</f>
        <v>5.484798004762121E-2</v>
      </c>
      <c r="R34" s="11">
        <f t="shared" si="23"/>
        <v>0</v>
      </c>
      <c r="S34" s="11">
        <f t="shared" si="24"/>
        <v>-0.97217012053488472</v>
      </c>
      <c r="T34" s="11">
        <f t="shared" si="25"/>
        <v>-0.23682585153103164</v>
      </c>
      <c r="U34" s="11">
        <f>'OddsRatio_working_3-way'!S34-'OddsRatio_working_3-way'!R34^2/3</f>
        <v>-0.97217012053488472</v>
      </c>
      <c r="V34" s="11">
        <f>'OddsRatio_working_3-way'!S34*'OddsRatio_working_3-way'!R34/3-2*'OddsRatio_working_3-way'!R34^3/27-'OddsRatio_working_3-way'!T34</f>
        <v>0.23682585153103164</v>
      </c>
      <c r="W34" s="11">
        <f>'OddsRatio_working_3-way'!V34^2+4*'OddsRatio_working_3-way'!U34^3/27</f>
        <v>-8.0033858842921829E-2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0.18447245241249441</v>
      </c>
      <c r="Y34" s="11">
        <f>IF('OddsRatio_working_3-way'!W34&gt;=0,IF('OddsRatio_working_3-way'!V34+SQRT('OddsRatio_working_3-way'!W34)&gt;0,0,PI()),ACOS('OddsRatio_working_3-way'!V34/(2*'OddsRatio_working_3-way'!X34)))</f>
        <v>0.87382234167604711</v>
      </c>
      <c r="Z34" s="11">
        <f>'OddsRatio_working_3-way'!X34^(1/3)*COS('OddsRatio_working_3-way'!Y34/3)</f>
        <v>0.54528186156749947</v>
      </c>
      <c r="AA34" s="11">
        <f>'OddsRatio_working_3-way'!X34^(1/3)*COS(('OddsRatio_working_3-way'!Y34+2*PI())/3)</f>
        <v>-0.41421528834129939</v>
      </c>
      <c r="AB34" s="11">
        <f>'OddsRatio_working_3-way'!X34^(1/3)*COS(('OddsRatio_working_3-way'!Y34+4*PI())/3)</f>
        <v>-0.13106657322620038</v>
      </c>
      <c r="AC34" s="11">
        <f>'OddsRatio_working_3-way'!X34^(1/3)*SIN('OddsRatio_working_3-way'!Y34/3)</f>
        <v>0.16347598689239931</v>
      </c>
      <c r="AD34" s="11">
        <f>'OddsRatio_working_3-way'!X34^(1/3)*SIN(('OddsRatio_working_3-way'!Y34+2*PI())/3)</f>
        <v>0.39048995089412442</v>
      </c>
      <c r="AE34" s="11">
        <f>'OddsRatio_working_3-way'!X34^(1/3)*SIN(('OddsRatio_working_3-way'!Y34+4*PI())/3)</f>
        <v>-0.5539659377865237</v>
      </c>
      <c r="AF34" s="11">
        <f>-'OddsRatio_working_3-way'!U34/(3*'OddsRatio_working_3-way'!X34^(1/3))*COS(('OddsRatio_working_3-way'!Y34)/3)</f>
        <v>0.54528186156749947</v>
      </c>
      <c r="AG34" s="11">
        <f>-'OddsRatio_working_3-way'!U34/(3*'OddsRatio_working_3-way'!X34^(1/3))*COS(('OddsRatio_working_3-way'!Y34+2*PI())/3)</f>
        <v>-0.4142152883412995</v>
      </c>
      <c r="AH34" s="11">
        <f>-'OddsRatio_working_3-way'!U34/(3*'OddsRatio_working_3-way'!X34^(1/3))*COS(('OddsRatio_working_3-way'!Y34+4*PI())/3)</f>
        <v>-0.13106657322620041</v>
      </c>
      <c r="AI34" s="11">
        <f>'OddsRatio_working_3-way'!U34/(3*'OddsRatio_working_3-way'!X34^(1/3))*SIN(('OddsRatio_working_3-way'!Y34)/3)</f>
        <v>-0.16347598689239934</v>
      </c>
      <c r="AJ34" s="11">
        <f>'OddsRatio_working_3-way'!U34/(3*'OddsRatio_working_3-way'!X34^(1/3))*SIN(('OddsRatio_working_3-way'!Y34+2*PI())/3)</f>
        <v>-0.39048995089412453</v>
      </c>
      <c r="AK34" s="11">
        <f>'OddsRatio_working_3-way'!U34/(3*'OddsRatio_working_3-way'!X34^(1/3))*SIN(('OddsRatio_working_3-way'!Y34+4*PI())/3)</f>
        <v>0.55396593778652381</v>
      </c>
      <c r="AL34" s="11">
        <f>'OddsRatio_working_3-way'!Z34+'OddsRatio_working_3-way'!AF34</f>
        <v>1.0905637231349989</v>
      </c>
      <c r="AM34" s="11">
        <f>'OddsRatio_working_3-way'!AA34+'OddsRatio_working_3-way'!AG34</f>
        <v>-0.8284305766825989</v>
      </c>
      <c r="AN34" s="11">
        <f>'OddsRatio_working_3-way'!AB34+'OddsRatio_working_3-way'!AH34</f>
        <v>-0.26213314645240082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1.0905637231349989</v>
      </c>
      <c r="AS34" s="11">
        <f>IF(('OddsRatio_working_3-way'!X34=0),IF(Q34&gt;0,-Q34^(1/3),(-Q34)^(1/3)),'OddsRatio_working_3-way'!AM34-'OddsRatio_working_3-way'!R34/3)</f>
        <v>-0.8284305766825989</v>
      </c>
      <c r="AT34" s="11">
        <f>IF(('OddsRatio_working_3-way'!X34=0),IF(Q34&gt;0,-Q34^(1/3),(-Q34)^(1/3)),'OddsRatio_working_3-way'!AN34-'OddsRatio_working_3-way'!R34/3)</f>
        <v>-0.26213314645240082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1.91</v>
      </c>
      <c r="B35" s="4">
        <f>IF('True_Odds_Calculator_3-way'!B36="","",'True_Odds_Calculator_3-way'!B36)</f>
        <v>3.69</v>
      </c>
      <c r="C35" s="4">
        <f>IF('True_Odds_Calculator_3-way'!C36="","",'True_Odds_Calculator_3-way'!C36)</f>
        <v>3.96</v>
      </c>
      <c r="D35" s="9">
        <f t="shared" si="13"/>
        <v>0.50486648119818145</v>
      </c>
      <c r="E35" s="9">
        <f t="shared" si="14"/>
        <v>0.2564723040552247</v>
      </c>
      <c r="F35" s="9">
        <f t="shared" si="15"/>
        <v>0.23866121474659374</v>
      </c>
      <c r="G35" s="9">
        <f t="shared" si="16"/>
        <v>1.0777161649210441</v>
      </c>
      <c r="H35" s="9">
        <f t="shared" si="17"/>
        <v>1.9807217100781498</v>
      </c>
      <c r="I35" s="9">
        <f t="shared" si="18"/>
        <v>3.8990564836376085</v>
      </c>
      <c r="J35" s="9">
        <f t="shared" si="19"/>
        <v>4.1900398481662897</v>
      </c>
      <c r="K35" s="11">
        <f t="shared" si="20"/>
        <v>0.52356020942408377</v>
      </c>
      <c r="L35" s="11">
        <f t="shared" si="21"/>
        <v>0.2710027100271003</v>
      </c>
      <c r="M35" s="11">
        <f t="shared" si="22"/>
        <v>0.25252525252525254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-0.25961540804259897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0.23504386506131705</v>
      </c>
      <c r="Q35" s="11">
        <f>2*'OddsRatio_working_3-way'!K35*'OddsRatio_working_3-way'!L35*'OddsRatio_working_3-way'!M35</f>
        <v>7.165971495771864E-2</v>
      </c>
      <c r="R35" s="11">
        <f t="shared" si="23"/>
        <v>0</v>
      </c>
      <c r="S35" s="11">
        <f t="shared" si="24"/>
        <v>-0.90535406520536676</v>
      </c>
      <c r="T35" s="11">
        <f t="shared" si="25"/>
        <v>-0.27602258085529485</v>
      </c>
      <c r="U35" s="11">
        <f>'OddsRatio_working_3-way'!S35-'OddsRatio_working_3-way'!R35^2/3</f>
        <v>-0.90535406520536676</v>
      </c>
      <c r="V35" s="11">
        <f>'OddsRatio_working_3-way'!S35*'OddsRatio_working_3-way'!R35/3-2*'OddsRatio_working_3-way'!R35^3/27-'OddsRatio_working_3-way'!T35</f>
        <v>0.27602258085529485</v>
      </c>
      <c r="W35" s="11">
        <f>'OddsRatio_working_3-way'!V35^2+4*'OddsRatio_working_3-way'!U35^3/27</f>
        <v>-3.3750487475338306E-2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0.1657852169354645</v>
      </c>
      <c r="Y35" s="11">
        <f>IF('OddsRatio_working_3-way'!W35&gt;=0,IF('OddsRatio_working_3-way'!V35+SQRT('OddsRatio_working_3-way'!W35)&gt;0,0,PI()),ACOS('OddsRatio_working_3-way'!V35/(2*'OddsRatio_working_3-way'!X35)))</f>
        <v>0.58724476677560367</v>
      </c>
      <c r="Z35" s="11">
        <f>'OddsRatio_working_3-way'!X35^(1/3)*COS('OddsRatio_working_3-way'!Y35/3)</f>
        <v>0.53885808246052203</v>
      </c>
      <c r="AA35" s="11">
        <f>'OddsRatio_working_3-way'!X35^(1/3)*COS(('OddsRatio_working_3-way'!Y35+2*PI())/3)</f>
        <v>-0.36196277306124608</v>
      </c>
      <c r="AB35" s="11">
        <f>'OddsRatio_working_3-way'!X35^(1/3)*COS(('OddsRatio_working_3-way'!Y35+4*PI())/3)</f>
        <v>-0.17689530939927631</v>
      </c>
      <c r="AC35" s="11">
        <f>'OddsRatio_working_3-way'!X35^(1/3)*SIN('OddsRatio_working_3-way'!Y35/3)</f>
        <v>0.10684874996347973</v>
      </c>
      <c r="AD35" s="11">
        <f>'OddsRatio_working_3-way'!X35^(1/3)*SIN(('OddsRatio_working_3-way'!Y35+2*PI())/3)</f>
        <v>0.41324041346364204</v>
      </c>
      <c r="AE35" s="11">
        <f>'OddsRatio_working_3-way'!X35^(1/3)*SIN(('OddsRatio_working_3-way'!Y35+4*PI())/3)</f>
        <v>-0.52008916342712164</v>
      </c>
      <c r="AF35" s="11">
        <f>-'OddsRatio_working_3-way'!U35/(3*'OddsRatio_working_3-way'!X35^(1/3))*COS(('OddsRatio_working_3-way'!Y35)/3)</f>
        <v>0.53885808246052191</v>
      </c>
      <c r="AG35" s="11">
        <f>-'OddsRatio_working_3-way'!U35/(3*'OddsRatio_working_3-way'!X35^(1/3))*COS(('OddsRatio_working_3-way'!Y35+2*PI())/3)</f>
        <v>-0.36196277306124597</v>
      </c>
      <c r="AH35" s="11">
        <f>-'OddsRatio_working_3-way'!U35/(3*'OddsRatio_working_3-way'!X35^(1/3))*COS(('OddsRatio_working_3-way'!Y35+4*PI())/3)</f>
        <v>-0.17689530939927625</v>
      </c>
      <c r="AI35" s="11">
        <f>'OddsRatio_working_3-way'!U35/(3*'OddsRatio_working_3-way'!X35^(1/3))*SIN(('OddsRatio_working_3-way'!Y35)/3)</f>
        <v>-0.10684874996347972</v>
      </c>
      <c r="AJ35" s="11">
        <f>'OddsRatio_working_3-way'!U35/(3*'OddsRatio_working_3-way'!X35^(1/3))*SIN(('OddsRatio_working_3-way'!Y35+2*PI())/3)</f>
        <v>-0.41324041346364193</v>
      </c>
      <c r="AK35" s="11">
        <f>'OddsRatio_working_3-way'!U35/(3*'OddsRatio_working_3-way'!X35^(1/3))*SIN(('OddsRatio_working_3-way'!Y35+4*PI())/3)</f>
        <v>0.52008916342712153</v>
      </c>
      <c r="AL35" s="11">
        <f>'OddsRatio_working_3-way'!Z35+'OddsRatio_working_3-way'!AF35</f>
        <v>1.0777161649210441</v>
      </c>
      <c r="AM35" s="11">
        <f>'OddsRatio_working_3-way'!AA35+'OddsRatio_working_3-way'!AG35</f>
        <v>-0.72392554612249205</v>
      </c>
      <c r="AN35" s="11">
        <f>'OddsRatio_working_3-way'!AB35+'OddsRatio_working_3-way'!AH35</f>
        <v>-0.35379061879855256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1.0777161649210441</v>
      </c>
      <c r="AS35" s="11">
        <f>IF(('OddsRatio_working_3-way'!X35=0),IF(Q35&gt;0,-Q35^(1/3),(-Q35)^(1/3)),'OddsRatio_working_3-way'!AM35-'OddsRatio_working_3-way'!R35/3)</f>
        <v>-0.72392554612249205</v>
      </c>
      <c r="AT35" s="11">
        <f>IF(('OddsRatio_working_3-way'!X35=0),IF(Q35&gt;0,-Q35^(1/3),(-Q35)^(1/3)),'OddsRatio_working_3-way'!AN35-'OddsRatio_working_3-way'!R35/3)</f>
        <v>-0.35379061879855256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2.12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3.3</v>
      </c>
      <c r="D36" s="9">
        <f t="shared" si="13"/>
        <v>0.45870959089189228</v>
      </c>
      <c r="E36" s="9">
        <f t="shared" si="14"/>
        <v>0.24917230155273981</v>
      </c>
      <c r="F36" s="9">
        <f t="shared" si="15"/>
        <v>0.2921181075553681</v>
      </c>
      <c r="G36" s="9">
        <f t="shared" si="16"/>
        <v>1.0535969112669827</v>
      </c>
      <c r="H36" s="9">
        <f t="shared" si="17"/>
        <v>2.1800285406190207</v>
      </c>
      <c r="I36" s="9">
        <f t="shared" si="18"/>
        <v>4.0132871662235701</v>
      </c>
      <c r="J36" s="9">
        <f t="shared" si="19"/>
        <v>3.4232728959140606</v>
      </c>
      <c r="K36" s="11">
        <f t="shared" si="20"/>
        <v>0.47169811320754712</v>
      </c>
      <c r="L36" s="11">
        <f t="shared" si="21"/>
        <v>0.2590673575129534</v>
      </c>
      <c r="M36" s="11">
        <f t="shared" si="22"/>
        <v>0.30303030303030304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-0.27281910906898699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0.23255331692129033</v>
      </c>
      <c r="Q36" s="11">
        <f>2*'OddsRatio_working_3-way'!K36*'OddsRatio_working_3-way'!L36*'OddsRatio_working_3-way'!M36</f>
        <v>7.4061565898500117E-2</v>
      </c>
      <c r="R36" s="11">
        <f t="shared" si="23"/>
        <v>0</v>
      </c>
      <c r="S36" s="11">
        <f t="shared" si="24"/>
        <v>-0.85240846110411295</v>
      </c>
      <c r="T36" s="11">
        <f t="shared" si="25"/>
        <v>-0.27146766277201051</v>
      </c>
      <c r="U36" s="11">
        <f>'OddsRatio_working_3-way'!S36-'OddsRatio_working_3-way'!R36^2/3</f>
        <v>-0.85240846110411295</v>
      </c>
      <c r="V36" s="11">
        <f>'OddsRatio_working_3-way'!S36*'OddsRatio_working_3-way'!R36/3-2*'OddsRatio_working_3-way'!R36^3/27-'OddsRatio_working_3-way'!T36</f>
        <v>0.27146766277201051</v>
      </c>
      <c r="W36" s="11">
        <f>'OddsRatio_working_3-way'!V36^2+4*'OddsRatio_working_3-way'!U36^3/27</f>
        <v>-1.8062366611377292E-2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0.151457137948559</v>
      </c>
      <c r="Y36" s="11">
        <f>IF('OddsRatio_working_3-way'!W36&gt;=0,IF('OddsRatio_working_3-way'!V36+SQRT('OddsRatio_working_3-way'!W36)&gt;0,0,PI()),ACOS('OddsRatio_working_3-way'!V36/(2*'OddsRatio_working_3-way'!X36)))</f>
        <v>0.45969822862053888</v>
      </c>
      <c r="Z36" s="11">
        <f>'OddsRatio_working_3-way'!X36^(1/3)*COS('OddsRatio_working_3-way'!Y36/3)</f>
        <v>0.52679845563349148</v>
      </c>
      <c r="AA36" s="11">
        <f>'OddsRatio_working_3-way'!X36^(1/3)*COS(('OddsRatio_working_3-way'!Y36+2*PI())/3)</f>
        <v>-0.33385954028166803</v>
      </c>
      <c r="AB36" s="11">
        <f>'OddsRatio_working_3-way'!X36^(1/3)*COS(('OddsRatio_working_3-way'!Y36+4*PI())/3)</f>
        <v>-0.19293891535182364</v>
      </c>
      <c r="AC36" s="11">
        <f>'OddsRatio_working_3-way'!X36^(1/3)*SIN('OddsRatio_working_3-way'!Y36/3)</f>
        <v>8.1360560737616119E-2</v>
      </c>
      <c r="AD36" s="11">
        <f>'OddsRatio_working_3-way'!X36^(1/3)*SIN(('OddsRatio_working_3-way'!Y36+2*PI())/3)</f>
        <v>0.41554056488420521</v>
      </c>
      <c r="AE36" s="11">
        <f>'OddsRatio_working_3-way'!X36^(1/3)*SIN(('OddsRatio_working_3-way'!Y36+4*PI())/3)</f>
        <v>-0.49690112562182115</v>
      </c>
      <c r="AF36" s="11">
        <f>-'OddsRatio_working_3-way'!U36/(3*'OddsRatio_working_3-way'!X36^(1/3))*COS(('OddsRatio_working_3-way'!Y36)/3)</f>
        <v>0.52679845563349126</v>
      </c>
      <c r="AG36" s="11">
        <f>-'OddsRatio_working_3-way'!U36/(3*'OddsRatio_working_3-way'!X36^(1/3))*COS(('OddsRatio_working_3-way'!Y36+2*PI())/3)</f>
        <v>-0.33385954028166787</v>
      </c>
      <c r="AH36" s="11">
        <f>-'OddsRatio_working_3-way'!U36/(3*'OddsRatio_working_3-way'!X36^(1/3))*COS(('OddsRatio_working_3-way'!Y36+4*PI())/3)</f>
        <v>-0.19293891535182356</v>
      </c>
      <c r="AI36" s="11">
        <f>'OddsRatio_working_3-way'!U36/(3*'OddsRatio_working_3-way'!X36^(1/3))*SIN(('OddsRatio_working_3-way'!Y36)/3)</f>
        <v>-8.1360560737616078E-2</v>
      </c>
      <c r="AJ36" s="11">
        <f>'OddsRatio_working_3-way'!U36/(3*'OddsRatio_working_3-way'!X36^(1/3))*SIN(('OddsRatio_working_3-way'!Y36+2*PI())/3)</f>
        <v>-0.41554056488420504</v>
      </c>
      <c r="AK36" s="11">
        <f>'OddsRatio_working_3-way'!U36/(3*'OddsRatio_working_3-way'!X36^(1/3))*SIN(('OddsRatio_working_3-way'!Y36+4*PI())/3)</f>
        <v>0.49690112562182093</v>
      </c>
      <c r="AL36" s="11">
        <f>'OddsRatio_working_3-way'!Z36+'OddsRatio_working_3-way'!AF36</f>
        <v>1.0535969112669827</v>
      </c>
      <c r="AM36" s="11">
        <f>'OddsRatio_working_3-way'!AA36+'OddsRatio_working_3-way'!AG36</f>
        <v>-0.66771908056333595</v>
      </c>
      <c r="AN36" s="11">
        <f>'OddsRatio_working_3-way'!AB36+'OddsRatio_working_3-way'!AH36</f>
        <v>-0.38587783070364723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1.0535969112669827</v>
      </c>
      <c r="AS36" s="11">
        <f>IF(('OddsRatio_working_3-way'!X36=0),IF(Q36&gt;0,-Q36^(1/3),(-Q36)^(1/3)),'OddsRatio_working_3-way'!AM36-'OddsRatio_working_3-way'!R36/3)</f>
        <v>-0.66771908056333595</v>
      </c>
      <c r="AT36" s="11">
        <f>IF(('OddsRatio_working_3-way'!X36=0),IF(Q36&gt;0,-Q36^(1/3),(-Q36)^(1/3)),'OddsRatio_working_3-way'!AN36-'OddsRatio_working_3-way'!R36/3)</f>
        <v>-0.38587783070364723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1.24</v>
      </c>
      <c r="B37" s="4">
        <f>IF('True_Odds_Calculator_3-way'!B38="","",'True_Odds_Calculator_3-way'!B38)</f>
        <v>6.36</v>
      </c>
      <c r="C37" s="4">
        <f>IF('True_Odds_Calculator_3-way'!C38="","",'True_Odds_Calculator_3-way'!C38)</f>
        <v>14.4</v>
      </c>
      <c r="D37" s="9">
        <f t="shared" si="13"/>
        <v>0.79128928603367343</v>
      </c>
      <c r="E37" s="9">
        <f t="shared" si="14"/>
        <v>0.14512425091065648</v>
      </c>
      <c r="F37" s="9">
        <f t="shared" si="15"/>
        <v>6.3586463055669923E-2</v>
      </c>
      <c r="G37" s="9">
        <f t="shared" si="16"/>
        <v>1.0990013263274321</v>
      </c>
      <c r="H37" s="9">
        <f t="shared" si="17"/>
        <v>1.2637603183185837</v>
      </c>
      <c r="I37" s="9">
        <f t="shared" si="18"/>
        <v>6.8906471091150348</v>
      </c>
      <c r="J37" s="9">
        <f t="shared" si="19"/>
        <v>15.726617772787588</v>
      </c>
      <c r="K37" s="11">
        <f t="shared" si="20"/>
        <v>0.80645161290322587</v>
      </c>
      <c r="L37" s="11">
        <f t="shared" si="21"/>
        <v>0.15723270440251572</v>
      </c>
      <c r="M37" s="11">
        <f t="shared" si="22"/>
        <v>6.9444444444444448E-2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-0.15178873334685861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0.16730630508780236</v>
      </c>
      <c r="Q37" s="11">
        <f>2*'OddsRatio_working_3-way'!K37*'OddsRatio_working_3-way'!L37*'OddsRatio_working_3-way'!M37</f>
        <v>1.7611190009242352E-2</v>
      </c>
      <c r="R37" s="11">
        <f t="shared" si="23"/>
        <v>0</v>
      </c>
      <c r="S37" s="11">
        <f t="shared" si="24"/>
        <v>-1.102231380411377</v>
      </c>
      <c r="T37" s="11">
        <f t="shared" si="25"/>
        <v>-0.11602435583277651</v>
      </c>
      <c r="U37" s="11">
        <f>'OddsRatio_working_3-way'!S37-'OddsRatio_working_3-way'!R37^2/3</f>
        <v>-1.102231380411377</v>
      </c>
      <c r="V37" s="11">
        <f>'OddsRatio_working_3-way'!S37*'OddsRatio_working_3-way'!R37/3-2*'OddsRatio_working_3-way'!R37^3/27-'OddsRatio_working_3-way'!T37</f>
        <v>0.11602435583277651</v>
      </c>
      <c r="W37" s="11">
        <f>'OddsRatio_working_3-way'!V37^2+4*'OddsRatio_working_3-way'!U37^3/27</f>
        <v>-0.18492595669013079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0.22270361909752473</v>
      </c>
      <c r="Y37" s="11">
        <f>IF('OddsRatio_working_3-way'!W37&gt;=0,IF('OddsRatio_working_3-way'!V37+SQRT('OddsRatio_working_3-way'!W37)&gt;0,0,PI()),ACOS('OddsRatio_working_3-way'!V37/(2*'OddsRatio_working_3-way'!X37)))</f>
        <v>1.3072661154961032</v>
      </c>
      <c r="Z37" s="11">
        <f>'OddsRatio_working_3-way'!X37^(1/3)*COS('OddsRatio_working_3-way'!Y37/3)</f>
        <v>0.54950066316371615</v>
      </c>
      <c r="AA37" s="11">
        <f>'OddsRatio_working_3-way'!X37^(1/3)*COS(('OddsRatio_working_3-way'!Y37+2*PI())/3)</f>
        <v>-0.49632336917854197</v>
      </c>
      <c r="AB37" s="11">
        <f>'OddsRatio_working_3-way'!X37^(1/3)*COS(('OddsRatio_working_3-way'!Y37+4*PI())/3)</f>
        <v>-5.31772939851742E-2</v>
      </c>
      <c r="AC37" s="11">
        <f>'OddsRatio_working_3-way'!X37^(1/3)*SIN('OddsRatio_working_3-way'!Y37/3)</f>
        <v>0.255850505803217</v>
      </c>
      <c r="AD37" s="11">
        <f>'OddsRatio_working_3-way'!X37^(1/3)*SIN(('OddsRatio_working_3-way'!Y37+2*PI())/3)</f>
        <v>0.34795628079456548</v>
      </c>
      <c r="AE37" s="11">
        <f>'OddsRatio_working_3-way'!X37^(1/3)*SIN(('OddsRatio_working_3-way'!Y37+4*PI())/3)</f>
        <v>-0.60380678659778253</v>
      </c>
      <c r="AF37" s="11">
        <f>-'OddsRatio_working_3-way'!U37/(3*'OddsRatio_working_3-way'!X37^(1/3))*COS(('OddsRatio_working_3-way'!Y37)/3)</f>
        <v>0.54950066316371593</v>
      </c>
      <c r="AG37" s="11">
        <f>-'OddsRatio_working_3-way'!U37/(3*'OddsRatio_working_3-way'!X37^(1/3))*COS(('OddsRatio_working_3-way'!Y37+2*PI())/3)</f>
        <v>-0.49632336917854181</v>
      </c>
      <c r="AH37" s="11">
        <f>-'OddsRatio_working_3-way'!U37/(3*'OddsRatio_working_3-way'!X37^(1/3))*COS(('OddsRatio_working_3-way'!Y37+4*PI())/3)</f>
        <v>-5.3177293985174179E-2</v>
      </c>
      <c r="AI37" s="11">
        <f>'OddsRatio_working_3-way'!U37/(3*'OddsRatio_working_3-way'!X37^(1/3))*SIN(('OddsRatio_working_3-way'!Y37)/3)</f>
        <v>-0.25585050580321694</v>
      </c>
      <c r="AJ37" s="11">
        <f>'OddsRatio_working_3-way'!U37/(3*'OddsRatio_working_3-way'!X37^(1/3))*SIN(('OddsRatio_working_3-way'!Y37+2*PI())/3)</f>
        <v>-0.34795628079456536</v>
      </c>
      <c r="AK37" s="11">
        <f>'OddsRatio_working_3-way'!U37/(3*'OddsRatio_working_3-way'!X37^(1/3))*SIN(('OddsRatio_working_3-way'!Y37+4*PI())/3)</f>
        <v>0.60380678659778231</v>
      </c>
      <c r="AL37" s="11">
        <f>'OddsRatio_working_3-way'!Z37+'OddsRatio_working_3-way'!AF37</f>
        <v>1.0990013263274321</v>
      </c>
      <c r="AM37" s="11">
        <f>'OddsRatio_working_3-way'!AA37+'OddsRatio_working_3-way'!AG37</f>
        <v>-0.99264673835708384</v>
      </c>
      <c r="AN37" s="11">
        <f>'OddsRatio_working_3-way'!AB37+'OddsRatio_working_3-way'!AH37</f>
        <v>-0.10635458797034839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1.0990013263274321</v>
      </c>
      <c r="AS37" s="11">
        <f>IF(('OddsRatio_working_3-way'!X37=0),IF(Q37&gt;0,-Q37^(1/3),(-Q37)^(1/3)),'OddsRatio_working_3-way'!AM37-'OddsRatio_working_3-way'!R37/3)</f>
        <v>-0.99264673835708384</v>
      </c>
      <c r="AT37" s="11">
        <f>IF(('OddsRatio_working_3-way'!X37=0),IF(Q37&gt;0,-Q37^(1/3),(-Q37)^(1/3)),'OddsRatio_working_3-way'!AN37-'OddsRatio_working_3-way'!R37/3)</f>
        <v>-0.10635458797034839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1.1299999999999999</v>
      </c>
      <c r="B38" s="4">
        <f>IF('True_Odds_Calculator_3-way'!B39="","",'True_Odds_Calculator_3-way'!B39)</f>
        <v>9.7200000000000006</v>
      </c>
      <c r="C38" s="4">
        <f>IF('True_Odds_Calculator_3-way'!C39="","",'True_Odds_Calculator_3-way'!C39)</f>
        <v>24.98</v>
      </c>
      <c r="D38" s="9">
        <f t="shared" si="13"/>
        <v>0.87208987093599921</v>
      </c>
      <c r="E38" s="9">
        <f t="shared" si="14"/>
        <v>9.2266015832927151E-2</v>
      </c>
      <c r="F38" s="9">
        <f t="shared" si="15"/>
        <v>3.5644113231073714E-2</v>
      </c>
      <c r="G38" s="9">
        <f t="shared" si="16"/>
        <v>1.128237011475727</v>
      </c>
      <c r="H38" s="9">
        <f t="shared" si="17"/>
        <v>1.1466708114918442</v>
      </c>
      <c r="I38" s="9">
        <f t="shared" si="18"/>
        <v>10.838226740068341</v>
      </c>
      <c r="J38" s="9">
        <f t="shared" si="19"/>
        <v>28.055123535187938</v>
      </c>
      <c r="K38" s="11">
        <f t="shared" si="20"/>
        <v>0.88495575221238942</v>
      </c>
      <c r="L38" s="11">
        <f t="shared" si="21"/>
        <v>0.10288065843621398</v>
      </c>
      <c r="M38" s="11">
        <f t="shared" si="22"/>
        <v>4.0032025620496396E-2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-9.9076777719199982E-2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0.11965579601595987</v>
      </c>
      <c r="Q38" s="11">
        <f>2*'OddsRatio_working_3-way'!K38*'OddsRatio_working_3-way'!L38*'OddsRatio_working_3-way'!M38</f>
        <v>7.2894179723399233E-3</v>
      </c>
      <c r="R38" s="11">
        <f t="shared" si="23"/>
        <v>0</v>
      </c>
      <c r="S38" s="11">
        <f t="shared" si="24"/>
        <v>-1.2077077875411353</v>
      </c>
      <c r="T38" s="11">
        <f t="shared" si="25"/>
        <v>-7.357342598483918E-2</v>
      </c>
      <c r="U38" s="11">
        <f>'OddsRatio_working_3-way'!S38-'OddsRatio_working_3-way'!R38^2/3</f>
        <v>-1.2077077875411353</v>
      </c>
      <c r="V38" s="11">
        <f>'OddsRatio_working_3-way'!S38*'OddsRatio_working_3-way'!R38/3-2*'OddsRatio_working_3-way'!R38^3/27-'OddsRatio_working_3-way'!T38</f>
        <v>7.357342598483918E-2</v>
      </c>
      <c r="W38" s="11">
        <f>'OddsRatio_working_3-way'!V38^2+4*'OddsRatio_working_3-way'!U38^3/27</f>
        <v>-0.25555168818246543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0.25542353904525522</v>
      </c>
      <c r="Y38" s="11">
        <f>IF('OddsRatio_working_3-way'!W38&gt;=0,IF('OddsRatio_working_3-way'!V38+SQRT('OddsRatio_working_3-way'!W38)&gt;0,0,PI()),ACOS('OddsRatio_working_3-way'!V38/(2*'OddsRatio_working_3-way'!X38)))</f>
        <v>1.4262713174492083</v>
      </c>
      <c r="Z38" s="11">
        <f>'OddsRatio_working_3-way'!X38^(1/3)*COS('OddsRatio_working_3-way'!Y38/3)</f>
        <v>0.56411850573786348</v>
      </c>
      <c r="AA38" s="11">
        <f>'OddsRatio_working_3-way'!X38^(1/3)*COS(('OddsRatio_working_3-way'!Y38+2*PI())/3)</f>
        <v>-0.53356408482717432</v>
      </c>
      <c r="AB38" s="11">
        <f>'OddsRatio_working_3-way'!X38^(1/3)*COS(('OddsRatio_working_3-way'!Y38+4*PI())/3)</f>
        <v>-3.0554420910689259E-2</v>
      </c>
      <c r="AC38" s="11">
        <f>'OddsRatio_working_3-way'!X38^(1/3)*SIN('OddsRatio_working_3-way'!Y38/3)</f>
        <v>0.29041276486716594</v>
      </c>
      <c r="AD38" s="11">
        <f>'OddsRatio_working_3-way'!X38^(1/3)*SIN(('OddsRatio_working_3-way'!Y38+2*PI())/3)</f>
        <v>0.34333457428032443</v>
      </c>
      <c r="AE38" s="11">
        <f>'OddsRatio_working_3-way'!X38^(1/3)*SIN(('OddsRatio_working_3-way'!Y38+4*PI())/3)</f>
        <v>-0.63374733914749037</v>
      </c>
      <c r="AF38" s="11">
        <f>-'OddsRatio_working_3-way'!U38/(3*'OddsRatio_working_3-way'!X38^(1/3))*COS(('OddsRatio_working_3-way'!Y38)/3)</f>
        <v>0.56411850573786348</v>
      </c>
      <c r="AG38" s="11">
        <f>-'OddsRatio_working_3-way'!U38/(3*'OddsRatio_working_3-way'!X38^(1/3))*COS(('OddsRatio_working_3-way'!Y38+2*PI())/3)</f>
        <v>-0.53356408482717432</v>
      </c>
      <c r="AH38" s="11">
        <f>-'OddsRatio_working_3-way'!U38/(3*'OddsRatio_working_3-way'!X38^(1/3))*COS(('OddsRatio_working_3-way'!Y38+4*PI())/3)</f>
        <v>-3.0554420910689259E-2</v>
      </c>
      <c r="AI38" s="11">
        <f>'OddsRatio_working_3-way'!U38/(3*'OddsRatio_working_3-way'!X38^(1/3))*SIN(('OddsRatio_working_3-way'!Y38)/3)</f>
        <v>-0.29041276486716594</v>
      </c>
      <c r="AJ38" s="11">
        <f>'OddsRatio_working_3-way'!U38/(3*'OddsRatio_working_3-way'!X38^(1/3))*SIN(('OddsRatio_working_3-way'!Y38+2*PI())/3)</f>
        <v>-0.34333457428032443</v>
      </c>
      <c r="AK38" s="11">
        <f>'OddsRatio_working_3-way'!U38/(3*'OddsRatio_working_3-way'!X38^(1/3))*SIN(('OddsRatio_working_3-way'!Y38+4*PI())/3)</f>
        <v>0.63374733914749037</v>
      </c>
      <c r="AL38" s="11">
        <f>'OddsRatio_working_3-way'!Z38+'OddsRatio_working_3-way'!AF38</f>
        <v>1.128237011475727</v>
      </c>
      <c r="AM38" s="11">
        <f>'OddsRatio_working_3-way'!AA38+'OddsRatio_working_3-way'!AG38</f>
        <v>-1.0671281696543486</v>
      </c>
      <c r="AN38" s="11">
        <f>'OddsRatio_working_3-way'!AB38+'OddsRatio_working_3-way'!AH38</f>
        <v>-6.1108841821378518E-2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1.128237011475727</v>
      </c>
      <c r="AS38" s="11">
        <f>IF(('OddsRatio_working_3-way'!X38=0),IF(Q38&gt;0,-Q38^(1/3),(-Q38)^(1/3)),'OddsRatio_working_3-way'!AM38-'OddsRatio_working_3-way'!R38/3)</f>
        <v>-1.0671281696543486</v>
      </c>
      <c r="AT38" s="11">
        <f>IF(('OddsRatio_working_3-way'!X38=0),IF(Q38&gt;0,-Q38^(1/3),(-Q38)^(1/3)),'OddsRatio_working_3-way'!AN38-'OddsRatio_working_3-way'!R38/3)</f>
        <v>-6.1108841821378518E-2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2.96</v>
      </c>
      <c r="B39" s="4">
        <f>IF('True_Odds_Calculator_3-way'!B40="","",'True_Odds_Calculator_3-way'!B40)</f>
        <v>3.29</v>
      </c>
      <c r="C39" s="4">
        <f>IF('True_Odds_Calculator_3-way'!C40="","",'True_Odds_Calculator_3-way'!C40)</f>
        <v>2.42</v>
      </c>
      <c r="D39" s="9">
        <f t="shared" si="13"/>
        <v>0.31970409932032284</v>
      </c>
      <c r="E39" s="9">
        <f t="shared" si="14"/>
        <v>0.28684857384215562</v>
      </c>
      <c r="F39" s="9">
        <f t="shared" si="15"/>
        <v>0.39344732683752148</v>
      </c>
      <c r="G39" s="9">
        <f t="shared" si="16"/>
        <v>1.085659351827615</v>
      </c>
      <c r="H39" s="9">
        <f t="shared" si="17"/>
        <v>3.1278923295821262</v>
      </c>
      <c r="I39" s="9">
        <f t="shared" si="18"/>
        <v>3.4861599156852381</v>
      </c>
      <c r="J39" s="9">
        <f t="shared" si="19"/>
        <v>2.5416362795952132</v>
      </c>
      <c r="K39" s="11">
        <f t="shared" si="20"/>
        <v>0.33783783783783783</v>
      </c>
      <c r="L39" s="11">
        <f t="shared" si="21"/>
        <v>0.303951367781155</v>
      </c>
      <c r="M39" s="11">
        <f t="shared" si="22"/>
        <v>0.41322314049586778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-0.27044373369325014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0.24059139146179764</v>
      </c>
      <c r="Q39" s="11">
        <f>2*'OddsRatio_working_3-way'!K39*'OddsRatio_working_3-way'!L39*'OddsRatio_working_3-way'!M39</f>
        <v>8.4864688346313097E-2</v>
      </c>
      <c r="R39" s="11">
        <f t="shared" si="23"/>
        <v>0</v>
      </c>
      <c r="S39" s="11">
        <f t="shared" si="24"/>
        <v>-0.88961717905687399</v>
      </c>
      <c r="T39" s="11">
        <f t="shared" si="25"/>
        <v>-0.31379794675727474</v>
      </c>
      <c r="U39" s="11">
        <f>'OddsRatio_working_3-way'!S39-'OddsRatio_working_3-way'!R39^2/3</f>
        <v>-0.88961717905687399</v>
      </c>
      <c r="V39" s="11">
        <f>'OddsRatio_working_3-way'!S39*'OddsRatio_working_3-way'!R39/3-2*'OddsRatio_working_3-way'!R39^3/27-'OddsRatio_working_3-way'!T39</f>
        <v>0.31379794675727474</v>
      </c>
      <c r="W39" s="11">
        <f>'OddsRatio_working_3-way'!V39^2+4*'OddsRatio_working_3-way'!U39^3/27</f>
        <v>-5.8359884376224941E-3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0.16148153131759674</v>
      </c>
      <c r="Y39" s="11">
        <f>IF('OddsRatio_working_3-way'!W39&gt;=0,IF('OddsRatio_working_3-way'!V39+SQRT('OddsRatio_working_3-way'!W39)&gt;0,0,PI()),ACOS('OddsRatio_working_3-way'!V39/(2*'OddsRatio_working_3-way'!X39)))</f>
        <v>0.23880310978217589</v>
      </c>
      <c r="Z39" s="11">
        <f>'OddsRatio_working_3-way'!X39^(1/3)*COS('OddsRatio_working_3-way'!Y39/3)</f>
        <v>0.5428296759138076</v>
      </c>
      <c r="AA39" s="11">
        <f>'OddsRatio_working_3-way'!X39^(1/3)*COS(('OddsRatio_working_3-way'!Y39+2*PI())/3)</f>
        <v>-0.30891486428624865</v>
      </c>
      <c r="AB39" s="11">
        <f>'OddsRatio_working_3-way'!X39^(1/3)*COS(('OddsRatio_working_3-way'!Y39+4*PI())/3)</f>
        <v>-0.23391481162755906</v>
      </c>
      <c r="AC39" s="11">
        <f>'OddsRatio_working_3-way'!X39^(1/3)*SIN('OddsRatio_working_3-way'!Y39/3)</f>
        <v>4.3301300591730645E-2</v>
      </c>
      <c r="AD39" s="11">
        <f>'OddsRatio_working_3-way'!X39^(1/3)*SIN(('OddsRatio_working_3-way'!Y39+2*PI())/3)</f>
        <v>0.44845363897356588</v>
      </c>
      <c r="AE39" s="11">
        <f>'OddsRatio_working_3-way'!X39^(1/3)*SIN(('OddsRatio_working_3-way'!Y39+4*PI())/3)</f>
        <v>-0.49175493956529637</v>
      </c>
      <c r="AF39" s="11">
        <f>-'OddsRatio_working_3-way'!U39/(3*'OddsRatio_working_3-way'!X39^(1/3))*COS(('OddsRatio_working_3-way'!Y39)/3)</f>
        <v>0.54282967591380737</v>
      </c>
      <c r="AG39" s="11">
        <f>-'OddsRatio_working_3-way'!U39/(3*'OddsRatio_working_3-way'!X39^(1/3))*COS(('OddsRatio_working_3-way'!Y39+2*PI())/3)</f>
        <v>-0.30891486428624848</v>
      </c>
      <c r="AH39" s="11">
        <f>-'OddsRatio_working_3-way'!U39/(3*'OddsRatio_working_3-way'!X39^(1/3))*COS(('OddsRatio_working_3-way'!Y39+4*PI())/3)</f>
        <v>-0.23391481162755898</v>
      </c>
      <c r="AI39" s="11">
        <f>'OddsRatio_working_3-way'!U39/(3*'OddsRatio_working_3-way'!X39^(1/3))*SIN(('OddsRatio_working_3-way'!Y39)/3)</f>
        <v>-4.3301300591730631E-2</v>
      </c>
      <c r="AJ39" s="11">
        <f>'OddsRatio_working_3-way'!U39/(3*'OddsRatio_working_3-way'!X39^(1/3))*SIN(('OddsRatio_working_3-way'!Y39+2*PI())/3)</f>
        <v>-0.44845363897356572</v>
      </c>
      <c r="AK39" s="11">
        <f>'OddsRatio_working_3-way'!U39/(3*'OddsRatio_working_3-way'!X39^(1/3))*SIN(('OddsRatio_working_3-way'!Y39+4*PI())/3)</f>
        <v>0.49175493956529615</v>
      </c>
      <c r="AL39" s="11">
        <f>'OddsRatio_working_3-way'!Z39+'OddsRatio_working_3-way'!AF39</f>
        <v>1.085659351827615</v>
      </c>
      <c r="AM39" s="11">
        <f>'OddsRatio_working_3-way'!AA39+'OddsRatio_working_3-way'!AG39</f>
        <v>-0.61782972857249718</v>
      </c>
      <c r="AN39" s="11">
        <f>'OddsRatio_working_3-way'!AB39+'OddsRatio_working_3-way'!AH39</f>
        <v>-0.46782962325511801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1.085659351827615</v>
      </c>
      <c r="AS39" s="11">
        <f>IF(('OddsRatio_working_3-way'!X39=0),IF(Q39&gt;0,-Q39^(1/3),(-Q39)^(1/3)),'OddsRatio_working_3-way'!AM39-'OddsRatio_working_3-way'!R39/3)</f>
        <v>-0.61782972857249718</v>
      </c>
      <c r="AT39" s="11">
        <f>IF(('OddsRatio_working_3-way'!X39=0),IF(Q39&gt;0,-Q39^(1/3),(-Q39)^(1/3)),'OddsRatio_working_3-way'!AN39-'OddsRatio_working_3-way'!R39/3)</f>
        <v>-0.46782962325511801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6.58</v>
      </c>
      <c r="B40" s="4">
        <f>IF('True_Odds_Calculator_3-way'!B41="","",'True_Odds_Calculator_3-way'!B41)</f>
        <v>4.03</v>
      </c>
      <c r="C40" s="4">
        <f>IF('True_Odds_Calculator_3-way'!C41="","",'True_Odds_Calculator_3-way'!C41)</f>
        <v>1.51</v>
      </c>
      <c r="D40" s="9">
        <f t="shared" si="13"/>
        <v>0.13748732244566905</v>
      </c>
      <c r="E40" s="9">
        <f t="shared" si="14"/>
        <v>0.22693631964223013</v>
      </c>
      <c r="F40" s="9">
        <f t="shared" si="15"/>
        <v>0.63557635791210076</v>
      </c>
      <c r="G40" s="9">
        <f t="shared" si="16"/>
        <v>1.1242648535638069</v>
      </c>
      <c r="H40" s="9">
        <f t="shared" si="17"/>
        <v>7.2733978828860426</v>
      </c>
      <c r="I40" s="9">
        <f t="shared" si="18"/>
        <v>4.4065225062983355</v>
      </c>
      <c r="J40" s="9">
        <f t="shared" si="19"/>
        <v>1.5733750753175411</v>
      </c>
      <c r="K40" s="11">
        <f t="shared" si="20"/>
        <v>0.1519756838905775</v>
      </c>
      <c r="L40" s="11">
        <f t="shared" si="21"/>
        <v>0.24813895781637715</v>
      </c>
      <c r="M40" s="11">
        <f t="shared" si="22"/>
        <v>0.66225165562913912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-0.21534714404941235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0.22776498070465989</v>
      </c>
      <c r="Q40" s="11">
        <f>2*'OddsRatio_working_3-way'!K40*'OddsRatio_working_3-way'!L40*'OddsRatio_working_3-way'!M40</f>
        <v>4.9948460680846463E-2</v>
      </c>
      <c r="R40" s="11">
        <f t="shared" si="23"/>
        <v>0</v>
      </c>
      <c r="S40" s="11">
        <f t="shared" si="24"/>
        <v>-1.0576642737012487</v>
      </c>
      <c r="T40" s="11">
        <f t="shared" si="25"/>
        <v>-0.23194391967132644</v>
      </c>
      <c r="U40" s="11">
        <f>'OddsRatio_working_3-way'!S40-'OddsRatio_working_3-way'!R40^2/3</f>
        <v>-1.0576642737012487</v>
      </c>
      <c r="V40" s="11">
        <f>'OddsRatio_working_3-way'!S40*'OddsRatio_working_3-way'!R40/3-2*'OddsRatio_working_3-way'!R40^3/27-'OddsRatio_working_3-way'!T40</f>
        <v>0.23194391967132644</v>
      </c>
      <c r="W40" s="11">
        <f>'OddsRatio_working_3-way'!V40^2+4*'OddsRatio_working_3-way'!U40^3/27</f>
        <v>-0.12148499144787014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0.20933404723095625</v>
      </c>
      <c r="Y40" s="11">
        <f>IF('OddsRatio_working_3-way'!W40&gt;=0,IF('OddsRatio_working_3-way'!V40+SQRT('OddsRatio_working_3-way'!W40)&gt;0,0,PI()),ACOS('OddsRatio_working_3-way'!V40/(2*'OddsRatio_working_3-way'!X40)))</f>
        <v>0.98362986763513072</v>
      </c>
      <c r="Z40" s="11">
        <f>'OddsRatio_working_3-way'!X40^(1/3)*COS('OddsRatio_working_3-way'!Y40/3)</f>
        <v>0.56213242678190356</v>
      </c>
      <c r="AA40" s="11">
        <f>'OddsRatio_working_3-way'!X40^(1/3)*COS(('OddsRatio_working_3-way'!Y40+2*PI())/3)</f>
        <v>-0.44666035427621403</v>
      </c>
      <c r="AB40" s="11">
        <f>'OddsRatio_working_3-way'!X40^(1/3)*COS(('OddsRatio_working_3-way'!Y40+4*PI())/3)</f>
        <v>-0.11547207250568969</v>
      </c>
      <c r="AC40" s="11">
        <f>'OddsRatio_working_3-way'!X40^(1/3)*SIN('OddsRatio_working_3-way'!Y40/3)</f>
        <v>0.19121164363266194</v>
      </c>
      <c r="AD40" s="11">
        <f>'OddsRatio_working_3-way'!X40^(1/3)*SIN(('OddsRatio_working_3-way'!Y40+2*PI())/3)</f>
        <v>0.39121514006779351</v>
      </c>
      <c r="AE40" s="11">
        <f>'OddsRatio_working_3-way'!X40^(1/3)*SIN(('OddsRatio_working_3-way'!Y40+4*PI())/3)</f>
        <v>-0.58242678370045531</v>
      </c>
      <c r="AF40" s="11">
        <f>-'OddsRatio_working_3-way'!U40/(3*'OddsRatio_working_3-way'!X40^(1/3))*COS(('OddsRatio_working_3-way'!Y40)/3)</f>
        <v>0.56213242678190345</v>
      </c>
      <c r="AG40" s="11">
        <f>-'OddsRatio_working_3-way'!U40/(3*'OddsRatio_working_3-way'!X40^(1/3))*COS(('OddsRatio_working_3-way'!Y40+2*PI())/3)</f>
        <v>-0.44666035427621392</v>
      </c>
      <c r="AH40" s="11">
        <f>-'OddsRatio_working_3-way'!U40/(3*'OddsRatio_working_3-way'!X40^(1/3))*COS(('OddsRatio_working_3-way'!Y40+4*PI())/3)</f>
        <v>-0.11547207250568968</v>
      </c>
      <c r="AI40" s="11">
        <f>'OddsRatio_working_3-way'!U40/(3*'OddsRatio_working_3-way'!X40^(1/3))*SIN(('OddsRatio_working_3-way'!Y40)/3)</f>
        <v>-0.19121164363266188</v>
      </c>
      <c r="AJ40" s="11">
        <f>'OddsRatio_working_3-way'!U40/(3*'OddsRatio_working_3-way'!X40^(1/3))*SIN(('OddsRatio_working_3-way'!Y40+2*PI())/3)</f>
        <v>-0.39121514006779345</v>
      </c>
      <c r="AK40" s="11">
        <f>'OddsRatio_working_3-way'!U40/(3*'OddsRatio_working_3-way'!X40^(1/3))*SIN(('OddsRatio_working_3-way'!Y40+4*PI())/3)</f>
        <v>0.5824267837004552</v>
      </c>
      <c r="AL40" s="11">
        <f>'OddsRatio_working_3-way'!Z40+'OddsRatio_working_3-way'!AF40</f>
        <v>1.1242648535638069</v>
      </c>
      <c r="AM40" s="11">
        <f>'OddsRatio_working_3-way'!AA40+'OddsRatio_working_3-way'!AG40</f>
        <v>-0.89332070855242796</v>
      </c>
      <c r="AN40" s="11">
        <f>'OddsRatio_working_3-way'!AB40+'OddsRatio_working_3-way'!AH40</f>
        <v>-0.23094414501137939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1.1242648535638069</v>
      </c>
      <c r="AS40" s="11">
        <f>IF(('OddsRatio_working_3-way'!X40=0),IF(Q40&gt;0,-Q40^(1/3),(-Q40)^(1/3)),'OddsRatio_working_3-way'!AM40-'OddsRatio_working_3-way'!R40/3)</f>
        <v>-0.89332070855242796</v>
      </c>
      <c r="AT40" s="11">
        <f>IF(('OddsRatio_working_3-way'!X40=0),IF(Q40&gt;0,-Q40^(1/3),(-Q40)^(1/3)),'OddsRatio_working_3-way'!AN40-'OddsRatio_working_3-way'!R40/3)</f>
        <v>-0.23094414501137939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1.72</v>
      </c>
      <c r="B2" s="4">
        <f>IF('True_Odds_Calculator_2-way'!B3="","",'True_Odds_Calculator_2-way'!B3)</f>
        <v>2.1800000000000002</v>
      </c>
      <c r="C2" s="4">
        <f t="shared" ref="C2:C65" si="0">IF(A2="","",((1/A2)+(1/B2))-1)</f>
        <v>4.0110945167484591E-2</v>
      </c>
      <c r="D2" s="4">
        <f>IF(A2="","",(2*A2)/(2-($C2*A2)))</f>
        <v>1.7814519194222731</v>
      </c>
      <c r="E2" s="4">
        <f>IF(B2="","",(2*B2)/(2-($C2*B2)))</f>
        <v>2.2796692607003894</v>
      </c>
      <c r="G2" s="4">
        <f t="shared" ref="G2:G65" si="1">IF(A2="","",C2+1)</f>
        <v>1.0401109451674846</v>
      </c>
    </row>
    <row r="3" spans="1:7" x14ac:dyDescent="0.2">
      <c r="A3" s="4">
        <f>IF('True_Odds_Calculator_2-way'!A4="","",'True_Odds_Calculator_2-way'!A4)</f>
        <v>1.7</v>
      </c>
      <c r="B3" s="4">
        <f>IF('True_Odds_Calculator_2-way'!B4="","",'True_Odds_Calculator_2-way'!B4)</f>
        <v>2.21</v>
      </c>
      <c r="C3" s="4">
        <f t="shared" si="0"/>
        <v>4.0723981900452566E-2</v>
      </c>
      <c r="D3" s="4">
        <f t="shared" ref="D3:D66" si="2">IF(A3="","",(2*A3)/(2-($C3*A3)))</f>
        <v>1.760956175298805</v>
      </c>
      <c r="E3" s="4">
        <f t="shared" ref="E3:E66" si="3">IF(B3="","",(2*B3)/(2-($C3*B3)))</f>
        <v>2.3141361256544504</v>
      </c>
      <c r="G3" s="4">
        <f t="shared" si="1"/>
        <v>1.0407239819004526</v>
      </c>
    </row>
    <row r="4" spans="1:7" x14ac:dyDescent="0.2">
      <c r="A4" s="4">
        <f>IF('True_Odds_Calculator_2-way'!A5="","",'True_Odds_Calculator_2-way'!A5)</f>
        <v>1.66</v>
      </c>
      <c r="B4" s="4">
        <f>IF('True_Odds_Calculator_2-way'!B5="","",'True_Odds_Calculator_2-way'!B5)</f>
        <v>2.2999999999999998</v>
      </c>
      <c r="C4" s="4">
        <f t="shared" si="0"/>
        <v>3.7192247249869137E-2</v>
      </c>
      <c r="D4" s="4">
        <f t="shared" si="2"/>
        <v>1.7128757290264693</v>
      </c>
      <c r="E4" s="4">
        <f t="shared" si="3"/>
        <v>2.402769037130271</v>
      </c>
      <c r="G4" s="4">
        <f t="shared" si="1"/>
        <v>1.0371922472498691</v>
      </c>
    </row>
    <row r="5" spans="1:7" x14ac:dyDescent="0.2">
      <c r="A5" s="4">
        <f>IF('True_Odds_Calculator_2-way'!A6="","",'True_Odds_Calculator_2-way'!A6)</f>
        <v>1.35</v>
      </c>
      <c r="B5" s="4">
        <f>IF('True_Odds_Calculator_2-way'!B6="","",'True_Odds_Calculator_2-way'!B6)</f>
        <v>3.34</v>
      </c>
      <c r="C5" s="4">
        <f t="shared" si="0"/>
        <v>4.0141938345531258E-2</v>
      </c>
      <c r="D5" s="4">
        <f t="shared" si="2"/>
        <v>1.3875980920141562</v>
      </c>
      <c r="E5" s="4">
        <f t="shared" si="3"/>
        <v>3.5799920603414059</v>
      </c>
      <c r="G5" s="4">
        <f t="shared" si="1"/>
        <v>1.0401419383455313</v>
      </c>
    </row>
    <row r="6" spans="1:7" x14ac:dyDescent="0.2">
      <c r="A6" s="4">
        <f>IF('True_Odds_Calculator_2-way'!A7="","",'True_Odds_Calculator_2-way'!A7)</f>
        <v>1.99</v>
      </c>
      <c r="B6" s="4">
        <f>IF('True_Odds_Calculator_2-way'!B7="","",'True_Odds_Calculator_2-way'!B7)</f>
        <v>1.92</v>
      </c>
      <c r="C6" s="4">
        <f t="shared" si="0"/>
        <v>2.3345896147403788E-2</v>
      </c>
      <c r="D6" s="4">
        <f t="shared" si="2"/>
        <v>2.0373253705876082</v>
      </c>
      <c r="E6" s="4">
        <f t="shared" si="3"/>
        <v>1.9640176827387685</v>
      </c>
      <c r="G6" s="4">
        <f t="shared" si="1"/>
        <v>1.0233458961474038</v>
      </c>
    </row>
    <row r="7" spans="1:7" x14ac:dyDescent="0.2">
      <c r="A7" s="4">
        <f>IF('True_Odds_Calculator_2-way'!A8="","",'True_Odds_Calculator_2-way'!A8)</f>
        <v>2.04</v>
      </c>
      <c r="B7" s="4">
        <f>IF('True_Odds_Calculator_2-way'!B8="","",'True_Odds_Calculator_2-way'!B8)</f>
        <v>1.87</v>
      </c>
      <c r="C7" s="4">
        <f t="shared" si="0"/>
        <v>2.4955436720142554E-2</v>
      </c>
      <c r="D7" s="4">
        <f t="shared" si="2"/>
        <v>2.0932835820895521</v>
      </c>
      <c r="E7" s="4">
        <f t="shared" si="3"/>
        <v>1.9146757679180888</v>
      </c>
      <c r="G7" s="4">
        <f t="shared" si="1"/>
        <v>1.0249554367201426</v>
      </c>
    </row>
    <row r="8" spans="1:7" x14ac:dyDescent="0.2">
      <c r="A8" s="4">
        <f>IF('True_Odds_Calculator_2-way'!A9="","",'True_Odds_Calculator_2-way'!A9)</f>
        <v>1.88</v>
      </c>
      <c r="B8" s="4">
        <f>IF('True_Odds_Calculator_2-way'!B9="","",'True_Odds_Calculator_2-way'!B9)</f>
        <v>2.04</v>
      </c>
      <c r="C8" s="4">
        <f t="shared" si="0"/>
        <v>2.2110972048393851E-2</v>
      </c>
      <c r="D8" s="4">
        <f t="shared" si="2"/>
        <v>1.9199038846615937</v>
      </c>
      <c r="E8" s="4">
        <f t="shared" si="3"/>
        <v>2.087070091423596</v>
      </c>
      <c r="G8" s="4">
        <f t="shared" si="1"/>
        <v>1.0221109720483939</v>
      </c>
    </row>
    <row r="9" spans="1:7" x14ac:dyDescent="0.2">
      <c r="A9" s="4">
        <f>IF('True_Odds_Calculator_2-way'!A10="","",'True_Odds_Calculator_2-way'!A10)</f>
        <v>2.21</v>
      </c>
      <c r="B9" s="4">
        <f>IF('True_Odds_Calculator_2-way'!B10="","",'True_Odds_Calculator_2-way'!B10)</f>
        <v>1.74</v>
      </c>
      <c r="C9" s="4">
        <f t="shared" si="0"/>
        <v>2.720133146096626E-2</v>
      </c>
      <c r="D9" s="4">
        <f t="shared" si="2"/>
        <v>2.2784855128281092</v>
      </c>
      <c r="E9" s="4">
        <f t="shared" si="3"/>
        <v>1.7821754646150993</v>
      </c>
      <c r="G9" s="4">
        <f t="shared" si="1"/>
        <v>1.0272013314609663</v>
      </c>
    </row>
    <row r="10" spans="1:7" x14ac:dyDescent="0.2">
      <c r="A10" s="4">
        <f>IF('True_Odds_Calculator_2-way'!A11="","",'True_Odds_Calculator_2-way'!A11)</f>
        <v>1.36</v>
      </c>
      <c r="B10" s="4">
        <f>IF('True_Odds_Calculator_2-way'!B11="","",'True_Odds_Calculator_2-way'!B11)</f>
        <v>3.28</v>
      </c>
      <c r="C10" s="4">
        <f t="shared" si="0"/>
        <v>4.0172166427546507E-2</v>
      </c>
      <c r="D10" s="4">
        <f t="shared" si="2"/>
        <v>1.3981945837512537</v>
      </c>
      <c r="E10" s="4">
        <f t="shared" si="3"/>
        <v>3.5113350125944573</v>
      </c>
      <c r="G10" s="4">
        <f t="shared" si="1"/>
        <v>1.0401721664275465</v>
      </c>
    </row>
    <row r="11" spans="1:7" x14ac:dyDescent="0.2">
      <c r="A11" s="4">
        <f>IF('True_Odds_Calculator_2-way'!A12="","",'True_Odds_Calculator_2-way'!A12)</f>
        <v>2.2400000000000002</v>
      </c>
      <c r="B11" s="4">
        <f>IF('True_Odds_Calculator_2-way'!B12="","",'True_Odds_Calculator_2-way'!B12)</f>
        <v>1.67</v>
      </c>
      <c r="C11" s="4">
        <f t="shared" si="0"/>
        <v>4.5230966638152292E-2</v>
      </c>
      <c r="D11" s="4">
        <f t="shared" si="2"/>
        <v>2.3595307177999247</v>
      </c>
      <c r="E11" s="4">
        <f t="shared" si="3"/>
        <v>1.7355479261389997</v>
      </c>
      <c r="G11" s="4">
        <f t="shared" si="1"/>
        <v>1.0452309666381523</v>
      </c>
    </row>
    <row r="12" spans="1:7" x14ac:dyDescent="0.2">
      <c r="A12" s="4">
        <f>IF('True_Odds_Calculator_2-way'!A13="","",'True_Odds_Calculator_2-way'!A13)</f>
        <v>1.73</v>
      </c>
      <c r="B12" s="4">
        <f>IF('True_Odds_Calculator_2-way'!B13="","",'True_Odds_Calculator_2-way'!B13)</f>
        <v>2.13</v>
      </c>
      <c r="C12" s="4">
        <f t="shared" si="0"/>
        <v>4.7518250156042274E-2</v>
      </c>
      <c r="D12" s="4">
        <f t="shared" si="2"/>
        <v>1.8041567725036107</v>
      </c>
      <c r="E12" s="4">
        <f t="shared" si="3"/>
        <v>2.243538616091814</v>
      </c>
      <c r="G12" s="4">
        <f t="shared" si="1"/>
        <v>1.0475182501560423</v>
      </c>
    </row>
    <row r="13" spans="1:7" x14ac:dyDescent="0.2">
      <c r="A13" s="4">
        <f>IF('True_Odds_Calculator_2-way'!A14="","",'True_Odds_Calculator_2-way'!A14)</f>
        <v>2.13</v>
      </c>
      <c r="B13" s="4">
        <f>IF('True_Odds_Calculator_2-way'!B14="","",'True_Odds_Calculator_2-way'!B14)</f>
        <v>1.73</v>
      </c>
      <c r="C13" s="4">
        <f t="shared" si="0"/>
        <v>4.7518250156042274E-2</v>
      </c>
      <c r="D13" s="4">
        <f t="shared" si="2"/>
        <v>2.243538616091814</v>
      </c>
      <c r="E13" s="4">
        <f t="shared" si="3"/>
        <v>1.8041567725036107</v>
      </c>
      <c r="G13" s="4">
        <f t="shared" si="1"/>
        <v>1.0475182501560423</v>
      </c>
    </row>
    <row r="14" spans="1:7" x14ac:dyDescent="0.2">
      <c r="A14" s="4">
        <f>IF('True_Odds_Calculator_2-way'!A15="","",'True_Odds_Calculator_2-way'!A15)</f>
        <v>2.0099999999999998</v>
      </c>
      <c r="B14" s="4">
        <f>IF('True_Odds_Calculator_2-way'!B15="","",'True_Odds_Calculator_2-way'!B15)</f>
        <v>1.88</v>
      </c>
      <c r="C14" s="4">
        <f t="shared" si="0"/>
        <v>2.9427331427966497E-2</v>
      </c>
      <c r="D14" s="4">
        <f t="shared" si="2"/>
        <v>2.0712563034422273</v>
      </c>
      <c r="E14" s="4">
        <f t="shared" si="3"/>
        <v>1.9334834220221038</v>
      </c>
      <c r="G14" s="4">
        <f t="shared" si="1"/>
        <v>1.0294273314279665</v>
      </c>
    </row>
    <row r="15" spans="1:7" x14ac:dyDescent="0.2">
      <c r="A15" s="4">
        <f>IF('True_Odds_Calculator_2-way'!A16="","",'True_Odds_Calculator_2-way'!A16)</f>
        <v>1.68</v>
      </c>
      <c r="B15" s="4">
        <f>IF('True_Odds_Calculator_2-way'!B16="","",'True_Odds_Calculator_2-way'!B16)</f>
        <v>2.2200000000000002</v>
      </c>
      <c r="C15" s="4">
        <f t="shared" si="0"/>
        <v>4.5688545688545634E-2</v>
      </c>
      <c r="D15" s="4">
        <f t="shared" si="2"/>
        <v>1.7470489038785832</v>
      </c>
      <c r="E15" s="4">
        <f t="shared" si="3"/>
        <v>2.3386004514672689</v>
      </c>
      <c r="G15" s="4">
        <f t="shared" si="1"/>
        <v>1.0456885456885456</v>
      </c>
    </row>
    <row r="16" spans="1:7" x14ac:dyDescent="0.2">
      <c r="A16" s="4">
        <f>IF('True_Odds_Calculator_2-way'!A17="","",'True_Odds_Calculator_2-way'!A17)</f>
        <v>1.4</v>
      </c>
      <c r="B16" s="4">
        <f>IF('True_Odds_Calculator_2-way'!B17="","",'True_Odds_Calculator_2-way'!B17)</f>
        <v>2.96</v>
      </c>
      <c r="C16" s="4">
        <f t="shared" si="0"/>
        <v>5.212355212355213E-2</v>
      </c>
      <c r="D16" s="4">
        <f t="shared" si="2"/>
        <v>1.4530154277699858</v>
      </c>
      <c r="E16" s="4">
        <f t="shared" si="3"/>
        <v>3.2074303405572757</v>
      </c>
      <c r="G16" s="4">
        <f t="shared" si="1"/>
        <v>1.0521235521235521</v>
      </c>
    </row>
    <row r="17" spans="1:7" x14ac:dyDescent="0.2">
      <c r="A17" s="4">
        <f>IF('True_Odds_Calculator_2-way'!A18="","",'True_Odds_Calculator_2-way'!A18)</f>
        <v>1.63</v>
      </c>
      <c r="B17" s="4">
        <f>IF('True_Odds_Calculator_2-way'!B18="","",'True_Odds_Calculator_2-way'!B18)</f>
        <v>2.31</v>
      </c>
      <c r="C17" s="4">
        <f t="shared" si="0"/>
        <v>4.6397365415770331E-2</v>
      </c>
      <c r="D17" s="4">
        <f t="shared" si="2"/>
        <v>1.6940588936629699</v>
      </c>
      <c r="E17" s="4">
        <f t="shared" si="3"/>
        <v>2.4407999222117787</v>
      </c>
      <c r="G17" s="4">
        <f t="shared" si="1"/>
        <v>1.0463973654157703</v>
      </c>
    </row>
    <row r="18" spans="1:7" x14ac:dyDescent="0.2">
      <c r="A18" s="4">
        <f>IF('True_Odds_Calculator_2-way'!A19="","",'True_Odds_Calculator_2-way'!A19)</f>
        <v>1.68</v>
      </c>
      <c r="B18" s="4">
        <f>IF('True_Odds_Calculator_2-way'!B19="","",'True_Odds_Calculator_2-way'!B19)</f>
        <v>2.2000000000000002</v>
      </c>
      <c r="C18" s="4">
        <f t="shared" si="0"/>
        <v>4.9783549783549708E-2</v>
      </c>
      <c r="D18" s="4">
        <f t="shared" si="2"/>
        <v>1.7533206831119543</v>
      </c>
      <c r="E18" s="4">
        <f t="shared" si="3"/>
        <v>2.327455919395466</v>
      </c>
      <c r="G18" s="4">
        <f t="shared" si="1"/>
        <v>1.0497835497835497</v>
      </c>
    </row>
    <row r="19" spans="1:7" x14ac:dyDescent="0.2">
      <c r="A19" s="4">
        <f>IF('True_Odds_Calculator_2-way'!A20="","",'True_Odds_Calculator_2-way'!A20)</f>
        <v>1.68</v>
      </c>
      <c r="B19" s="4">
        <f>IF('True_Odds_Calculator_2-way'!B20="","",'True_Odds_Calculator_2-way'!B20)</f>
        <v>2.31</v>
      </c>
      <c r="C19" s="4">
        <f t="shared" si="0"/>
        <v>2.813852813852824E-2</v>
      </c>
      <c r="D19" s="4">
        <f t="shared" si="2"/>
        <v>1.7206703910614525</v>
      </c>
      <c r="E19" s="4">
        <f t="shared" si="3"/>
        <v>2.3875968992248064</v>
      </c>
      <c r="G19" s="4">
        <f t="shared" si="1"/>
        <v>1.0281385281385282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2.37</v>
      </c>
      <c r="C20" s="4">
        <f t="shared" si="0"/>
        <v>2.8001534330648337E-2</v>
      </c>
      <c r="D20" s="4">
        <f t="shared" si="2"/>
        <v>1.6890184645286688</v>
      </c>
      <c r="E20" s="4">
        <f t="shared" si="3"/>
        <v>2.4513399153737665</v>
      </c>
      <c r="G20" s="4">
        <f t="shared" si="1"/>
        <v>1.0280015343306483</v>
      </c>
    </row>
    <row r="21" spans="1:7" x14ac:dyDescent="0.2">
      <c r="A21" s="4">
        <f>IF('True_Odds_Calculator_2-way'!A22="","",'True_Odds_Calculator_2-way'!A22)</f>
        <v>1.27</v>
      </c>
      <c r="B21" s="4">
        <f>IF('True_Odds_Calculator_2-way'!B22="","",'True_Odds_Calculator_2-way'!B22)</f>
        <v>4.33</v>
      </c>
      <c r="C21" s="4">
        <f t="shared" si="0"/>
        <v>1.8348457020239684E-2</v>
      </c>
      <c r="D21" s="4">
        <f t="shared" si="2"/>
        <v>1.284971550747158</v>
      </c>
      <c r="E21" s="4">
        <f t="shared" si="3"/>
        <v>4.5091222172112664</v>
      </c>
      <c r="G21" s="4">
        <f t="shared" si="1"/>
        <v>1.0183484570202397</v>
      </c>
    </row>
    <row r="22" spans="1:7" x14ac:dyDescent="0.2">
      <c r="A22" s="4">
        <f>IF('True_Odds_Calculator_2-way'!A23="","",'True_Odds_Calculator_2-way'!A23)</f>
        <v>1.48</v>
      </c>
      <c r="B22" s="4">
        <f>IF('True_Odds_Calculator_2-way'!B23="","",'True_Odds_Calculator_2-way'!B23)</f>
        <v>2.81</v>
      </c>
      <c r="C22" s="4">
        <f t="shared" si="0"/>
        <v>3.1547561796672063E-2</v>
      </c>
      <c r="D22" s="4">
        <f t="shared" si="2"/>
        <v>1.5153767672350968</v>
      </c>
      <c r="E22" s="4">
        <f t="shared" si="3"/>
        <v>2.9403280542986421</v>
      </c>
      <c r="G22" s="4">
        <f t="shared" si="1"/>
        <v>1.0315475617966721</v>
      </c>
    </row>
    <row r="23" spans="1:7" x14ac:dyDescent="0.2">
      <c r="A23" s="4">
        <f>IF('True_Odds_Calculator_2-way'!A24="","",'True_Odds_Calculator_2-way'!A24)</f>
        <v>2.08</v>
      </c>
      <c r="B23" s="4">
        <f>IF('True_Odds_Calculator_2-way'!B24="","",'True_Odds_Calculator_2-way'!B24)</f>
        <v>1.84</v>
      </c>
      <c r="C23" s="4">
        <f t="shared" si="0"/>
        <v>2.4247491638795804E-2</v>
      </c>
      <c r="D23" s="4">
        <f t="shared" si="2"/>
        <v>2.1338090990187331</v>
      </c>
      <c r="E23" s="4">
        <f t="shared" si="3"/>
        <v>1.8819826907946497</v>
      </c>
      <c r="G23" s="4">
        <f t="shared" si="1"/>
        <v>1.0242474916387958</v>
      </c>
    </row>
    <row r="24" spans="1:7" x14ac:dyDescent="0.2">
      <c r="A24" s="4">
        <f>IF('True_Odds_Calculator_2-way'!A25="","",'True_Odds_Calculator_2-way'!A25)</f>
        <v>2.62</v>
      </c>
      <c r="B24" s="4">
        <f>IF('True_Odds_Calculator_2-way'!B25="","",'True_Odds_Calculator_2-way'!B25)</f>
        <v>1.54</v>
      </c>
      <c r="C24" s="4">
        <f t="shared" si="0"/>
        <v>3.1030038663626414E-2</v>
      </c>
      <c r="D24" s="4">
        <f t="shared" si="2"/>
        <v>2.7310139434141059</v>
      </c>
      <c r="E24" s="4">
        <f t="shared" si="3"/>
        <v>1.5776960975991241</v>
      </c>
      <c r="G24" s="4">
        <f t="shared" si="1"/>
        <v>1.0310300386636264</v>
      </c>
    </row>
    <row r="25" spans="1:7" x14ac:dyDescent="0.2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1.89</v>
      </c>
      <c r="C25" s="4">
        <f t="shared" si="0"/>
        <v>2.6612966911474523E-2</v>
      </c>
      <c r="D25" s="4">
        <f t="shared" si="2"/>
        <v>2.065236891462122</v>
      </c>
      <c r="E25" s="4">
        <f t="shared" si="3"/>
        <v>1.9387583250401901</v>
      </c>
      <c r="G25" s="4">
        <f t="shared" si="1"/>
        <v>1.0266129669114745</v>
      </c>
    </row>
    <row r="26" spans="1:7" x14ac:dyDescent="0.2">
      <c r="A26" s="4">
        <f>IF('True_Odds_Calculator_2-way'!A27="","",'True_Odds_Calculator_2-way'!A27)</f>
        <v>2.16</v>
      </c>
      <c r="B26" s="4">
        <f>IF('True_Odds_Calculator_2-way'!B27="","",'True_Odds_Calculator_2-way'!B27)</f>
        <v>1.77</v>
      </c>
      <c r="C26" s="4">
        <f t="shared" si="0"/>
        <v>2.79347143753923E-2</v>
      </c>
      <c r="D26" s="4">
        <f t="shared" si="2"/>
        <v>2.2271932890597692</v>
      </c>
      <c r="E26" s="4">
        <f t="shared" si="3"/>
        <v>1.8148675590999714</v>
      </c>
      <c r="G26" s="4">
        <f t="shared" si="1"/>
        <v>1.0279347143753923</v>
      </c>
    </row>
    <row r="27" spans="1:7" x14ac:dyDescent="0.2">
      <c r="A27" s="4">
        <f>IF('True_Odds_Calculator_2-way'!A28="","",'True_Odds_Calculator_2-way'!A28)</f>
        <v>1.87</v>
      </c>
      <c r="B27" s="4">
        <f>IF('True_Odds_Calculator_2-way'!B28="","",'True_Odds_Calculator_2-way'!B28)</f>
        <v>2.04</v>
      </c>
      <c r="C27" s="4">
        <f t="shared" si="0"/>
        <v>2.4955436720142554E-2</v>
      </c>
      <c r="D27" s="4">
        <f t="shared" si="2"/>
        <v>1.9146757679180888</v>
      </c>
      <c r="E27" s="4">
        <f t="shared" si="3"/>
        <v>2.0932835820895521</v>
      </c>
      <c r="G27" s="4">
        <f t="shared" si="1"/>
        <v>1.0249554367201426</v>
      </c>
    </row>
    <row r="28" spans="1:7" x14ac:dyDescent="0.2">
      <c r="A28" s="4">
        <f>IF('True_Odds_Calculator_2-way'!A29="","",'True_Odds_Calculator_2-way'!A29)</f>
        <v>2.13</v>
      </c>
      <c r="B28" s="4">
        <f>IF('True_Odds_Calculator_2-way'!B29="","",'True_Odds_Calculator_2-way'!B29)</f>
        <v>1.7</v>
      </c>
      <c r="C28" s="4">
        <f t="shared" si="0"/>
        <v>5.7718862192764453E-2</v>
      </c>
      <c r="D28" s="4">
        <f t="shared" si="2"/>
        <v>2.2695079912253213</v>
      </c>
      <c r="E28" s="4">
        <f t="shared" si="3"/>
        <v>1.7877067390767711</v>
      </c>
      <c r="G28" s="4">
        <f t="shared" si="1"/>
        <v>1.0577188621927645</v>
      </c>
    </row>
    <row r="29" spans="1:7" x14ac:dyDescent="0.2">
      <c r="A29" s="4">
        <f>IF('True_Odds_Calculator_2-way'!A30="","",'True_Odds_Calculator_2-way'!A30)</f>
        <v>2.38</v>
      </c>
      <c r="B29" s="4">
        <f>IF('True_Odds_Calculator_2-way'!B30="","",'True_Odds_Calculator_2-way'!B30)</f>
        <v>1.57</v>
      </c>
      <c r="C29" s="4">
        <f t="shared" si="0"/>
        <v>5.7110742386126345E-2</v>
      </c>
      <c r="D29" s="4">
        <f t="shared" si="2"/>
        <v>2.5535433608966032</v>
      </c>
      <c r="E29" s="4">
        <f t="shared" si="3"/>
        <v>1.6436897901728764</v>
      </c>
      <c r="G29" s="4">
        <f t="shared" si="1"/>
        <v>1.0571107423861263</v>
      </c>
    </row>
    <row r="30" spans="1:7" x14ac:dyDescent="0.2">
      <c r="A30" s="4">
        <f>IF('True_Odds_Calculator_2-way'!A31="","",'True_Odds_Calculator_2-way'!A31)</f>
        <v>2.12</v>
      </c>
      <c r="B30" s="4">
        <f>IF('True_Odds_Calculator_2-way'!B31="","",'True_Odds_Calculator_2-way'!B31)</f>
        <v>1.71</v>
      </c>
      <c r="C30" s="4">
        <f t="shared" si="0"/>
        <v>5.6493434844973933E-2</v>
      </c>
      <c r="D30" s="4">
        <f t="shared" si="2"/>
        <v>2.2550385668076633</v>
      </c>
      <c r="E30" s="4">
        <f t="shared" si="3"/>
        <v>1.7967882632831085</v>
      </c>
      <c r="G30" s="4">
        <f t="shared" si="1"/>
        <v>1.0564934348449739</v>
      </c>
    </row>
    <row r="31" spans="1:7" x14ac:dyDescent="0.2">
      <c r="A31" s="4">
        <f>IF('True_Odds_Calculator_2-way'!A32="","",'True_Odds_Calculator_2-way'!A32)</f>
        <v>1.84</v>
      </c>
      <c r="B31" s="4">
        <f>IF('True_Odds_Calculator_2-way'!B32="","",'True_Odds_Calculator_2-way'!B32)</f>
        <v>1.96</v>
      </c>
      <c r="C31" s="4">
        <f t="shared" si="0"/>
        <v>5.3682342502218372E-2</v>
      </c>
      <c r="D31" s="4">
        <f t="shared" si="2"/>
        <v>1.9355946758265352</v>
      </c>
      <c r="E31" s="4">
        <f t="shared" si="3"/>
        <v>2.0688389169343737</v>
      </c>
      <c r="G31" s="4">
        <f t="shared" si="1"/>
        <v>1.0536823425022184</v>
      </c>
    </row>
    <row r="32" spans="1:7" x14ac:dyDescent="0.2">
      <c r="A32" s="4">
        <f>IF('True_Odds_Calculator_2-way'!A33="","",'True_Odds_Calculator_2-way'!A33)</f>
        <v>1.61</v>
      </c>
      <c r="B32" s="4">
        <f>IF('True_Odds_Calculator_2-way'!B33="","",'True_Odds_Calculator_2-way'!B33)</f>
        <v>2.4</v>
      </c>
      <c r="C32" s="4">
        <f t="shared" si="0"/>
        <v>3.7784679089026829E-2</v>
      </c>
      <c r="D32" s="4">
        <f t="shared" si="2"/>
        <v>1.6605070906746886</v>
      </c>
      <c r="E32" s="4">
        <f t="shared" si="3"/>
        <v>2.5139882888744305</v>
      </c>
      <c r="G32" s="4">
        <f t="shared" si="1"/>
        <v>1.0377846790890268</v>
      </c>
    </row>
    <row r="33" spans="1:7" x14ac:dyDescent="0.2">
      <c r="A33" s="4">
        <f>IF('True_Odds_Calculator_2-way'!A34="","",'True_Odds_Calculator_2-way'!A34)</f>
        <v>1.55</v>
      </c>
      <c r="B33" s="4">
        <f>IF('True_Odds_Calculator_2-way'!B34="","",'True_Odds_Calculator_2-way'!B34)</f>
        <v>2.57</v>
      </c>
      <c r="C33" s="4">
        <f t="shared" si="0"/>
        <v>3.4266348688339443E-2</v>
      </c>
      <c r="D33" s="4">
        <f t="shared" si="2"/>
        <v>1.5922854002198461</v>
      </c>
      <c r="E33" s="4">
        <f t="shared" si="3"/>
        <v>2.6883752319892018</v>
      </c>
      <c r="G33" s="4">
        <f t="shared" si="1"/>
        <v>1.0342663486883394</v>
      </c>
    </row>
    <row r="34" spans="1:7" x14ac:dyDescent="0.2">
      <c r="A34" s="4">
        <f>IF('True_Odds_Calculator_2-way'!A35="","",'True_Odds_Calculator_2-way'!A35)</f>
        <v>1.58</v>
      </c>
      <c r="B34" s="4">
        <f>IF('True_Odds_Calculator_2-way'!B35="","",'True_Odds_Calculator_2-way'!B35)</f>
        <v>2.4</v>
      </c>
      <c r="C34" s="4">
        <f t="shared" si="0"/>
        <v>4.9578059071729852E-2</v>
      </c>
      <c r="D34" s="4">
        <f t="shared" si="2"/>
        <v>1.6444058976582827</v>
      </c>
      <c r="E34" s="4">
        <f t="shared" si="3"/>
        <v>2.5518169582772541</v>
      </c>
      <c r="G34" s="4">
        <f t="shared" si="1"/>
        <v>1.0495780590717299</v>
      </c>
    </row>
    <row r="35" spans="1:7" x14ac:dyDescent="0.2">
      <c r="A35" s="4">
        <f>IF('True_Odds_Calculator_2-way'!A36="","",'True_Odds_Calculator_2-way'!A36)</f>
        <v>1.6</v>
      </c>
      <c r="B35" s="4">
        <f>IF('True_Odds_Calculator_2-way'!B36="","",'True_Odds_Calculator_2-way'!B36)</f>
        <v>2.37</v>
      </c>
      <c r="C35" s="4">
        <f t="shared" si="0"/>
        <v>4.6940928270042148E-2</v>
      </c>
      <c r="D35" s="4">
        <f t="shared" si="2"/>
        <v>1.6624287593160894</v>
      </c>
      <c r="E35" s="4">
        <f t="shared" si="3"/>
        <v>2.5095962938451355</v>
      </c>
      <c r="G35" s="4">
        <f t="shared" si="1"/>
        <v>1.0469409282700421</v>
      </c>
    </row>
    <row r="36" spans="1:7" x14ac:dyDescent="0.2">
      <c r="A36" s="4">
        <f>IF('True_Odds_Calculator_2-way'!A37="","",'True_Odds_Calculator_2-way'!A37)</f>
        <v>1.78</v>
      </c>
      <c r="B36" s="4">
        <f>IF('True_Odds_Calculator_2-way'!B37="","",'True_Odds_Calculator_2-way'!B37)</f>
        <v>2.1</v>
      </c>
      <c r="C36" s="4">
        <f t="shared" si="0"/>
        <v>3.7988228999465079E-2</v>
      </c>
      <c r="D36" s="4">
        <f t="shared" si="2"/>
        <v>1.8422868408082802</v>
      </c>
      <c r="E36" s="4">
        <f t="shared" si="3"/>
        <v>2.1872440023405506</v>
      </c>
      <c r="G36" s="4">
        <f t="shared" si="1"/>
        <v>1.0379882289994651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1.34</v>
      </c>
      <c r="B38" s="4">
        <f>IF('True_Odds_Calculator_2-way'!B39="","",'True_Odds_Calculator_2-way'!B39)</f>
        <v>3.4</v>
      </c>
      <c r="C38" s="4">
        <f t="shared" si="0"/>
        <v>4.0386303775241439E-2</v>
      </c>
      <c r="D38" s="4">
        <f t="shared" si="2"/>
        <v>1.37726723095526</v>
      </c>
      <c r="E38" s="4">
        <f t="shared" si="3"/>
        <v>3.6506410256410255</v>
      </c>
      <c r="G38" s="4">
        <f t="shared" si="1"/>
        <v>1.0403863037752414</v>
      </c>
    </row>
    <row r="39" spans="1:7" x14ac:dyDescent="0.2">
      <c r="A39" s="4">
        <f>IF('True_Odds_Calculator_2-way'!A40="","",'True_Odds_Calculator_2-way'!A40)</f>
        <v>2.31</v>
      </c>
      <c r="B39" s="4">
        <f>IF('True_Odds_Calculator_2-way'!B40="","",'True_Odds_Calculator_2-way'!B40)</f>
        <v>1.61</v>
      </c>
      <c r="C39" s="4">
        <f t="shared" si="0"/>
        <v>5.4018445322792985E-2</v>
      </c>
      <c r="D39" s="4">
        <f t="shared" si="2"/>
        <v>2.4637143519591929</v>
      </c>
      <c r="E39" s="4">
        <f t="shared" si="3"/>
        <v>1.6831934104229367</v>
      </c>
      <c r="G39" s="4">
        <f t="shared" si="1"/>
        <v>1.054018445322793</v>
      </c>
    </row>
    <row r="40" spans="1:7" x14ac:dyDescent="0.2">
      <c r="A40" s="4">
        <f>IF('True_Odds_Calculator_2-way'!A41="","",'True_Odds_Calculator_2-way'!A41)</f>
        <v>2.0299999999999998</v>
      </c>
      <c r="B40" s="4">
        <f>IF('True_Odds_Calculator_2-way'!B41="","",'True_Odds_Calculator_2-way'!B41)</f>
        <v>1.79</v>
      </c>
      <c r="C40" s="4">
        <f t="shared" si="0"/>
        <v>5.1270055315518537E-2</v>
      </c>
      <c r="D40" s="4">
        <f t="shared" si="2"/>
        <v>2.1414385478975744</v>
      </c>
      <c r="E40" s="4">
        <f t="shared" si="3"/>
        <v>1.8760874616000205</v>
      </c>
      <c r="G40" s="4">
        <f t="shared" si="1"/>
        <v>1.0512700553155185</v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1.56</v>
      </c>
      <c r="B2" s="4">
        <f>IF('True_Odds_Calculator_3-way'!B3="","",'True_Odds_Calculator_3-way'!B3)</f>
        <v>4.3499999999999996</v>
      </c>
      <c r="C2" s="4">
        <f>IF('True_Odds_Calculator_3-way'!C3="","",'True_Odds_Calculator_3-way'!C3)</f>
        <v>5.94</v>
      </c>
      <c r="D2" s="4">
        <f>IF(A2="","",((1/A2)+(1/B2)+(1/C2))-1)</f>
        <v>3.926086684707375E-2</v>
      </c>
      <c r="E2" s="4">
        <f>IF(A2="","",(3*A2)/(3-($D2*A2)))</f>
        <v>1.5925121723423521</v>
      </c>
      <c r="F2" s="4">
        <f>IF(B2="","",(3*B2)/(3-($D2*B2)))</f>
        <v>4.6125865099417771</v>
      </c>
      <c r="G2" s="4">
        <f>IF(C2="","",(3*C2)/(3-($D2*C2)))</f>
        <v>6.4406756912221494</v>
      </c>
      <c r="I2" s="4">
        <f>IF(A2="","",D2+1)</f>
        <v>1.0392608668470737</v>
      </c>
    </row>
    <row r="3" spans="1:9" x14ac:dyDescent="0.2">
      <c r="A3" s="4">
        <f>IF('True_Odds_Calculator_3-way'!A4="","",'True_Odds_Calculator_3-way'!A4)</f>
        <v>1.43</v>
      </c>
      <c r="B3" s="4">
        <f>IF('True_Odds_Calculator_3-way'!B4="","",'True_Odds_Calculator_3-way'!B4)</f>
        <v>4.6500000000000004</v>
      </c>
      <c r="C3" s="4">
        <f>IF('True_Odds_Calculator_3-way'!C4="","",'True_Odds_Calculator_3-way'!C4)</f>
        <v>7.96</v>
      </c>
      <c r="D3" s="4">
        <f t="shared" ref="D3:D66" si="0">IF(A3="","",((1/A3)+(1/B3)+(1/C3))-1)</f>
        <v>3.9982603445077203E-2</v>
      </c>
      <c r="E3" s="4">
        <f t="shared" ref="E3:E66" si="1">IF(A3="","",(3*A3)/(3-($D3*A3)))</f>
        <v>1.4577829735713477</v>
      </c>
      <c r="F3" s="4">
        <f t="shared" ref="F3:F66" si="2">IF(B3="","",(3*B3)/(3-($D3*B3)))</f>
        <v>4.9572135718772294</v>
      </c>
      <c r="G3" s="4">
        <f t="shared" ref="G3:G66" si="3">IF(C3="","",(3*C3)/(3-($D3*C3)))</f>
        <v>8.9046714318239708</v>
      </c>
      <c r="I3" s="4">
        <f t="shared" ref="I3:I66" si="4">IF(A3="","",D3+1)</f>
        <v>1.0399826034450772</v>
      </c>
    </row>
    <row r="4" spans="1:9" x14ac:dyDescent="0.2">
      <c r="A4" s="4">
        <f>IF('True_Odds_Calculator_3-way'!A5="","",'True_Odds_Calculator_3-way'!A5)</f>
        <v>2.4700000000000002</v>
      </c>
      <c r="B4" s="4">
        <f>IF('True_Odds_Calculator_3-way'!B5="","",'True_Odds_Calculator_3-way'!B5)</f>
        <v>3.71</v>
      </c>
      <c r="C4" s="4">
        <f>IF('True_Odds_Calculator_3-way'!C5="","",'True_Odds_Calculator_3-way'!C5)</f>
        <v>2.79</v>
      </c>
      <c r="D4" s="4">
        <f t="shared" si="0"/>
        <v>3.282301763898321E-2</v>
      </c>
      <c r="E4" s="4">
        <f t="shared" si="1"/>
        <v>2.5386039555863777</v>
      </c>
      <c r="F4" s="4">
        <f t="shared" si="2"/>
        <v>3.8669644642882077</v>
      </c>
      <c r="G4" s="4">
        <f t="shared" si="3"/>
        <v>2.8778474633894149</v>
      </c>
      <c r="I4" s="4">
        <f t="shared" si="4"/>
        <v>1.0328230176389832</v>
      </c>
    </row>
    <row r="5" spans="1:9" x14ac:dyDescent="0.2">
      <c r="A5" s="4">
        <f>IF('True_Odds_Calculator_3-way'!A6="","",'True_Odds_Calculator_3-way'!A6)</f>
        <v>9.74</v>
      </c>
      <c r="B5" s="4">
        <f>IF('True_Odds_Calculator_3-way'!B6="","",'True_Odds_Calculator_3-way'!B6)</f>
        <v>6.72</v>
      </c>
      <c r="C5" s="4">
        <f>IF('True_Odds_Calculator_3-way'!C6="","",'True_Odds_Calculator_3-way'!C6)</f>
        <v>1.29</v>
      </c>
      <c r="D5" s="4">
        <f t="shared" si="0"/>
        <v>2.667272677659005E-2</v>
      </c>
      <c r="E5" s="4">
        <f t="shared" si="1"/>
        <v>10.663425486707425</v>
      </c>
      <c r="F5" s="4">
        <f t="shared" si="2"/>
        <v>7.1470118599236976</v>
      </c>
      <c r="G5" s="4">
        <f t="shared" si="3"/>
        <v>1.304967022401621</v>
      </c>
      <c r="I5" s="4">
        <f t="shared" si="4"/>
        <v>1.02667272677659</v>
      </c>
    </row>
    <row r="6" spans="1:9" x14ac:dyDescent="0.2">
      <c r="A6" s="4">
        <f>IF('True_Odds_Calculator_3-way'!A7="","",'True_Odds_Calculator_3-way'!A7)</f>
        <v>2.36</v>
      </c>
      <c r="B6" s="4">
        <f>IF('True_Odds_Calculator_3-way'!B7="","",'True_Odds_Calculator_3-way'!B7)</f>
        <v>3.39</v>
      </c>
      <c r="C6" s="4">
        <f>IF('True_Odds_Calculator_3-way'!C7="","",'True_Odds_Calculator_3-way'!C7)</f>
        <v>3.3</v>
      </c>
      <c r="D6" s="4">
        <f t="shared" si="0"/>
        <v>2.1744367327088288E-2</v>
      </c>
      <c r="E6" s="4">
        <f t="shared" si="1"/>
        <v>2.4010716975091948</v>
      </c>
      <c r="F6" s="4">
        <f t="shared" si="2"/>
        <v>3.4753943848859499</v>
      </c>
      <c r="G6" s="4">
        <f t="shared" si="3"/>
        <v>3.3808662780572258</v>
      </c>
      <c r="I6" s="4">
        <f t="shared" si="4"/>
        <v>1.0217443673270883</v>
      </c>
    </row>
    <row r="7" spans="1:9" x14ac:dyDescent="0.2">
      <c r="A7" s="4">
        <f>IF('True_Odds_Calculator_3-way'!A8="","",'True_Odds_Calculator_3-way'!A8)</f>
        <v>1.96</v>
      </c>
      <c r="B7" s="4">
        <f>IF('True_Odds_Calculator_3-way'!B8="","",'True_Odds_Calculator_3-way'!B8)</f>
        <v>3.51</v>
      </c>
      <c r="C7" s="4">
        <f>IF('True_Odds_Calculator_3-way'!C8="","",'True_Odds_Calculator_3-way'!C8)</f>
        <v>4.37</v>
      </c>
      <c r="D7" s="4">
        <f t="shared" si="0"/>
        <v>2.3937318478018055E-2</v>
      </c>
      <c r="E7" s="4">
        <f t="shared" si="1"/>
        <v>1.9911395267779473</v>
      </c>
      <c r="F7" s="4">
        <f t="shared" si="2"/>
        <v>3.6111358638101159</v>
      </c>
      <c r="G7" s="4">
        <f t="shared" si="3"/>
        <v>4.5278813073970214</v>
      </c>
      <c r="I7" s="4">
        <f t="shared" si="4"/>
        <v>1.0239373184780181</v>
      </c>
    </row>
    <row r="8" spans="1:9" x14ac:dyDescent="0.2">
      <c r="A8" s="4">
        <f>IF('True_Odds_Calculator_3-way'!A9="","",'True_Odds_Calculator_3-way'!A9)</f>
        <v>2.23</v>
      </c>
      <c r="B8" s="4">
        <f>IF('True_Odds_Calculator_3-way'!B9="","",'True_Odds_Calculator_3-way'!B9)</f>
        <v>3.51</v>
      </c>
      <c r="C8" s="4">
        <f>IF('True_Odds_Calculator_3-way'!C9="","",'True_Odds_Calculator_3-way'!C9)</f>
        <v>3.45</v>
      </c>
      <c r="D8" s="4">
        <f t="shared" si="0"/>
        <v>2.3185850637595706E-2</v>
      </c>
      <c r="E8" s="4">
        <f t="shared" si="1"/>
        <v>2.269107652051817</v>
      </c>
      <c r="F8" s="4">
        <f t="shared" si="2"/>
        <v>3.607872359897633</v>
      </c>
      <c r="G8" s="4">
        <f t="shared" si="3"/>
        <v>3.5445098472881162</v>
      </c>
      <c r="I8" s="4">
        <f t="shared" si="4"/>
        <v>1.0231858506375957</v>
      </c>
    </row>
    <row r="9" spans="1:9" x14ac:dyDescent="0.2">
      <c r="A9" s="4">
        <f>IF('True_Odds_Calculator_3-way'!A10="","",'True_Odds_Calculator_3-way'!A10)</f>
        <v>3.45</v>
      </c>
      <c r="B9" s="4">
        <f>IF('True_Odds_Calculator_3-way'!B10="","",'True_Odds_Calculator_3-way'!B10)</f>
        <v>3.3</v>
      </c>
      <c r="C9" s="4">
        <f>IF('True_Odds_Calculator_3-way'!C10="","",'True_Odds_Calculator_3-way'!C10)</f>
        <v>2.33</v>
      </c>
      <c r="D9" s="4">
        <f t="shared" si="0"/>
        <v>2.2069924850294242E-2</v>
      </c>
      <c r="E9" s="4">
        <f t="shared" si="1"/>
        <v>3.539842670990212</v>
      </c>
      <c r="F9" s="4">
        <f t="shared" si="2"/>
        <v>3.3821071353439529</v>
      </c>
      <c r="G9" s="4">
        <f t="shared" si="3"/>
        <v>2.370634995107173</v>
      </c>
      <c r="I9" s="4">
        <f t="shared" si="4"/>
        <v>1.0220699248502942</v>
      </c>
    </row>
    <row r="10" spans="1:9" x14ac:dyDescent="0.2">
      <c r="A10" s="4">
        <f>IF('True_Odds_Calculator_3-way'!A11="","",'True_Odds_Calculator_3-way'!A11)</f>
        <v>1.1599999999999999</v>
      </c>
      <c r="B10" s="4">
        <f>IF('True_Odds_Calculator_3-way'!B11="","",'True_Odds_Calculator_3-way'!B11)</f>
        <v>9</v>
      </c>
      <c r="C10" s="4">
        <f>IF('True_Odds_Calculator_3-way'!C11="","",'True_Odds_Calculator_3-way'!C11)</f>
        <v>19.75</v>
      </c>
      <c r="D10" s="4">
        <f t="shared" si="0"/>
        <v>2.3812988020757597E-2</v>
      </c>
      <c r="E10" s="4">
        <f t="shared" si="1"/>
        <v>1.1707801794299124</v>
      </c>
      <c r="F10" s="4">
        <f t="shared" si="2"/>
        <v>9.6924161704794756</v>
      </c>
      <c r="G10" s="4">
        <f t="shared" si="3"/>
        <v>23.421809920484673</v>
      </c>
      <c r="I10" s="4">
        <f t="shared" si="4"/>
        <v>1.0238129880207576</v>
      </c>
    </row>
    <row r="11" spans="1:9" x14ac:dyDescent="0.2">
      <c r="A11" s="4">
        <f>IF('True_Odds_Calculator_3-way'!A12="","",'True_Odds_Calculator_3-way'!A12)</f>
        <v>2.5499999999999998</v>
      </c>
      <c r="B11" s="4">
        <f>IF('True_Odds_Calculator_3-way'!B12="","",'True_Odds_Calculator_3-way'!B12)</f>
        <v>3.2</v>
      </c>
      <c r="C11" s="4">
        <f>IF('True_Odds_Calculator_3-way'!C12="","",'True_Odds_Calculator_3-way'!C12)</f>
        <v>2.96</v>
      </c>
      <c r="D11" s="4">
        <f t="shared" si="0"/>
        <v>4.2494700582935918E-2</v>
      </c>
      <c r="E11" s="4">
        <f t="shared" si="1"/>
        <v>2.6455588982679554</v>
      </c>
      <c r="F11" s="4">
        <f t="shared" si="2"/>
        <v>3.35193545999556</v>
      </c>
      <c r="G11" s="4">
        <f t="shared" si="3"/>
        <v>3.0895384930245249</v>
      </c>
      <c r="I11" s="4">
        <f t="shared" si="4"/>
        <v>1.0424947005829359</v>
      </c>
    </row>
    <row r="12" spans="1:9" x14ac:dyDescent="0.2">
      <c r="A12" s="4">
        <f>IF('True_Odds_Calculator_3-way'!A13="","",'True_Odds_Calculator_3-way'!A13)</f>
        <v>1.33</v>
      </c>
      <c r="B12" s="4">
        <f>IF('True_Odds_Calculator_3-way'!B13="","",'True_Odds_Calculator_3-way'!B13)</f>
        <v>5.56</v>
      </c>
      <c r="C12" s="4">
        <f>IF('True_Odds_Calculator_3-way'!C13="","",'True_Odds_Calculator_3-way'!C13)</f>
        <v>8.23</v>
      </c>
      <c r="D12" s="4">
        <f t="shared" si="0"/>
        <v>5.3242497223591645E-2</v>
      </c>
      <c r="E12" s="4">
        <f t="shared" si="1"/>
        <v>1.3621524839307475</v>
      </c>
      <c r="F12" s="4">
        <f t="shared" si="2"/>
        <v>6.1687035795436653</v>
      </c>
      <c r="G12" s="4">
        <f t="shared" si="3"/>
        <v>9.6377011021476644</v>
      </c>
      <c r="I12" s="4">
        <f t="shared" si="4"/>
        <v>1.0532424972235916</v>
      </c>
    </row>
    <row r="13" spans="1:9" x14ac:dyDescent="0.2">
      <c r="A13" s="4">
        <f>IF('True_Odds_Calculator_3-way'!A14="","",'True_Odds_Calculator_3-way'!A14)</f>
        <v>1.56</v>
      </c>
      <c r="B13" s="4">
        <f>IF('True_Odds_Calculator_3-way'!B14="","",'True_Odds_Calculator_3-way'!B14)</f>
        <v>3.76</v>
      </c>
      <c r="C13" s="4">
        <f>IF('True_Odds_Calculator_3-way'!C14="","",'True_Odds_Calculator_3-way'!C14)</f>
        <v>6.97</v>
      </c>
      <c r="D13" s="4">
        <f t="shared" si="0"/>
        <v>5.045511078967535E-2</v>
      </c>
      <c r="E13" s="4">
        <f t="shared" si="1"/>
        <v>1.6020319641240086</v>
      </c>
      <c r="F13" s="4">
        <f t="shared" si="2"/>
        <v>4.0138223753038274</v>
      </c>
      <c r="G13" s="4">
        <f t="shared" si="3"/>
        <v>7.8955480457359695</v>
      </c>
      <c r="I13" s="4">
        <f t="shared" si="4"/>
        <v>1.0504551107896754</v>
      </c>
    </row>
    <row r="14" spans="1:9" x14ac:dyDescent="0.2">
      <c r="A14" s="4">
        <f>IF('True_Odds_Calculator_3-way'!A15="","",'True_Odds_Calculator_3-way'!A15)</f>
        <v>1.72</v>
      </c>
      <c r="B14" s="4">
        <f>IF('True_Odds_Calculator_3-way'!B15="","",'True_Odds_Calculator_3-way'!B15)</f>
        <v>3.83</v>
      </c>
      <c r="C14" s="4">
        <f>IF('True_Odds_Calculator_3-way'!C15="","",'True_Odds_Calculator_3-way'!C15)</f>
        <v>5.27</v>
      </c>
      <c r="D14" s="4">
        <f t="shared" si="0"/>
        <v>3.2245275264446649E-2</v>
      </c>
      <c r="E14" s="4">
        <f t="shared" si="1"/>
        <v>1.7523970749376121</v>
      </c>
      <c r="F14" s="4">
        <f t="shared" si="2"/>
        <v>3.9944368574189095</v>
      </c>
      <c r="G14" s="4">
        <f t="shared" si="3"/>
        <v>5.5864393913712513</v>
      </c>
      <c r="I14" s="4">
        <f t="shared" si="4"/>
        <v>1.0322452752644466</v>
      </c>
    </row>
    <row r="15" spans="1:9" x14ac:dyDescent="0.2">
      <c r="A15" s="4">
        <f>IF('True_Odds_Calculator_3-way'!A16="","",'True_Odds_Calculator_3-way'!A16)</f>
        <v>3.95</v>
      </c>
      <c r="B15" s="4">
        <f>IF('True_Odds_Calculator_3-way'!B16="","",'True_Odds_Calculator_3-way'!B16)</f>
        <v>3.86</v>
      </c>
      <c r="C15" s="4">
        <f>IF('True_Odds_Calculator_3-way'!C16="","",'True_Odds_Calculator_3-way'!C16)</f>
        <v>1.87</v>
      </c>
      <c r="D15" s="4">
        <f t="shared" si="0"/>
        <v>4.6991272763748704E-2</v>
      </c>
      <c r="E15" s="4">
        <f t="shared" si="1"/>
        <v>4.210512144107815</v>
      </c>
      <c r="F15" s="4">
        <f t="shared" si="2"/>
        <v>4.1084026707410146</v>
      </c>
      <c r="G15" s="4">
        <f t="shared" si="3"/>
        <v>1.9264274223280955</v>
      </c>
      <c r="I15" s="4">
        <f t="shared" si="4"/>
        <v>1.0469912727637487</v>
      </c>
    </row>
    <row r="16" spans="1:9" x14ac:dyDescent="0.2">
      <c r="A16" s="4">
        <f>IF('True_Odds_Calculator_3-way'!A17="","",'True_Odds_Calculator_3-way'!A17)</f>
        <v>6.77</v>
      </c>
      <c r="B16" s="4">
        <f>IF('True_Odds_Calculator_3-way'!B17="","",'True_Odds_Calculator_3-way'!B17)</f>
        <v>5.09</v>
      </c>
      <c r="C16" s="4">
        <f>IF('True_Odds_Calculator_3-way'!C17="","",'True_Odds_Calculator_3-way'!C17)</f>
        <v>1.41</v>
      </c>
      <c r="D16" s="4">
        <f t="shared" si="0"/>
        <v>5.3393999824605576E-2</v>
      </c>
      <c r="E16" s="4">
        <f t="shared" si="1"/>
        <v>7.697489434773102</v>
      </c>
      <c r="F16" s="4">
        <f t="shared" si="2"/>
        <v>5.5970466400845416</v>
      </c>
      <c r="G16" s="4">
        <f t="shared" si="3"/>
        <v>1.4462950340944811</v>
      </c>
      <c r="I16" s="4">
        <f t="shared" si="4"/>
        <v>1.0533939998246056</v>
      </c>
    </row>
    <row r="17" spans="1:9" x14ac:dyDescent="0.2">
      <c r="A17" s="4">
        <f>IF('True_Odds_Calculator_3-way'!A18="","",'True_Odds_Calculator_3-way'!A18)</f>
        <v>5.52</v>
      </c>
      <c r="B17" s="4">
        <f>IF('True_Odds_Calculator_3-way'!B18="","",'True_Odds_Calculator_3-way'!B18)</f>
        <v>4.3899999999999997</v>
      </c>
      <c r="C17" s="4">
        <f>IF('True_Odds_Calculator_3-way'!C18="","",'True_Odds_Calculator_3-way'!C18)</f>
        <v>1.56</v>
      </c>
      <c r="D17" s="4">
        <f t="shared" si="0"/>
        <v>4.9975494117318497E-2</v>
      </c>
      <c r="E17" s="4">
        <f t="shared" si="1"/>
        <v>6.0789932744310029</v>
      </c>
      <c r="F17" s="4">
        <f t="shared" si="2"/>
        <v>4.7363749170577396</v>
      </c>
      <c r="G17" s="4">
        <f t="shared" si="3"/>
        <v>1.6016217560980237</v>
      </c>
      <c r="I17" s="4">
        <f t="shared" si="4"/>
        <v>1.0499754941173185</v>
      </c>
    </row>
    <row r="18" spans="1:9" x14ac:dyDescent="0.2">
      <c r="A18" s="4">
        <f>IF('True_Odds_Calculator_3-way'!A19="","",'True_Odds_Calculator_3-way'!A19)</f>
        <v>1.73</v>
      </c>
      <c r="B18" s="4">
        <f>IF('True_Odds_Calculator_3-way'!B19="","",'True_Odds_Calculator_3-way'!B19)</f>
        <v>4.17</v>
      </c>
      <c r="C18" s="4">
        <f>IF('True_Odds_Calculator_3-way'!C19="","",'True_Odds_Calculator_3-way'!C19)</f>
        <v>4.33</v>
      </c>
      <c r="D18" s="4">
        <f t="shared" si="0"/>
        <v>4.8789717775233221E-2</v>
      </c>
      <c r="E18" s="4">
        <f t="shared" si="1"/>
        <v>1.7800833644652532</v>
      </c>
      <c r="F18" s="4">
        <f t="shared" si="2"/>
        <v>4.4733739682451183</v>
      </c>
      <c r="G18" s="4">
        <f t="shared" si="3"/>
        <v>4.6580167273967588</v>
      </c>
      <c r="I18" s="4">
        <f t="shared" si="4"/>
        <v>1.0487897177752332</v>
      </c>
    </row>
    <row r="19" spans="1:9" x14ac:dyDescent="0.2">
      <c r="A19" s="4">
        <f>IF('True_Odds_Calculator_3-way'!A20="","",'True_Odds_Calculator_3-way'!A20)</f>
        <v>2.0299999999999998</v>
      </c>
      <c r="B19" s="4">
        <f>IF('True_Odds_Calculator_3-way'!B20="","",'True_Odds_Calculator_3-way'!B20)</f>
        <v>3.83</v>
      </c>
      <c r="C19" s="4">
        <f>IF('True_Odds_Calculator_3-way'!C20="","",'True_Odds_Calculator_3-way'!C20)</f>
        <v>3.7</v>
      </c>
      <c r="D19" s="4">
        <f t="shared" si="0"/>
        <v>2.3977713452819183E-2</v>
      </c>
      <c r="E19" s="4">
        <f t="shared" si="1"/>
        <v>2.0634797934066786</v>
      </c>
      <c r="F19" s="4">
        <f t="shared" si="2"/>
        <v>3.9509445260613925</v>
      </c>
      <c r="G19" s="4">
        <f t="shared" si="3"/>
        <v>3.8127526791556239</v>
      </c>
      <c r="I19" s="4">
        <f t="shared" si="4"/>
        <v>1.0239777134528192</v>
      </c>
    </row>
    <row r="20" spans="1:9" x14ac:dyDescent="0.2">
      <c r="A20" s="4">
        <f>IF('True_Odds_Calculator_3-way'!A21="","",'True_Odds_Calculator_3-way'!A21)</f>
        <v>6.4</v>
      </c>
      <c r="B20" s="4">
        <f>IF('True_Odds_Calculator_3-way'!B21="","",'True_Odds_Calculator_3-way'!B21)</f>
        <v>4.8</v>
      </c>
      <c r="C20" s="4">
        <f>IF('True_Odds_Calculator_3-way'!C21="","",'True_Odds_Calculator_3-way'!C21)</f>
        <v>1.51</v>
      </c>
      <c r="D20" s="4">
        <f t="shared" si="0"/>
        <v>2.6834988962472384E-2</v>
      </c>
      <c r="E20" s="4">
        <f t="shared" si="1"/>
        <v>6.7886356540743051</v>
      </c>
      <c r="F20" s="4">
        <f t="shared" si="2"/>
        <v>5.0153384846038511</v>
      </c>
      <c r="G20" s="4">
        <f t="shared" si="3"/>
        <v>1.5306747386575623</v>
      </c>
      <c r="I20" s="4">
        <f t="shared" si="4"/>
        <v>1.0268349889624724</v>
      </c>
    </row>
    <row r="21" spans="1:9" x14ac:dyDescent="0.2">
      <c r="A21" s="4">
        <f>IF('True_Odds_Calculator_3-way'!A22="","",'True_Odds_Calculator_3-way'!A22)</f>
        <v>1.1399999999999999</v>
      </c>
      <c r="B21" s="4">
        <f>IF('True_Odds_Calculator_3-way'!B22="","",'True_Odds_Calculator_3-way'!B22)</f>
        <v>9.77</v>
      </c>
      <c r="C21" s="4">
        <f>IF('True_Odds_Calculator_3-way'!C22="","",'True_Odds_Calculator_3-way'!C22)</f>
        <v>22.3</v>
      </c>
      <c r="D21" s="4">
        <f t="shared" si="0"/>
        <v>2.439017712638103E-2</v>
      </c>
      <c r="E21" s="4">
        <f t="shared" si="1"/>
        <v>1.1506646677223502</v>
      </c>
      <c r="F21" s="4">
        <f t="shared" si="2"/>
        <v>10.612997581192154</v>
      </c>
      <c r="G21" s="4">
        <f t="shared" si="3"/>
        <v>27.238315163948517</v>
      </c>
      <c r="I21" s="4">
        <f t="shared" si="4"/>
        <v>1.024390177126381</v>
      </c>
    </row>
    <row r="22" spans="1:9" x14ac:dyDescent="0.2">
      <c r="A22" s="4">
        <f>IF('True_Odds_Calculator_3-way'!A23="","",'True_Odds_Calculator_3-way'!A23)</f>
        <v>1.88</v>
      </c>
      <c r="B22" s="4">
        <f>IF('True_Odds_Calculator_3-way'!B23="","",'True_Odds_Calculator_3-way'!B23)</f>
        <v>4.2</v>
      </c>
      <c r="C22" s="4">
        <f>IF('True_Odds_Calculator_3-way'!C23="","",'True_Odds_Calculator_3-way'!C23)</f>
        <v>3.97</v>
      </c>
      <c r="D22" s="4">
        <f t="shared" si="0"/>
        <v>2.189930047800237E-2</v>
      </c>
      <c r="E22" s="4">
        <f t="shared" si="1"/>
        <v>1.9061592945609978</v>
      </c>
      <c r="F22" s="4">
        <f t="shared" si="2"/>
        <v>4.332840651077758</v>
      </c>
      <c r="G22" s="4">
        <f t="shared" si="3"/>
        <v>4.0884845871055475</v>
      </c>
      <c r="I22" s="4">
        <f t="shared" si="4"/>
        <v>1.0218993004780024</v>
      </c>
    </row>
    <row r="23" spans="1:9" x14ac:dyDescent="0.2">
      <c r="A23" s="4">
        <f>IF('True_Odds_Calculator_3-way'!A24="","",'True_Odds_Calculator_3-way'!A24)</f>
        <v>2.52</v>
      </c>
      <c r="B23" s="4">
        <f>IF('True_Odds_Calculator_3-way'!B24="","",'True_Odds_Calculator_3-way'!B24)</f>
        <v>3.29</v>
      </c>
      <c r="C23" s="4">
        <f>IF('True_Odds_Calculator_3-way'!C24="","",'True_Odds_Calculator_3-way'!C24)</f>
        <v>3.11</v>
      </c>
      <c r="D23" s="4">
        <f t="shared" si="0"/>
        <v>2.2320172966680429E-2</v>
      </c>
      <c r="E23" s="4">
        <f t="shared" si="1"/>
        <v>2.568150105835993</v>
      </c>
      <c r="F23" s="4">
        <f t="shared" si="2"/>
        <v>3.3725526340847667</v>
      </c>
      <c r="G23" s="4">
        <f t="shared" si="3"/>
        <v>3.1836654965854065</v>
      </c>
      <c r="I23" s="4">
        <f t="shared" si="4"/>
        <v>1.0223201729666804</v>
      </c>
    </row>
    <row r="24" spans="1:9" x14ac:dyDescent="0.2">
      <c r="A24" s="4">
        <f>IF('True_Odds_Calculator_3-way'!A25="","",'True_Odds_Calculator_3-way'!A25)</f>
        <v>2.37</v>
      </c>
      <c r="B24" s="4">
        <f>IF('True_Odds_Calculator_3-way'!B25="","",'True_Odds_Calculator_3-way'!B25)</f>
        <v>3.05</v>
      </c>
      <c r="C24" s="4">
        <f>IF('True_Odds_Calculator_3-way'!C25="","",'True_Odds_Calculator_3-way'!C25)</f>
        <v>3.66</v>
      </c>
      <c r="D24" s="4">
        <f t="shared" si="0"/>
        <v>2.3033824444905537E-2</v>
      </c>
      <c r="E24" s="4">
        <f t="shared" si="1"/>
        <v>2.4139255301385876</v>
      </c>
      <c r="F24" s="4">
        <f t="shared" si="2"/>
        <v>3.1231367465975368</v>
      </c>
      <c r="G24" s="4">
        <f t="shared" si="3"/>
        <v>3.7658244334462099</v>
      </c>
      <c r="I24" s="4">
        <f t="shared" si="4"/>
        <v>1.0230338244449055</v>
      </c>
    </row>
    <row r="25" spans="1:9" x14ac:dyDescent="0.2">
      <c r="A25" s="4">
        <f>IF('True_Odds_Calculator_3-way'!A26="","",'True_Odds_Calculator_3-way'!A26)</f>
        <v>2.17</v>
      </c>
      <c r="B25" s="4">
        <f>IF('True_Odds_Calculator_3-way'!B26="","",'True_Odds_Calculator_3-way'!B26)</f>
        <v>3.46</v>
      </c>
      <c r="C25" s="4">
        <f>IF('True_Odds_Calculator_3-way'!C26="","",'True_Odds_Calculator_3-way'!C26)</f>
        <v>3.66</v>
      </c>
      <c r="D25" s="4">
        <f t="shared" si="0"/>
        <v>2.3070877843867077E-2</v>
      </c>
      <c r="E25" s="4">
        <f t="shared" si="1"/>
        <v>2.2068273920162138</v>
      </c>
      <c r="F25" s="4">
        <f t="shared" si="2"/>
        <v>3.5545817780248297</v>
      </c>
      <c r="G25" s="4">
        <f t="shared" si="3"/>
        <v>3.7659995983666423</v>
      </c>
      <c r="I25" s="4">
        <f t="shared" si="4"/>
        <v>1.0230708778438671</v>
      </c>
    </row>
    <row r="26" spans="1:9" x14ac:dyDescent="0.2">
      <c r="A26" s="4">
        <f>IF('True_Odds_Calculator_3-way'!A27="","",'True_Odds_Calculator_3-way'!A27)</f>
        <v>2.17</v>
      </c>
      <c r="B26" s="4">
        <f>IF('True_Odds_Calculator_3-way'!B27="","",'True_Odds_Calculator_3-way'!B27)</f>
        <v>3.41</v>
      </c>
      <c r="C26" s="4">
        <f>IF('True_Odds_Calculator_3-way'!C27="","",'True_Odds_Calculator_3-way'!C27)</f>
        <v>3.71</v>
      </c>
      <c r="D26" s="4">
        <f t="shared" si="0"/>
        <v>2.3626404028108228E-2</v>
      </c>
      <c r="E26" s="4">
        <f t="shared" si="1"/>
        <v>2.207729581004124</v>
      </c>
      <c r="F26" s="4">
        <f t="shared" si="2"/>
        <v>3.5041039229625803</v>
      </c>
      <c r="G26" s="4">
        <f t="shared" si="3"/>
        <v>3.8216612459848354</v>
      </c>
      <c r="I26" s="4">
        <f t="shared" si="4"/>
        <v>1.0236264040281082</v>
      </c>
    </row>
    <row r="27" spans="1:9" x14ac:dyDescent="0.2">
      <c r="A27" s="4">
        <f>IF('True_Odds_Calculator_3-way'!A28="","",'True_Odds_Calculator_3-way'!A28)</f>
        <v>2.27</v>
      </c>
      <c r="B27" s="4">
        <f>IF('True_Odds_Calculator_3-way'!B28="","",'True_Odds_Calculator_3-way'!B28)</f>
        <v>3.58</v>
      </c>
      <c r="C27" s="4">
        <f>IF('True_Odds_Calculator_3-way'!C28="","",'True_Odds_Calculator_3-way'!C28)</f>
        <v>3.32</v>
      </c>
      <c r="D27" s="4">
        <f t="shared" si="0"/>
        <v>2.106306257688928E-2</v>
      </c>
      <c r="E27" s="4">
        <f t="shared" si="1"/>
        <v>2.306764561575025</v>
      </c>
      <c r="F27" s="4">
        <f t="shared" si="2"/>
        <v>3.6723043039235392</v>
      </c>
      <c r="G27" s="4">
        <f t="shared" si="3"/>
        <v>3.3992354622419603</v>
      </c>
      <c r="I27" s="4">
        <f t="shared" si="4"/>
        <v>1.0210630625768893</v>
      </c>
    </row>
    <row r="28" spans="1:9" x14ac:dyDescent="0.2">
      <c r="A28" s="4">
        <f>IF('True_Odds_Calculator_3-way'!A29="","",'True_Odds_Calculator_3-way'!A29)</f>
        <v>4.1100000000000003</v>
      </c>
      <c r="B28" s="4">
        <f>IF('True_Odds_Calculator_3-way'!B29="","",'True_Odds_Calculator_3-way'!B29)</f>
        <v>3.51</v>
      </c>
      <c r="C28" s="4">
        <f>IF('True_Odds_Calculator_3-way'!C29="","",'True_Odds_Calculator_3-way'!C29)</f>
        <v>1.88</v>
      </c>
      <c r="D28" s="4">
        <f t="shared" si="0"/>
        <v>6.0124180950396067E-2</v>
      </c>
      <c r="E28" s="4">
        <f t="shared" si="1"/>
        <v>4.4789300402823597</v>
      </c>
      <c r="F28" s="4">
        <f t="shared" si="2"/>
        <v>3.7755953567574361</v>
      </c>
      <c r="G28" s="4">
        <f t="shared" si="3"/>
        <v>1.953607678585989</v>
      </c>
      <c r="I28" s="4">
        <f t="shared" si="4"/>
        <v>1.0601241809503961</v>
      </c>
    </row>
    <row r="29" spans="1:9" x14ac:dyDescent="0.2">
      <c r="A29" s="4">
        <f>IF('True_Odds_Calculator_3-way'!A30="","",'True_Odds_Calculator_3-way'!A30)</f>
        <v>2.5499999999999998</v>
      </c>
      <c r="B29" s="4">
        <f>IF('True_Odds_Calculator_3-way'!B30="","",'True_Odds_Calculator_3-way'!B30)</f>
        <v>3.06</v>
      </c>
      <c r="C29" s="4">
        <f>IF('True_Odds_Calculator_3-way'!C30="","",'True_Odds_Calculator_3-way'!C30)</f>
        <v>2.98</v>
      </c>
      <c r="D29" s="4">
        <f t="shared" si="0"/>
        <v>5.452471816467086E-2</v>
      </c>
      <c r="E29" s="4">
        <f t="shared" si="1"/>
        <v>2.6739257927043831</v>
      </c>
      <c r="F29" s="4">
        <f t="shared" si="2"/>
        <v>3.2402046714360164</v>
      </c>
      <c r="G29" s="4">
        <f t="shared" si="3"/>
        <v>3.1506426498364584</v>
      </c>
      <c r="I29" s="4">
        <f t="shared" si="4"/>
        <v>1.0545247181646709</v>
      </c>
    </row>
    <row r="30" spans="1:9" x14ac:dyDescent="0.2">
      <c r="A30" s="4">
        <f>IF('True_Odds_Calculator_3-way'!A31="","",'True_Odds_Calculator_3-way'!A31)</f>
        <v>5.48</v>
      </c>
      <c r="B30" s="4">
        <f>IF('True_Odds_Calculator_3-way'!B31="","",'True_Odds_Calculator_3-way'!B31)</f>
        <v>3.63</v>
      </c>
      <c r="C30" s="4">
        <f>IF('True_Odds_Calculator_3-way'!C31="","",'True_Odds_Calculator_3-way'!C31)</f>
        <v>1.66</v>
      </c>
      <c r="D30" s="4">
        <f t="shared" si="0"/>
        <v>6.0373484042946401E-2</v>
      </c>
      <c r="E30" s="4">
        <f t="shared" si="1"/>
        <v>6.1592565530599046</v>
      </c>
      <c r="F30" s="4">
        <f t="shared" si="2"/>
        <v>3.9160769210821438</v>
      </c>
      <c r="G30" s="4">
        <f t="shared" si="3"/>
        <v>1.7173716529125513</v>
      </c>
      <c r="I30" s="4">
        <f t="shared" si="4"/>
        <v>1.0603734840429464</v>
      </c>
    </row>
    <row r="31" spans="1:9" x14ac:dyDescent="0.2">
      <c r="A31" s="4">
        <f>IF('True_Odds_Calculator_3-way'!A32="","",'True_Odds_Calculator_3-way'!A32)</f>
        <v>7.18</v>
      </c>
      <c r="B31" s="4">
        <f>IF('True_Odds_Calculator_3-way'!B32="","",'True_Odds_Calculator_3-way'!B32)</f>
        <v>4.42</v>
      </c>
      <c r="C31" s="4">
        <f>IF('True_Odds_Calculator_3-way'!C32="","",'True_Odds_Calculator_3-way'!C32)</f>
        <v>1.43</v>
      </c>
      <c r="D31" s="4">
        <f t="shared" si="0"/>
        <v>6.4820809208815167E-2</v>
      </c>
      <c r="E31" s="4">
        <f t="shared" si="1"/>
        <v>8.4984273514260966</v>
      </c>
      <c r="F31" s="4">
        <f t="shared" si="2"/>
        <v>4.8866920875958195</v>
      </c>
      <c r="G31" s="4">
        <f t="shared" si="3"/>
        <v>1.4755927452011437</v>
      </c>
      <c r="I31" s="4">
        <f t="shared" si="4"/>
        <v>1.0648208092088152</v>
      </c>
    </row>
    <row r="32" spans="1:9" x14ac:dyDescent="0.2">
      <c r="A32" s="4">
        <f>IF('True_Odds_Calculator_3-way'!A33="","",'True_Odds_Calculator_3-way'!A33)</f>
        <v>1.1399999999999999</v>
      </c>
      <c r="B32" s="4">
        <f>IF('True_Odds_Calculator_3-way'!B33="","",'True_Odds_Calculator_3-way'!B33)</f>
        <v>8.56</v>
      </c>
      <c r="C32" s="4">
        <f>IF('True_Odds_Calculator_3-way'!C33="","",'True_Odds_Calculator_3-way'!C33)</f>
        <v>22.95</v>
      </c>
      <c r="D32" s="4">
        <f t="shared" si="0"/>
        <v>3.7588397112137795E-2</v>
      </c>
      <c r="E32" s="4">
        <f t="shared" si="1"/>
        <v>1.1565192478066673</v>
      </c>
      <c r="F32" s="4">
        <f t="shared" si="2"/>
        <v>9.5883745144916137</v>
      </c>
      <c r="G32" s="4">
        <f t="shared" si="3"/>
        <v>32.21284283322499</v>
      </c>
      <c r="I32" s="4">
        <f t="shared" si="4"/>
        <v>1.0375883971121378</v>
      </c>
    </row>
    <row r="33" spans="1:9" x14ac:dyDescent="0.2">
      <c r="A33" s="4">
        <f>IF('True_Odds_Calculator_3-way'!A34="","",'True_Odds_Calculator_3-way'!A34)</f>
        <v>9.3000000000000007</v>
      </c>
      <c r="B33" s="4">
        <f>IF('True_Odds_Calculator_3-way'!B34="","",'True_Odds_Calculator_3-way'!B34)</f>
        <v>5.77</v>
      </c>
      <c r="C33" s="4">
        <f>IF('True_Odds_Calculator_3-way'!C34="","",'True_Odds_Calculator_3-way'!C34)</f>
        <v>1.33</v>
      </c>
      <c r="D33" s="4">
        <f t="shared" si="0"/>
        <v>3.2716806271843257E-2</v>
      </c>
      <c r="E33" s="4">
        <f t="shared" si="1"/>
        <v>10.34968698232203</v>
      </c>
      <c r="F33" s="4">
        <f t="shared" si="2"/>
        <v>6.1574601770445945</v>
      </c>
      <c r="G33" s="4">
        <f t="shared" si="3"/>
        <v>1.3495748418685061</v>
      </c>
      <c r="I33" s="4">
        <f t="shared" si="4"/>
        <v>1.0327168062718433</v>
      </c>
    </row>
    <row r="34" spans="1:9" x14ac:dyDescent="0.2">
      <c r="A34" s="4">
        <f>IF('True_Odds_Calculator_3-way'!A35="","",'True_Odds_Calculator_3-way'!A35)</f>
        <v>1.59</v>
      </c>
      <c r="B34" s="4">
        <f>IF('True_Odds_Calculator_3-way'!B35="","",'True_Odds_Calculator_3-way'!B35)</f>
        <v>4.3600000000000003</v>
      </c>
      <c r="C34" s="4">
        <f>IF('True_Odds_Calculator_3-way'!C35="","",'True_Odds_Calculator_3-way'!C35)</f>
        <v>5.26</v>
      </c>
      <c r="D34" s="4">
        <f t="shared" si="0"/>
        <v>4.8402684216265035E-2</v>
      </c>
      <c r="E34" s="4">
        <f t="shared" si="1"/>
        <v>1.6318628678301919</v>
      </c>
      <c r="F34" s="4">
        <f t="shared" si="2"/>
        <v>4.6899130314890014</v>
      </c>
      <c r="G34" s="4">
        <f t="shared" si="3"/>
        <v>5.747792375709742</v>
      </c>
      <c r="I34" s="4">
        <f t="shared" si="4"/>
        <v>1.048402684216265</v>
      </c>
    </row>
    <row r="35" spans="1:9" x14ac:dyDescent="0.2">
      <c r="A35" s="4">
        <f>IF('True_Odds_Calculator_3-way'!A36="","",'True_Odds_Calculator_3-way'!A36)</f>
        <v>1.91</v>
      </c>
      <c r="B35" s="4">
        <f>IF('True_Odds_Calculator_3-way'!B36="","",'True_Odds_Calculator_3-way'!B36)</f>
        <v>3.69</v>
      </c>
      <c r="C35" s="4">
        <f>IF('True_Odds_Calculator_3-way'!C36="","",'True_Odds_Calculator_3-way'!C36)</f>
        <v>3.96</v>
      </c>
      <c r="D35" s="4">
        <f t="shared" si="0"/>
        <v>4.7088171976436666E-2</v>
      </c>
      <c r="E35" s="4">
        <f t="shared" si="1"/>
        <v>1.9690304894877555</v>
      </c>
      <c r="F35" s="4">
        <f t="shared" si="2"/>
        <v>3.9168583717585563</v>
      </c>
      <c r="G35" s="4">
        <f t="shared" si="3"/>
        <v>4.2224523845401123</v>
      </c>
      <c r="I35" s="4">
        <f t="shared" si="4"/>
        <v>1.0470881719764367</v>
      </c>
    </row>
    <row r="36" spans="1:9" x14ac:dyDescent="0.2">
      <c r="A36" s="4">
        <f>IF('True_Odds_Calculator_3-way'!A37="","",'True_Odds_Calculator_3-way'!A37)</f>
        <v>2.12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3.3</v>
      </c>
      <c r="D36" s="4">
        <f t="shared" si="0"/>
        <v>3.3795773750803448E-2</v>
      </c>
      <c r="E36" s="4">
        <f t="shared" si="1"/>
        <v>2.1718693366676174</v>
      </c>
      <c r="F36" s="4">
        <f t="shared" si="2"/>
        <v>4.0354783176989102</v>
      </c>
      <c r="G36" s="4">
        <f t="shared" si="3"/>
        <v>3.4274153698275907</v>
      </c>
      <c r="I36" s="4">
        <f t="shared" si="4"/>
        <v>1.0337957737508034</v>
      </c>
    </row>
    <row r="37" spans="1:9" x14ac:dyDescent="0.2">
      <c r="A37" s="4">
        <f>IF('True_Odds_Calculator_3-way'!A38="","",'True_Odds_Calculator_3-way'!A38)</f>
        <v>1.24</v>
      </c>
      <c r="B37" s="4">
        <f>IF('True_Odds_Calculator_3-way'!B38="","",'True_Odds_Calculator_3-way'!B38)</f>
        <v>6.36</v>
      </c>
      <c r="C37" s="4">
        <f>IF('True_Odds_Calculator_3-way'!C38="","",'True_Odds_Calculator_3-way'!C38)</f>
        <v>14.4</v>
      </c>
      <c r="D37" s="4">
        <f t="shared" si="0"/>
        <v>3.3128761750186086E-2</v>
      </c>
      <c r="E37" s="4">
        <f t="shared" si="1"/>
        <v>1.257215327988777</v>
      </c>
      <c r="F37" s="4">
        <f t="shared" si="2"/>
        <v>6.8404232763439436</v>
      </c>
      <c r="G37" s="4">
        <f t="shared" si="3"/>
        <v>17.122840876194164</v>
      </c>
      <c r="I37" s="4">
        <f t="shared" si="4"/>
        <v>1.0331287617501861</v>
      </c>
    </row>
    <row r="38" spans="1:9" x14ac:dyDescent="0.2">
      <c r="A38" s="4">
        <f>IF('True_Odds_Calculator_3-way'!A39="","",'True_Odds_Calculator_3-way'!A39)</f>
        <v>1.1299999999999999</v>
      </c>
      <c r="B38" s="4">
        <f>IF('True_Odds_Calculator_3-way'!B39="","",'True_Odds_Calculator_3-way'!B39)</f>
        <v>9.7200000000000006</v>
      </c>
      <c r="C38" s="4">
        <f>IF('True_Odds_Calculator_3-way'!C39="","",'True_Odds_Calculator_3-way'!C39)</f>
        <v>24.98</v>
      </c>
      <c r="D38" s="4">
        <f t="shared" si="0"/>
        <v>2.7868436269099739E-2</v>
      </c>
      <c r="E38" s="4">
        <f t="shared" si="1"/>
        <v>1.1419875702797881</v>
      </c>
      <c r="F38" s="4">
        <f t="shared" si="2"/>
        <v>10.684767554172906</v>
      </c>
      <c r="G38" s="4">
        <f t="shared" si="3"/>
        <v>32.528209338660645</v>
      </c>
      <c r="I38" s="4">
        <f t="shared" si="4"/>
        <v>1.0278684362690997</v>
      </c>
    </row>
    <row r="39" spans="1:9" x14ac:dyDescent="0.2">
      <c r="A39" s="4">
        <f>IF('True_Odds_Calculator_3-way'!A40="","",'True_Odds_Calculator_3-way'!A40)</f>
        <v>2.96</v>
      </c>
      <c r="B39" s="4">
        <f>IF('True_Odds_Calculator_3-way'!B40="","",'True_Odds_Calculator_3-way'!B40)</f>
        <v>3.29</v>
      </c>
      <c r="C39" s="4">
        <f>IF('True_Odds_Calculator_3-way'!C40="","",'True_Odds_Calculator_3-way'!C40)</f>
        <v>2.42</v>
      </c>
      <c r="D39" s="4">
        <f t="shared" si="0"/>
        <v>5.5012346114860611E-2</v>
      </c>
      <c r="E39" s="4">
        <f t="shared" si="1"/>
        <v>3.1298866418096507</v>
      </c>
      <c r="F39" s="4">
        <f t="shared" si="2"/>
        <v>3.50122992336799</v>
      </c>
      <c r="G39" s="4">
        <f t="shared" si="3"/>
        <v>2.5323784092169239</v>
      </c>
      <c r="I39" s="4">
        <f t="shared" si="4"/>
        <v>1.0550123461148606</v>
      </c>
    </row>
    <row r="40" spans="1:9" x14ac:dyDescent="0.2">
      <c r="A40" s="4">
        <f>IF('True_Odds_Calculator_3-way'!A41="","",'True_Odds_Calculator_3-way'!A41)</f>
        <v>6.58</v>
      </c>
      <c r="B40" s="4">
        <f>IF('True_Odds_Calculator_3-way'!B41="","",'True_Odds_Calculator_3-way'!B41)</f>
        <v>4.03</v>
      </c>
      <c r="C40" s="4">
        <f>IF('True_Odds_Calculator_3-way'!C41="","",'True_Odds_Calculator_3-way'!C41)</f>
        <v>1.51</v>
      </c>
      <c r="D40" s="4">
        <f t="shared" si="0"/>
        <v>6.236629733609389E-2</v>
      </c>
      <c r="E40" s="4">
        <f t="shared" si="1"/>
        <v>7.6227112763421632</v>
      </c>
      <c r="F40" s="4">
        <f t="shared" si="2"/>
        <v>4.3985007931476394</v>
      </c>
      <c r="G40" s="4">
        <f t="shared" si="3"/>
        <v>1.5589366365888335</v>
      </c>
      <c r="I40" s="4">
        <f t="shared" si="4"/>
        <v>1.0623662973360939</v>
      </c>
    </row>
    <row r="41" spans="1:9" x14ac:dyDescent="0.2">
      <c r="A41" s="4" t="str">
        <f>IF('True_Odds_Calculator_3-way'!A42="","",'True_Odds_Calculator_3-way'!A42)</f>
        <v/>
      </c>
      <c r="B41" s="4" t="str">
        <f>IF('True_Odds_Calculator_3-way'!B42="","",'True_Odds_Calculator_3-way'!B42)</f>
        <v/>
      </c>
      <c r="C41" s="4" t="str">
        <f>IF('True_Odds_Calculator_3-way'!C42="","",'True_Odds_Calculator_3-way'!C42)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IF('True_Odds_Calculator_3-way'!A43="","",'True_Odds_Calculator_3-way'!A43)</f>
        <v/>
      </c>
      <c r="B42" s="4" t="str">
        <f>IF('True_Odds_Calculator_3-way'!B43="","",'True_Odds_Calculator_3-way'!B43)</f>
        <v/>
      </c>
      <c r="C42" s="4" t="str">
        <f>IF('True_Odds_Calculator_3-way'!C43="","",'True_Odds_Calculator_3-way'!C43)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IF('True_Odds_Calculator_3-way'!A44="","",'True_Odds_Calculator_3-way'!A44)</f>
        <v/>
      </c>
      <c r="B43" s="4" t="str">
        <f>IF('True_Odds_Calculator_3-way'!B44="","",'True_Odds_Calculator_3-way'!B44)</f>
        <v/>
      </c>
      <c r="C43" s="4" t="str">
        <f>IF('True_Odds_Calculator_3-way'!C44="","",'True_Odds_Calculator_3-way'!C44)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IF('True_Odds_Calculator_3-way'!A45="","",'True_Odds_Calculator_3-way'!A45)</f>
        <v/>
      </c>
      <c r="B44" s="4" t="str">
        <f>IF('True_Odds_Calculator_3-way'!B45="","",'True_Odds_Calculator_3-way'!B45)</f>
        <v/>
      </c>
      <c r="C44" s="4" t="str">
        <f>IF('True_Odds_Calculator_3-way'!C45="","",'True_Odds_Calculator_3-way'!C45)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IF('True_Odds_Calculator_3-way'!A46="","",'True_Odds_Calculator_3-way'!A46)</f>
        <v/>
      </c>
      <c r="B45" s="4" t="str">
        <f>IF('True_Odds_Calculator_3-way'!B46="","",'True_Odds_Calculator_3-way'!B46)</f>
        <v/>
      </c>
      <c r="C45" s="4" t="str">
        <f>IF('True_Odds_Calculator_3-way'!C46="","",'True_Odds_Calculator_3-way'!C46)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IF('True_Odds_Calculator_3-way'!A47="","",'True_Odds_Calculator_3-way'!A47)</f>
        <v/>
      </c>
      <c r="B46" s="4" t="str">
        <f>IF('True_Odds_Calculator_3-way'!B47="","",'True_Odds_Calculator_3-way'!B47)</f>
        <v/>
      </c>
      <c r="C46" s="4" t="str">
        <f>IF('True_Odds_Calculator_3-way'!C47="","",'True_Odds_Calculator_3-way'!C47)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IF('True_Odds_Calculator_3-way'!A48="","",'True_Odds_Calculator_3-way'!A48)</f>
        <v/>
      </c>
      <c r="B47" s="4" t="str">
        <f>IF('True_Odds_Calculator_3-way'!B48="","",'True_Odds_Calculator_3-way'!B48)</f>
        <v/>
      </c>
      <c r="C47" s="4" t="str">
        <f>IF('True_Odds_Calculator_3-way'!C48="","",'True_Odds_Calculator_3-way'!C48)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IF('True_Odds_Calculator_3-way'!A49="","",'True_Odds_Calculator_3-way'!A49)</f>
        <v/>
      </c>
      <c r="B48" s="4" t="str">
        <f>IF('True_Odds_Calculator_3-way'!B49="","",'True_Odds_Calculator_3-way'!B49)</f>
        <v/>
      </c>
      <c r="C48" s="4" t="str">
        <f>IF('True_Odds_Calculator_3-way'!C49="","",'True_Odds_Calculator_3-way'!C49)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IF('True_Odds_Calculator_3-way'!A50="","",'True_Odds_Calculator_3-way'!A50)</f>
        <v/>
      </c>
      <c r="B49" s="4" t="str">
        <f>IF('True_Odds_Calculator_3-way'!B50="","",'True_Odds_Calculator_3-way'!B50)</f>
        <v/>
      </c>
      <c r="C49" s="4" t="str">
        <f>IF('True_Odds_Calculator_3-way'!C50="","",'True_Odds_Calculator_3-way'!C50)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1.72</v>
      </c>
      <c r="B2" s="4">
        <f>IF('True_Odds_Calculator_2-way'!B3="","",'True_Odds_Calculator_2-way'!B3)</f>
        <v>2.1800000000000002</v>
      </c>
      <c r="C2" s="4">
        <f>1/A2</f>
        <v>0.58139534883720934</v>
      </c>
      <c r="D2">
        <f>1/B2</f>
        <v>0.4587155963302752</v>
      </c>
      <c r="E2">
        <f>C2+D2-1</f>
        <v>4.0110945167484591E-2</v>
      </c>
      <c r="F2">
        <f>C2+D2-(C2*D2)-1</f>
        <v>-0.22658416897802425</v>
      </c>
      <c r="G2">
        <v>0</v>
      </c>
      <c r="H2">
        <f>C2*D2</f>
        <v>0.26669511414550884</v>
      </c>
      <c r="I2">
        <f>((-4*F2*H2)^0.5)/(2*F2)</f>
        <v>-1.0849075915068656</v>
      </c>
      <c r="J2">
        <f>(-((-4*F2*H2)^0.5))/(2*F2)</f>
        <v>1.0849075915068656</v>
      </c>
      <c r="K2">
        <f>IF(A2="","",(C2/($J2+C2-($J2*C2))))</f>
        <v>0.56144023968644996</v>
      </c>
      <c r="L2">
        <f>IF(B2="","",(D2/($J2+D2-($J2*D2))))</f>
        <v>0.43855976031354993</v>
      </c>
      <c r="M2">
        <f>IF(A2="","",1/K2)</f>
        <v>1.7811334658849434</v>
      </c>
      <c r="N2">
        <f>IF(B2="","",1/L2)</f>
        <v>2.2801909579781015</v>
      </c>
    </row>
    <row r="3" spans="1:14" x14ac:dyDescent="0.25">
      <c r="A3" s="4">
        <f>IF('True_Odds_Calculator_2-way'!A4="","",'True_Odds_Calculator_2-way'!A4)</f>
        <v>1.7</v>
      </c>
      <c r="B3" s="4">
        <f>IF('True_Odds_Calculator_2-way'!B4="","",'True_Odds_Calculator_2-way'!B4)</f>
        <v>2.21</v>
      </c>
      <c r="C3" s="4">
        <f t="shared" ref="C3:C66" si="0">1/A3</f>
        <v>0.58823529411764708</v>
      </c>
      <c r="D3">
        <f t="shared" ref="D3:D66" si="1">1/B3</f>
        <v>0.45248868778280543</v>
      </c>
      <c r="E3">
        <f t="shared" ref="E3:E66" si="2">C3+D3-1</f>
        <v>4.0723981900452566E-2</v>
      </c>
      <c r="F3">
        <f t="shared" ref="F3:F66" si="3">C3+D3-(C3*D3)-1</f>
        <v>-0.2254458344423742</v>
      </c>
      <c r="G3">
        <v>0</v>
      </c>
      <c r="H3">
        <f t="shared" ref="H3:H66" si="4">C3*D3</f>
        <v>0.26616981634282671</v>
      </c>
      <c r="I3">
        <f t="shared" ref="I3:I66" si="5">((-4*F3*H3)^0.5)/(2*F3)</f>
        <v>-1.0865714630312671</v>
      </c>
      <c r="J3">
        <f t="shared" ref="J3:J66" si="6">(-((-4*F3*H3)^0.5))/(2*F3)</f>
        <v>1.0865714630312671</v>
      </c>
      <c r="K3">
        <f t="shared" ref="K3:K66" si="7">IF(A3="","",(C3/($J3+C3-($J3*C3))))</f>
        <v>0.56798817806375879</v>
      </c>
      <c r="L3">
        <f t="shared" ref="L3:L66" si="8">IF(B3="","",(D3/($J3+D3-($J3*D3))))</f>
        <v>0.43201182193624138</v>
      </c>
      <c r="M3">
        <f t="shared" ref="M3:M66" si="9">IF(A3="","",1/K3)</f>
        <v>1.7606000241218864</v>
      </c>
      <c r="N3">
        <f t="shared" ref="N3:N66" si="10">IF(B3="","",1/L3)</f>
        <v>2.3147514702678329</v>
      </c>
    </row>
    <row r="4" spans="1:14" x14ac:dyDescent="0.25">
      <c r="A4" s="4">
        <f>IF('True_Odds_Calculator_2-way'!A5="","",'True_Odds_Calculator_2-way'!A5)</f>
        <v>1.66</v>
      </c>
      <c r="B4" s="4">
        <f>IF('True_Odds_Calculator_2-way'!B5="","",'True_Odds_Calculator_2-way'!B5)</f>
        <v>2.2999999999999998</v>
      </c>
      <c r="C4" s="4">
        <f t="shared" si="0"/>
        <v>0.60240963855421692</v>
      </c>
      <c r="D4">
        <f t="shared" si="1"/>
        <v>0.43478260869565222</v>
      </c>
      <c r="E4">
        <f t="shared" si="2"/>
        <v>3.7192247249869137E-2</v>
      </c>
      <c r="F4">
        <f t="shared" si="3"/>
        <v>-0.22472498690413822</v>
      </c>
      <c r="G4">
        <v>0</v>
      </c>
      <c r="H4">
        <f t="shared" si="4"/>
        <v>0.26191723415400736</v>
      </c>
      <c r="I4">
        <f t="shared" si="5"/>
        <v>-1.0795837927188263</v>
      </c>
      <c r="J4">
        <f t="shared" si="6"/>
        <v>1.0795837927188263</v>
      </c>
      <c r="K4">
        <f t="shared" si="7"/>
        <v>0.58393297788632348</v>
      </c>
      <c r="L4">
        <f t="shared" si="8"/>
        <v>0.41606702211367647</v>
      </c>
      <c r="M4">
        <f t="shared" si="9"/>
        <v>1.7125253031944256</v>
      </c>
      <c r="N4">
        <f t="shared" si="10"/>
        <v>2.4034589305344736</v>
      </c>
    </row>
    <row r="5" spans="1:14" x14ac:dyDescent="0.25">
      <c r="A5" s="4">
        <f>IF('True_Odds_Calculator_2-way'!A6="","",'True_Odds_Calculator_2-way'!A6)</f>
        <v>1.35</v>
      </c>
      <c r="B5" s="4">
        <f>IF('True_Odds_Calculator_2-way'!B6="","",'True_Odds_Calculator_2-way'!B6)</f>
        <v>3.34</v>
      </c>
      <c r="C5" s="4">
        <f t="shared" si="0"/>
        <v>0.7407407407407407</v>
      </c>
      <c r="D5">
        <f t="shared" si="1"/>
        <v>0.29940119760479045</v>
      </c>
      <c r="E5">
        <f t="shared" si="2"/>
        <v>4.0141938345531258E-2</v>
      </c>
      <c r="F5">
        <f t="shared" si="3"/>
        <v>-0.1816367265469061</v>
      </c>
      <c r="G5">
        <v>0</v>
      </c>
      <c r="H5">
        <f t="shared" si="4"/>
        <v>0.22177866489243736</v>
      </c>
      <c r="I5">
        <f t="shared" si="5"/>
        <v>-1.1049892402196599</v>
      </c>
      <c r="J5">
        <f t="shared" si="6"/>
        <v>1.1049892402196599</v>
      </c>
      <c r="K5">
        <f t="shared" si="7"/>
        <v>0.72111246847241117</v>
      </c>
      <c r="L5">
        <f t="shared" si="8"/>
        <v>0.27888753152758866</v>
      </c>
      <c r="M5">
        <f t="shared" si="9"/>
        <v>1.3867462340768812</v>
      </c>
      <c r="N5">
        <f t="shared" si="10"/>
        <v>3.5856748221140036</v>
      </c>
    </row>
    <row r="6" spans="1:14" x14ac:dyDescent="0.25">
      <c r="A6" s="4">
        <f>IF('True_Odds_Calculator_2-way'!A7="","",'True_Odds_Calculator_2-way'!A7)</f>
        <v>1.99</v>
      </c>
      <c r="B6" s="4">
        <f>IF('True_Odds_Calculator_2-way'!B7="","",'True_Odds_Calculator_2-way'!B7)</f>
        <v>1.92</v>
      </c>
      <c r="C6" s="4">
        <f t="shared" si="0"/>
        <v>0.50251256281407031</v>
      </c>
      <c r="D6">
        <f t="shared" si="1"/>
        <v>0.52083333333333337</v>
      </c>
      <c r="E6">
        <f t="shared" si="2"/>
        <v>2.3345896147403788E-2</v>
      </c>
      <c r="F6">
        <f t="shared" si="3"/>
        <v>-0.2383793969849245</v>
      </c>
      <c r="G6">
        <v>0</v>
      </c>
      <c r="H6">
        <f t="shared" si="4"/>
        <v>0.26172529313232828</v>
      </c>
      <c r="I6">
        <f t="shared" si="5"/>
        <v>-1.0478243557698861</v>
      </c>
      <c r="J6">
        <f t="shared" si="6"/>
        <v>1.0478243557698861</v>
      </c>
      <c r="K6">
        <f t="shared" si="7"/>
        <v>0.49083461764588526</v>
      </c>
      <c r="L6">
        <f t="shared" si="8"/>
        <v>0.50916538235411457</v>
      </c>
      <c r="M6">
        <f t="shared" si="9"/>
        <v>2.0373461122121879</v>
      </c>
      <c r="N6">
        <f t="shared" si="10"/>
        <v>1.9639984073082948</v>
      </c>
    </row>
    <row r="7" spans="1:14" x14ac:dyDescent="0.25">
      <c r="A7" s="4">
        <f>IF('True_Odds_Calculator_2-way'!A8="","",'True_Odds_Calculator_2-way'!A8)</f>
        <v>2.04</v>
      </c>
      <c r="B7" s="4">
        <f>IF('True_Odds_Calculator_2-way'!B8="","",'True_Odds_Calculator_2-way'!B8)</f>
        <v>1.87</v>
      </c>
      <c r="C7" s="4">
        <f t="shared" si="0"/>
        <v>0.49019607843137253</v>
      </c>
      <c r="D7">
        <f t="shared" si="1"/>
        <v>0.53475935828876997</v>
      </c>
      <c r="E7">
        <f t="shared" si="2"/>
        <v>2.4955436720142554E-2</v>
      </c>
      <c r="F7">
        <f t="shared" si="3"/>
        <v>-0.2371815036174898</v>
      </c>
      <c r="G7">
        <v>0</v>
      </c>
      <c r="H7">
        <f t="shared" si="4"/>
        <v>0.26213694033763235</v>
      </c>
      <c r="I7">
        <f t="shared" si="5"/>
        <v>-1.0512928338279499</v>
      </c>
      <c r="J7">
        <f t="shared" si="6"/>
        <v>1.0512928338279499</v>
      </c>
      <c r="K7">
        <f t="shared" si="7"/>
        <v>0.47770444733840695</v>
      </c>
      <c r="L7">
        <f t="shared" si="8"/>
        <v>0.52229555266159289</v>
      </c>
      <c r="M7">
        <f t="shared" si="9"/>
        <v>2.0933445471810685</v>
      </c>
      <c r="N7">
        <f t="shared" si="10"/>
        <v>1.9146247654303168</v>
      </c>
    </row>
    <row r="8" spans="1:14" x14ac:dyDescent="0.25">
      <c r="A8" s="4">
        <f>IF('True_Odds_Calculator_2-way'!A9="","",'True_Odds_Calculator_2-way'!A9)</f>
        <v>1.88</v>
      </c>
      <c r="B8" s="4">
        <f>IF('True_Odds_Calculator_2-way'!B9="","",'True_Odds_Calculator_2-way'!B9)</f>
        <v>2.04</v>
      </c>
      <c r="C8" s="4">
        <f t="shared" si="0"/>
        <v>0.53191489361702127</v>
      </c>
      <c r="D8">
        <f t="shared" si="1"/>
        <v>0.49019607843137253</v>
      </c>
      <c r="E8">
        <f t="shared" si="2"/>
        <v>2.2110972048393851E-2</v>
      </c>
      <c r="F8">
        <f t="shared" si="3"/>
        <v>-0.23863162286191075</v>
      </c>
      <c r="G8">
        <v>0</v>
      </c>
      <c r="H8">
        <f t="shared" si="4"/>
        <v>0.26074259491030455</v>
      </c>
      <c r="I8">
        <f t="shared" si="5"/>
        <v>-1.0453025125088635</v>
      </c>
      <c r="J8">
        <f t="shared" si="6"/>
        <v>1.0453025125088635</v>
      </c>
      <c r="K8">
        <f t="shared" si="7"/>
        <v>0.52086962844930107</v>
      </c>
      <c r="L8">
        <f t="shared" si="8"/>
        <v>0.47913037155069899</v>
      </c>
      <c r="M8">
        <f t="shared" si="9"/>
        <v>1.9198662110077995</v>
      </c>
      <c r="N8">
        <f t="shared" si="10"/>
        <v>2.0871146130092182</v>
      </c>
    </row>
    <row r="9" spans="1:14" x14ac:dyDescent="0.25">
      <c r="A9" s="4">
        <f>IF('True_Odds_Calculator_2-way'!A10="","",'True_Odds_Calculator_2-way'!A10)</f>
        <v>2.21</v>
      </c>
      <c r="B9" s="4">
        <f>IF('True_Odds_Calculator_2-way'!B10="","",'True_Odds_Calculator_2-way'!B10)</f>
        <v>1.74</v>
      </c>
      <c r="C9" s="4">
        <f t="shared" si="0"/>
        <v>0.45248868778280543</v>
      </c>
      <c r="D9">
        <f t="shared" si="1"/>
        <v>0.57471264367816088</v>
      </c>
      <c r="E9">
        <f t="shared" si="2"/>
        <v>2.720133146096626E-2</v>
      </c>
      <c r="F9">
        <f t="shared" si="3"/>
        <v>-0.23284963852915186</v>
      </c>
      <c r="G9">
        <v>0</v>
      </c>
      <c r="H9">
        <f t="shared" si="4"/>
        <v>0.26005096999011806</v>
      </c>
      <c r="I9">
        <f t="shared" si="5"/>
        <v>-1.0567967158529021</v>
      </c>
      <c r="J9">
        <f t="shared" si="6"/>
        <v>1.0567967158529021</v>
      </c>
      <c r="K9">
        <f t="shared" si="7"/>
        <v>0.43884208377593403</v>
      </c>
      <c r="L9">
        <f t="shared" si="8"/>
        <v>0.56115791622406608</v>
      </c>
      <c r="M9">
        <f t="shared" si="9"/>
        <v>2.2787240261820116</v>
      </c>
      <c r="N9">
        <f t="shared" si="10"/>
        <v>1.7820295697311479</v>
      </c>
    </row>
    <row r="10" spans="1:14" x14ac:dyDescent="0.25">
      <c r="A10" s="4">
        <f>IF('True_Odds_Calculator_2-way'!A11="","",'True_Odds_Calculator_2-way'!A11)</f>
        <v>1.36</v>
      </c>
      <c r="B10" s="4">
        <f>IF('True_Odds_Calculator_2-way'!B11="","",'True_Odds_Calculator_2-way'!B11)</f>
        <v>3.28</v>
      </c>
      <c r="C10" s="4">
        <f t="shared" si="0"/>
        <v>0.73529411764705876</v>
      </c>
      <c r="D10">
        <f t="shared" si="1"/>
        <v>0.3048780487804878</v>
      </c>
      <c r="E10">
        <f t="shared" si="2"/>
        <v>4.0172166427546507E-2</v>
      </c>
      <c r="F10">
        <f t="shared" si="3"/>
        <v>-0.18400286944045918</v>
      </c>
      <c r="G10">
        <v>0</v>
      </c>
      <c r="H10">
        <f t="shared" si="4"/>
        <v>0.22417503586800572</v>
      </c>
      <c r="I10">
        <f t="shared" si="5"/>
        <v>-1.1037769642208695</v>
      </c>
      <c r="J10">
        <f t="shared" si="6"/>
        <v>1.1037769642208695</v>
      </c>
      <c r="K10">
        <f t="shared" si="7"/>
        <v>0.71563534779557825</v>
      </c>
      <c r="L10">
        <f t="shared" si="8"/>
        <v>0.28436465220442186</v>
      </c>
      <c r="M10">
        <f t="shared" si="9"/>
        <v>1.397359707119513</v>
      </c>
      <c r="N10">
        <f t="shared" si="10"/>
        <v>3.5166114784235831</v>
      </c>
    </row>
    <row r="11" spans="1:14" x14ac:dyDescent="0.25">
      <c r="A11" s="4">
        <f>IF('True_Odds_Calculator_2-way'!A12="","",'True_Odds_Calculator_2-way'!A12)</f>
        <v>2.2400000000000002</v>
      </c>
      <c r="B11" s="4">
        <f>IF('True_Odds_Calculator_2-way'!B12="","",'True_Odds_Calculator_2-way'!B12)</f>
        <v>1.67</v>
      </c>
      <c r="C11" s="4">
        <f t="shared" si="0"/>
        <v>0.4464285714285714</v>
      </c>
      <c r="D11">
        <f t="shared" si="1"/>
        <v>0.5988023952095809</v>
      </c>
      <c r="E11">
        <f t="shared" si="2"/>
        <v>4.5230966638152292E-2</v>
      </c>
      <c r="F11">
        <f t="shared" si="3"/>
        <v>-0.22209153122326775</v>
      </c>
      <c r="G11">
        <v>0</v>
      </c>
      <c r="H11">
        <f t="shared" si="4"/>
        <v>0.26732249786142004</v>
      </c>
      <c r="I11">
        <f t="shared" si="5"/>
        <v>-1.0971139976028734</v>
      </c>
      <c r="J11">
        <f t="shared" si="6"/>
        <v>1.0971139976028734</v>
      </c>
      <c r="K11">
        <f t="shared" si="7"/>
        <v>0.42365317404994263</v>
      </c>
      <c r="L11">
        <f t="shared" si="8"/>
        <v>0.57634682595005737</v>
      </c>
      <c r="M11">
        <f t="shared" si="9"/>
        <v>2.3604213570275632</v>
      </c>
      <c r="N11">
        <f t="shared" si="10"/>
        <v>1.7350663783939253</v>
      </c>
    </row>
    <row r="12" spans="1:14" x14ac:dyDescent="0.25">
      <c r="A12" s="4">
        <f>IF('True_Odds_Calculator_2-way'!A13="","",'True_Odds_Calculator_2-way'!A13)</f>
        <v>1.73</v>
      </c>
      <c r="B12" s="4">
        <f>IF('True_Odds_Calculator_2-way'!B13="","",'True_Odds_Calculator_2-way'!B13)</f>
        <v>2.13</v>
      </c>
      <c r="C12" s="4">
        <f t="shared" si="0"/>
        <v>0.5780346820809249</v>
      </c>
      <c r="D12">
        <f t="shared" si="1"/>
        <v>0.46948356807511737</v>
      </c>
      <c r="E12">
        <f t="shared" si="2"/>
        <v>4.7518250156042274E-2</v>
      </c>
      <c r="F12">
        <f t="shared" si="3"/>
        <v>-0.22385953485847643</v>
      </c>
      <c r="G12">
        <v>0</v>
      </c>
      <c r="H12">
        <f t="shared" si="4"/>
        <v>0.27137778501451876</v>
      </c>
      <c r="I12">
        <f t="shared" si="5"/>
        <v>-1.1010304962695641</v>
      </c>
      <c r="J12">
        <f t="shared" si="6"/>
        <v>1.1010304962695641</v>
      </c>
      <c r="K12">
        <f t="shared" si="7"/>
        <v>0.55439985906809197</v>
      </c>
      <c r="L12">
        <f t="shared" si="8"/>
        <v>0.44560014093190792</v>
      </c>
      <c r="M12">
        <f t="shared" si="9"/>
        <v>1.8037522622767821</v>
      </c>
      <c r="N12">
        <f t="shared" si="10"/>
        <v>2.244164460784607</v>
      </c>
    </row>
    <row r="13" spans="1:14" x14ac:dyDescent="0.25">
      <c r="A13" s="4">
        <f>IF('True_Odds_Calculator_2-way'!A14="","",'True_Odds_Calculator_2-way'!A14)</f>
        <v>2.13</v>
      </c>
      <c r="B13" s="4">
        <f>IF('True_Odds_Calculator_2-way'!B14="","",'True_Odds_Calculator_2-way'!B14)</f>
        <v>1.73</v>
      </c>
      <c r="C13" s="4">
        <f t="shared" si="0"/>
        <v>0.46948356807511737</v>
      </c>
      <c r="D13">
        <f t="shared" si="1"/>
        <v>0.5780346820809249</v>
      </c>
      <c r="E13">
        <f t="shared" si="2"/>
        <v>4.7518250156042274E-2</v>
      </c>
      <c r="F13">
        <f t="shared" si="3"/>
        <v>-0.22385953485847643</v>
      </c>
      <c r="G13">
        <v>0</v>
      </c>
      <c r="H13">
        <f t="shared" si="4"/>
        <v>0.27137778501451876</v>
      </c>
      <c r="I13">
        <f t="shared" si="5"/>
        <v>-1.1010304962695641</v>
      </c>
      <c r="J13">
        <f t="shared" si="6"/>
        <v>1.1010304962695641</v>
      </c>
      <c r="K13">
        <f t="shared" si="7"/>
        <v>0.44560014093190792</v>
      </c>
      <c r="L13">
        <f t="shared" si="8"/>
        <v>0.55439985906809197</v>
      </c>
      <c r="M13">
        <f t="shared" si="9"/>
        <v>2.244164460784607</v>
      </c>
      <c r="N13">
        <f t="shared" si="10"/>
        <v>1.8037522622767821</v>
      </c>
    </row>
    <row r="14" spans="1:14" x14ac:dyDescent="0.25">
      <c r="A14" s="4">
        <f>IF('True_Odds_Calculator_2-way'!A15="","",'True_Odds_Calculator_2-way'!A15)</f>
        <v>2.0099999999999998</v>
      </c>
      <c r="B14" s="4">
        <f>IF('True_Odds_Calculator_2-way'!B15="","",'True_Odds_Calculator_2-way'!B15)</f>
        <v>1.88</v>
      </c>
      <c r="C14" s="4">
        <f t="shared" si="0"/>
        <v>0.49751243781094534</v>
      </c>
      <c r="D14">
        <f t="shared" si="1"/>
        <v>0.53191489361702127</v>
      </c>
      <c r="E14">
        <f t="shared" si="2"/>
        <v>2.9427331427966497E-2</v>
      </c>
      <c r="F14">
        <f t="shared" si="3"/>
        <v>-0.23520694400338749</v>
      </c>
      <c r="G14">
        <v>0</v>
      </c>
      <c r="H14">
        <f t="shared" si="4"/>
        <v>0.26463427543135393</v>
      </c>
      <c r="I14">
        <f t="shared" si="5"/>
        <v>-1.060713208766217</v>
      </c>
      <c r="J14">
        <f t="shared" si="6"/>
        <v>1.060713208766217</v>
      </c>
      <c r="K14">
        <f t="shared" si="7"/>
        <v>0.48278384578010813</v>
      </c>
      <c r="L14">
        <f t="shared" si="8"/>
        <v>0.5172161542198922</v>
      </c>
      <c r="M14">
        <f t="shared" si="9"/>
        <v>2.0713203408538785</v>
      </c>
      <c r="N14">
        <f t="shared" si="10"/>
        <v>1.9334276237142709</v>
      </c>
    </row>
    <row r="15" spans="1:14" x14ac:dyDescent="0.25">
      <c r="A15" s="4">
        <f>IF('True_Odds_Calculator_2-way'!A16="","",'True_Odds_Calculator_2-way'!A16)</f>
        <v>1.68</v>
      </c>
      <c r="B15" s="4">
        <f>IF('True_Odds_Calculator_2-way'!B16="","",'True_Odds_Calculator_2-way'!B16)</f>
        <v>2.2200000000000002</v>
      </c>
      <c r="C15" s="4">
        <f t="shared" si="0"/>
        <v>0.59523809523809523</v>
      </c>
      <c r="D15">
        <f t="shared" si="1"/>
        <v>0.4504504504504504</v>
      </c>
      <c r="E15">
        <f t="shared" si="2"/>
        <v>4.5688545688545634E-2</v>
      </c>
      <c r="F15">
        <f t="shared" si="3"/>
        <v>-0.22243672243672252</v>
      </c>
      <c r="G15">
        <v>0</v>
      </c>
      <c r="H15">
        <f t="shared" si="4"/>
        <v>0.2681252681252681</v>
      </c>
      <c r="I15">
        <f t="shared" si="5"/>
        <v>-1.0979071877276467</v>
      </c>
      <c r="J15">
        <f t="shared" si="6"/>
        <v>1.0979071877276467</v>
      </c>
      <c r="K15">
        <f t="shared" si="7"/>
        <v>0.57254851307619281</v>
      </c>
      <c r="L15">
        <f t="shared" si="8"/>
        <v>0.42745148692380741</v>
      </c>
      <c r="M15">
        <f t="shared" si="9"/>
        <v>1.7465768876547993</v>
      </c>
      <c r="N15">
        <f t="shared" si="10"/>
        <v>2.3394467690277296</v>
      </c>
    </row>
    <row r="16" spans="1:14" x14ac:dyDescent="0.25">
      <c r="A16" s="4">
        <f>IF('True_Odds_Calculator_2-way'!A17="","",'True_Odds_Calculator_2-way'!A17)</f>
        <v>1.4</v>
      </c>
      <c r="B16" s="4">
        <f>IF('True_Odds_Calculator_2-way'!B17="","",'True_Odds_Calculator_2-way'!B17)</f>
        <v>2.96</v>
      </c>
      <c r="C16" s="4">
        <f t="shared" si="0"/>
        <v>0.7142857142857143</v>
      </c>
      <c r="D16">
        <f t="shared" si="1"/>
        <v>0.33783783783783783</v>
      </c>
      <c r="E16">
        <f t="shared" si="2"/>
        <v>5.212355212355213E-2</v>
      </c>
      <c r="F16">
        <f t="shared" si="3"/>
        <v>-0.18918918918918914</v>
      </c>
      <c r="G16">
        <v>0</v>
      </c>
      <c r="H16">
        <f t="shared" si="4"/>
        <v>0.2413127413127413</v>
      </c>
      <c r="I16">
        <f t="shared" si="5"/>
        <v>-1.1293848786315643</v>
      </c>
      <c r="J16">
        <f t="shared" si="6"/>
        <v>1.1293848786315643</v>
      </c>
      <c r="K16">
        <f t="shared" si="7"/>
        <v>0.68882195843131644</v>
      </c>
      <c r="L16">
        <f t="shared" si="8"/>
        <v>0.31117804156868345</v>
      </c>
      <c r="M16">
        <f t="shared" si="9"/>
        <v>1.4517539514526259</v>
      </c>
      <c r="N16">
        <f t="shared" si="10"/>
        <v>3.2135943621178655</v>
      </c>
    </row>
    <row r="17" spans="1:14" x14ac:dyDescent="0.25">
      <c r="A17" s="4">
        <f>IF('True_Odds_Calculator_2-way'!A18="","",'True_Odds_Calculator_2-way'!A18)</f>
        <v>1.63</v>
      </c>
      <c r="B17" s="4">
        <f>IF('True_Odds_Calculator_2-way'!B18="","",'True_Odds_Calculator_2-way'!B18)</f>
        <v>2.31</v>
      </c>
      <c r="C17" s="4">
        <f t="shared" si="0"/>
        <v>0.61349693251533743</v>
      </c>
      <c r="D17">
        <f t="shared" si="1"/>
        <v>0.4329004329004329</v>
      </c>
      <c r="E17">
        <f t="shared" si="2"/>
        <v>4.6397365415770331E-2</v>
      </c>
      <c r="F17">
        <f t="shared" si="3"/>
        <v>-0.21918572225320698</v>
      </c>
      <c r="G17">
        <v>0</v>
      </c>
      <c r="H17">
        <f t="shared" si="4"/>
        <v>0.26558308766897726</v>
      </c>
      <c r="I17">
        <f t="shared" si="5"/>
        <v>-1.1007636444730438</v>
      </c>
      <c r="J17">
        <f t="shared" si="6"/>
        <v>1.1007636444730438</v>
      </c>
      <c r="K17">
        <f t="shared" si="7"/>
        <v>0.59049965325940701</v>
      </c>
      <c r="L17">
        <f t="shared" si="8"/>
        <v>0.4095003467405931</v>
      </c>
      <c r="M17">
        <f t="shared" si="9"/>
        <v>1.6934810960180178</v>
      </c>
      <c r="N17">
        <f t="shared" si="10"/>
        <v>2.442000374259687</v>
      </c>
    </row>
    <row r="18" spans="1:14" x14ac:dyDescent="0.25">
      <c r="A18" s="4">
        <f>IF('True_Odds_Calculator_2-way'!A19="","",'True_Odds_Calculator_2-way'!A19)</f>
        <v>1.68</v>
      </c>
      <c r="B18" s="4">
        <f>IF('True_Odds_Calculator_2-way'!B19="","",'True_Odds_Calculator_2-way'!B19)</f>
        <v>2.2000000000000002</v>
      </c>
      <c r="C18" s="4">
        <f t="shared" si="0"/>
        <v>0.59523809523809523</v>
      </c>
      <c r="D18">
        <f t="shared" si="1"/>
        <v>0.45454545454545453</v>
      </c>
      <c r="E18">
        <f t="shared" si="2"/>
        <v>4.9783549783549708E-2</v>
      </c>
      <c r="F18">
        <f t="shared" si="3"/>
        <v>-0.22077922077922085</v>
      </c>
      <c r="G18">
        <v>0</v>
      </c>
      <c r="H18">
        <f t="shared" si="4"/>
        <v>0.27056277056277056</v>
      </c>
      <c r="I18">
        <f t="shared" si="5"/>
        <v>-1.1070186069251189</v>
      </c>
      <c r="J18">
        <f t="shared" si="6"/>
        <v>1.1070186069251189</v>
      </c>
      <c r="K18">
        <f t="shared" si="7"/>
        <v>0.57052464759442856</v>
      </c>
      <c r="L18">
        <f t="shared" si="8"/>
        <v>0.42947535240557161</v>
      </c>
      <c r="M18">
        <f t="shared" si="9"/>
        <v>1.7527726527090808</v>
      </c>
      <c r="N18">
        <f t="shared" si="10"/>
        <v>2.3284223283101424</v>
      </c>
    </row>
    <row r="19" spans="1:14" x14ac:dyDescent="0.25">
      <c r="A19" s="4">
        <f>IF('True_Odds_Calculator_2-way'!A20="","",'True_Odds_Calculator_2-way'!A20)</f>
        <v>1.68</v>
      </c>
      <c r="B19" s="4">
        <f>IF('True_Odds_Calculator_2-way'!B20="","",'True_Odds_Calculator_2-way'!B20)</f>
        <v>2.31</v>
      </c>
      <c r="C19" s="4">
        <f t="shared" si="0"/>
        <v>0.59523809523809523</v>
      </c>
      <c r="D19">
        <f t="shared" si="1"/>
        <v>0.4329004329004329</v>
      </c>
      <c r="E19">
        <f t="shared" si="2"/>
        <v>2.813852813852824E-2</v>
      </c>
      <c r="F19">
        <f t="shared" si="3"/>
        <v>-0.22954030096887235</v>
      </c>
      <c r="G19">
        <v>0</v>
      </c>
      <c r="H19">
        <f t="shared" si="4"/>
        <v>0.25767882910740053</v>
      </c>
      <c r="I19">
        <f t="shared" si="5"/>
        <v>-1.0595217973953226</v>
      </c>
      <c r="J19">
        <f t="shared" si="6"/>
        <v>1.0595217973953226</v>
      </c>
      <c r="K19">
        <f t="shared" si="7"/>
        <v>0.581234893460709</v>
      </c>
      <c r="L19">
        <f t="shared" si="8"/>
        <v>0.41876510653929105</v>
      </c>
      <c r="M19">
        <f t="shared" si="9"/>
        <v>1.7204748222288193</v>
      </c>
      <c r="N19">
        <f t="shared" si="10"/>
        <v>2.3879735545878726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2.37</v>
      </c>
      <c r="C20" s="4">
        <f t="shared" si="0"/>
        <v>0.60606060606060608</v>
      </c>
      <c r="D20">
        <f t="shared" si="1"/>
        <v>0.42194092827004215</v>
      </c>
      <c r="E20">
        <f t="shared" si="2"/>
        <v>2.8001534330648337E-2</v>
      </c>
      <c r="F20">
        <f t="shared" si="3"/>
        <v>-0.22772024037846816</v>
      </c>
      <c r="G20">
        <v>0</v>
      </c>
      <c r="H20">
        <f t="shared" si="4"/>
        <v>0.25572177470911645</v>
      </c>
      <c r="I20">
        <f t="shared" si="5"/>
        <v>-1.0597002531915625</v>
      </c>
      <c r="J20">
        <f t="shared" si="6"/>
        <v>1.0597002531915625</v>
      </c>
      <c r="K20">
        <f t="shared" si="7"/>
        <v>0.59213461740682438</v>
      </c>
      <c r="L20">
        <f t="shared" si="8"/>
        <v>0.40786538259317556</v>
      </c>
      <c r="M20">
        <f t="shared" si="9"/>
        <v>1.6888051645745159</v>
      </c>
      <c r="N20">
        <f t="shared" si="10"/>
        <v>2.4517893468724408</v>
      </c>
    </row>
    <row r="21" spans="1:14" x14ac:dyDescent="0.25">
      <c r="A21" s="4">
        <f>IF('True_Odds_Calculator_2-way'!A22="","",'True_Odds_Calculator_2-way'!A22)</f>
        <v>1.27</v>
      </c>
      <c r="B21" s="4">
        <f>IF('True_Odds_Calculator_2-way'!B22="","",'True_Odds_Calculator_2-way'!B22)</f>
        <v>4.33</v>
      </c>
      <c r="C21" s="4">
        <f t="shared" si="0"/>
        <v>0.78740157480314954</v>
      </c>
      <c r="D21">
        <f t="shared" si="1"/>
        <v>0.23094688221709006</v>
      </c>
      <c r="E21">
        <f t="shared" si="2"/>
        <v>1.8348457020239684E-2</v>
      </c>
      <c r="F21">
        <f t="shared" si="3"/>
        <v>-0.16349948173337459</v>
      </c>
      <c r="G21">
        <v>0</v>
      </c>
      <c r="H21">
        <f t="shared" si="4"/>
        <v>0.18184793875361421</v>
      </c>
      <c r="I21">
        <f t="shared" si="5"/>
        <v>-1.0546199952805542</v>
      </c>
      <c r="J21">
        <f t="shared" si="6"/>
        <v>1.0546199952805542</v>
      </c>
      <c r="K21">
        <f t="shared" si="7"/>
        <v>0.77836312491609594</v>
      </c>
      <c r="L21">
        <f t="shared" si="8"/>
        <v>0.22163687508390412</v>
      </c>
      <c r="M21">
        <f t="shared" si="9"/>
        <v>1.2847473987257496</v>
      </c>
      <c r="N21">
        <f t="shared" si="10"/>
        <v>4.5118845842842452</v>
      </c>
    </row>
    <row r="22" spans="1:14" x14ac:dyDescent="0.25">
      <c r="A22" s="4">
        <f>IF('True_Odds_Calculator_2-way'!A23="","",'True_Odds_Calculator_2-way'!A23)</f>
        <v>1.48</v>
      </c>
      <c r="B22" s="4">
        <f>IF('True_Odds_Calculator_2-way'!B23="","",'True_Odds_Calculator_2-way'!B23)</f>
        <v>2.81</v>
      </c>
      <c r="C22" s="4">
        <f t="shared" si="0"/>
        <v>0.67567567567567566</v>
      </c>
      <c r="D22">
        <f t="shared" si="1"/>
        <v>0.35587188612099646</v>
      </c>
      <c r="E22">
        <f t="shared" si="2"/>
        <v>3.1547561796672063E-2</v>
      </c>
      <c r="F22">
        <f t="shared" si="3"/>
        <v>-0.20890641531210929</v>
      </c>
      <c r="G22">
        <v>0</v>
      </c>
      <c r="H22">
        <f t="shared" si="4"/>
        <v>0.24045397710878139</v>
      </c>
      <c r="I22">
        <f t="shared" si="5"/>
        <v>-1.0728526885571863</v>
      </c>
      <c r="J22">
        <f t="shared" si="6"/>
        <v>1.0728526885571863</v>
      </c>
      <c r="K22">
        <f t="shared" si="7"/>
        <v>0.66007938660264409</v>
      </c>
      <c r="L22">
        <f t="shared" si="8"/>
        <v>0.33992061339735608</v>
      </c>
      <c r="M22">
        <f t="shared" si="9"/>
        <v>1.5149692905074492</v>
      </c>
      <c r="N22">
        <f t="shared" si="10"/>
        <v>2.9418633662885068</v>
      </c>
    </row>
    <row r="23" spans="1:14" x14ac:dyDescent="0.25">
      <c r="A23" s="4">
        <f>IF('True_Odds_Calculator_2-way'!A24="","",'True_Odds_Calculator_2-way'!A24)</f>
        <v>2.08</v>
      </c>
      <c r="B23" s="4">
        <f>IF('True_Odds_Calculator_2-way'!B24="","",'True_Odds_Calculator_2-way'!B24)</f>
        <v>1.84</v>
      </c>
      <c r="C23" s="4">
        <f t="shared" si="0"/>
        <v>0.48076923076923073</v>
      </c>
      <c r="D23">
        <f t="shared" si="1"/>
        <v>0.54347826086956519</v>
      </c>
      <c r="E23">
        <f t="shared" si="2"/>
        <v>2.4247491638795804E-2</v>
      </c>
      <c r="F23">
        <f t="shared" si="3"/>
        <v>-0.23704013377926436</v>
      </c>
      <c r="G23">
        <v>0</v>
      </c>
      <c r="H23">
        <f t="shared" si="4"/>
        <v>0.26128762541806017</v>
      </c>
      <c r="I23">
        <f t="shared" si="5"/>
        <v>-1.0499013139145197</v>
      </c>
      <c r="J23">
        <f t="shared" si="6"/>
        <v>1.0499013139145197</v>
      </c>
      <c r="K23">
        <f t="shared" si="7"/>
        <v>0.46862696659688596</v>
      </c>
      <c r="L23">
        <f t="shared" si="8"/>
        <v>0.53137303340311415</v>
      </c>
      <c r="M23">
        <f t="shared" si="9"/>
        <v>2.1338934190276815</v>
      </c>
      <c r="N23">
        <f t="shared" si="10"/>
        <v>1.8819171036881968</v>
      </c>
    </row>
    <row r="24" spans="1:14" x14ac:dyDescent="0.25">
      <c r="A24" s="4">
        <f>IF('True_Odds_Calculator_2-way'!A25="","",'True_Odds_Calculator_2-way'!A25)</f>
        <v>2.62</v>
      </c>
      <c r="B24" s="4">
        <f>IF('True_Odds_Calculator_2-way'!B25="","",'True_Odds_Calculator_2-way'!B25)</f>
        <v>1.54</v>
      </c>
      <c r="C24" s="4">
        <f t="shared" si="0"/>
        <v>0.38167938931297707</v>
      </c>
      <c r="D24">
        <f t="shared" si="1"/>
        <v>0.64935064935064934</v>
      </c>
      <c r="E24">
        <f t="shared" si="2"/>
        <v>3.1030038663626414E-2</v>
      </c>
      <c r="F24">
        <f t="shared" si="3"/>
        <v>-0.21681372063051452</v>
      </c>
      <c r="G24">
        <v>0</v>
      </c>
      <c r="H24">
        <f t="shared" si="4"/>
        <v>0.24784375929414096</v>
      </c>
      <c r="I24">
        <f t="shared" si="5"/>
        <v>-1.0691671651659735</v>
      </c>
      <c r="J24">
        <f t="shared" si="6"/>
        <v>1.0691671651659735</v>
      </c>
      <c r="K24">
        <f t="shared" si="7"/>
        <v>0.3660254037844386</v>
      </c>
      <c r="L24">
        <f t="shared" si="8"/>
        <v>0.6339745962155614</v>
      </c>
      <c r="M24">
        <f t="shared" si="9"/>
        <v>2.7320508075688776</v>
      </c>
      <c r="N24">
        <f t="shared" si="10"/>
        <v>1.5773502691896257</v>
      </c>
    </row>
    <row r="25" spans="1:14" x14ac:dyDescent="0.25">
      <c r="A25" s="4">
        <f>IF('True_Odds_Calculator_2-way'!A26="","",'True_Odds_Calculator_2-way'!A26)</f>
        <v>2.0099999999999998</v>
      </c>
      <c r="B25" s="4">
        <f>IF('True_Odds_Calculator_2-way'!B26="","",'True_Odds_Calculator_2-way'!B26)</f>
        <v>1.89</v>
      </c>
      <c r="C25" s="4">
        <f t="shared" si="0"/>
        <v>0.49751243781094534</v>
      </c>
      <c r="D25">
        <f t="shared" si="1"/>
        <v>0.52910052910052918</v>
      </c>
      <c r="E25">
        <f t="shared" si="2"/>
        <v>2.6612966911474523E-2</v>
      </c>
      <c r="F25">
        <f t="shared" si="3"/>
        <v>-0.23662112716839079</v>
      </c>
      <c r="G25">
        <v>0</v>
      </c>
      <c r="H25">
        <f t="shared" si="4"/>
        <v>0.26323409407986531</v>
      </c>
      <c r="I25">
        <f t="shared" si="5"/>
        <v>-1.0547373121500738</v>
      </c>
      <c r="J25">
        <f t="shared" si="6"/>
        <v>1.0547373121500738</v>
      </c>
      <c r="K25">
        <f t="shared" si="7"/>
        <v>0.48419474909751009</v>
      </c>
      <c r="L25">
        <f t="shared" si="8"/>
        <v>0.51580525090249008</v>
      </c>
      <c r="M25">
        <f t="shared" si="9"/>
        <v>2.0652846852715743</v>
      </c>
      <c r="N25">
        <f t="shared" si="10"/>
        <v>1.9387162078135651</v>
      </c>
    </row>
    <row r="26" spans="1:14" x14ac:dyDescent="0.25">
      <c r="A26" s="4">
        <f>IF('True_Odds_Calculator_2-way'!A27="","",'True_Odds_Calculator_2-way'!A27)</f>
        <v>2.16</v>
      </c>
      <c r="B26" s="4">
        <f>IF('True_Odds_Calculator_2-way'!B27="","",'True_Odds_Calculator_2-way'!B27)</f>
        <v>1.77</v>
      </c>
      <c r="C26" s="4">
        <f t="shared" si="0"/>
        <v>0.46296296296296291</v>
      </c>
      <c r="D26">
        <f t="shared" si="1"/>
        <v>0.56497175141242939</v>
      </c>
      <c r="E26">
        <f t="shared" si="2"/>
        <v>2.79347143753923E-2</v>
      </c>
      <c r="F26">
        <f t="shared" si="3"/>
        <v>-0.23362628164888055</v>
      </c>
      <c r="G26">
        <v>0</v>
      </c>
      <c r="H26">
        <f t="shared" si="4"/>
        <v>0.26156099602427285</v>
      </c>
      <c r="I26">
        <f t="shared" si="5"/>
        <v>-1.0580973892262122</v>
      </c>
      <c r="J26">
        <f t="shared" si="6"/>
        <v>1.0580973892262122</v>
      </c>
      <c r="K26">
        <f t="shared" si="7"/>
        <v>0.44895535399193021</v>
      </c>
      <c r="L26">
        <f t="shared" si="8"/>
        <v>0.55104464600806979</v>
      </c>
      <c r="M26">
        <f t="shared" si="9"/>
        <v>2.2273929715024061</v>
      </c>
      <c r="N26">
        <f t="shared" si="10"/>
        <v>1.8147349897041836</v>
      </c>
    </row>
    <row r="27" spans="1:14" x14ac:dyDescent="0.25">
      <c r="A27" s="4">
        <f>IF('True_Odds_Calculator_2-way'!A28="","",'True_Odds_Calculator_2-way'!A28)</f>
        <v>1.87</v>
      </c>
      <c r="B27" s="4">
        <f>IF('True_Odds_Calculator_2-way'!B28="","",'True_Odds_Calculator_2-way'!B28)</f>
        <v>2.04</v>
      </c>
      <c r="C27" s="4">
        <f t="shared" si="0"/>
        <v>0.53475935828876997</v>
      </c>
      <c r="D27">
        <f t="shared" si="1"/>
        <v>0.49019607843137253</v>
      </c>
      <c r="E27">
        <f t="shared" si="2"/>
        <v>2.4955436720142554E-2</v>
      </c>
      <c r="F27">
        <f t="shared" si="3"/>
        <v>-0.2371815036174898</v>
      </c>
      <c r="G27">
        <v>0</v>
      </c>
      <c r="H27">
        <f t="shared" si="4"/>
        <v>0.26213694033763235</v>
      </c>
      <c r="I27">
        <f t="shared" si="5"/>
        <v>-1.0512928338279499</v>
      </c>
      <c r="J27">
        <f t="shared" si="6"/>
        <v>1.0512928338279499</v>
      </c>
      <c r="K27">
        <f t="shared" si="7"/>
        <v>0.52229555266159289</v>
      </c>
      <c r="L27">
        <f t="shared" si="8"/>
        <v>0.47770444733840695</v>
      </c>
      <c r="M27">
        <f t="shared" si="9"/>
        <v>1.9146247654303168</v>
      </c>
      <c r="N27">
        <f t="shared" si="10"/>
        <v>2.0933445471810685</v>
      </c>
    </row>
    <row r="28" spans="1:14" x14ac:dyDescent="0.25">
      <c r="A28" s="4">
        <f>IF('True_Odds_Calculator_2-way'!A29="","",'True_Odds_Calculator_2-way'!A29)</f>
        <v>2.13</v>
      </c>
      <c r="B28" s="4">
        <f>IF('True_Odds_Calculator_2-way'!B29="","",'True_Odds_Calculator_2-way'!B29)</f>
        <v>1.7</v>
      </c>
      <c r="C28" s="4">
        <f t="shared" si="0"/>
        <v>0.46948356807511737</v>
      </c>
      <c r="D28">
        <f t="shared" si="1"/>
        <v>0.58823529411764708</v>
      </c>
      <c r="E28">
        <f t="shared" si="2"/>
        <v>5.7718862192764453E-2</v>
      </c>
      <c r="F28">
        <f t="shared" si="3"/>
        <v>-0.2184479425573046</v>
      </c>
      <c r="G28">
        <v>0</v>
      </c>
      <c r="H28">
        <f t="shared" si="4"/>
        <v>0.27616680475006905</v>
      </c>
      <c r="I28">
        <f t="shared" si="5"/>
        <v>-1.1243764952899702</v>
      </c>
      <c r="J28">
        <f t="shared" si="6"/>
        <v>1.1243764952899702</v>
      </c>
      <c r="K28">
        <f t="shared" si="7"/>
        <v>0.44042280877759621</v>
      </c>
      <c r="L28">
        <f t="shared" si="8"/>
        <v>0.55957719122240368</v>
      </c>
      <c r="M28">
        <f t="shared" si="9"/>
        <v>2.2705454396776665</v>
      </c>
      <c r="N28">
        <f t="shared" si="10"/>
        <v>1.7870635467029794</v>
      </c>
    </row>
    <row r="29" spans="1:14" x14ac:dyDescent="0.25">
      <c r="A29" s="4">
        <f>IF('True_Odds_Calculator_2-way'!A30="","",'True_Odds_Calculator_2-way'!A30)</f>
        <v>2.38</v>
      </c>
      <c r="B29" s="4">
        <f>IF('True_Odds_Calculator_2-way'!B30="","",'True_Odds_Calculator_2-way'!B30)</f>
        <v>1.57</v>
      </c>
      <c r="C29" s="4">
        <f t="shared" si="0"/>
        <v>0.42016806722689076</v>
      </c>
      <c r="D29">
        <f t="shared" si="1"/>
        <v>0.63694267515923564</v>
      </c>
      <c r="E29">
        <f t="shared" si="2"/>
        <v>5.7110742386126345E-2</v>
      </c>
      <c r="F29">
        <f t="shared" si="3"/>
        <v>-0.210512230369855</v>
      </c>
      <c r="G29">
        <v>0</v>
      </c>
      <c r="H29">
        <f t="shared" si="4"/>
        <v>0.26762297275598135</v>
      </c>
      <c r="I29">
        <f t="shared" si="5"/>
        <v>-1.127516819152897</v>
      </c>
      <c r="J29">
        <f t="shared" si="6"/>
        <v>1.127516819152897</v>
      </c>
      <c r="K29">
        <f t="shared" si="7"/>
        <v>0.39124040734033211</v>
      </c>
      <c r="L29">
        <f t="shared" si="8"/>
        <v>0.60875959265966806</v>
      </c>
      <c r="M29">
        <f t="shared" si="9"/>
        <v>2.5559732104309978</v>
      </c>
      <c r="N29">
        <f t="shared" si="10"/>
        <v>1.6426845869171511</v>
      </c>
    </row>
    <row r="30" spans="1:14" x14ac:dyDescent="0.25">
      <c r="A30" s="4">
        <f>IF('True_Odds_Calculator_2-way'!A31="","",'True_Odds_Calculator_2-way'!A31)</f>
        <v>2.12</v>
      </c>
      <c r="B30" s="4">
        <f>IF('True_Odds_Calculator_2-way'!B31="","",'True_Odds_Calculator_2-way'!B31)</f>
        <v>1.71</v>
      </c>
      <c r="C30" s="4">
        <f t="shared" si="0"/>
        <v>0.47169811320754712</v>
      </c>
      <c r="D30">
        <f t="shared" si="1"/>
        <v>0.58479532163742687</v>
      </c>
      <c r="E30">
        <f t="shared" si="2"/>
        <v>5.6493434844973933E-2</v>
      </c>
      <c r="F30">
        <f t="shared" si="3"/>
        <v>-0.21935341498400096</v>
      </c>
      <c r="G30">
        <v>0</v>
      </c>
      <c r="H30">
        <f t="shared" si="4"/>
        <v>0.27584684982897489</v>
      </c>
      <c r="I30">
        <f t="shared" si="5"/>
        <v>-1.1214032600406412</v>
      </c>
      <c r="J30">
        <f t="shared" si="6"/>
        <v>1.1214032600406412</v>
      </c>
      <c r="K30">
        <f t="shared" si="7"/>
        <v>0.44326798142516627</v>
      </c>
      <c r="L30">
        <f t="shared" si="8"/>
        <v>0.5567320185748339</v>
      </c>
      <c r="M30">
        <f t="shared" si="9"/>
        <v>2.2559716512455181</v>
      </c>
      <c r="N30">
        <f t="shared" si="10"/>
        <v>1.7961963146288551</v>
      </c>
    </row>
    <row r="31" spans="1:14" x14ac:dyDescent="0.25">
      <c r="A31" s="4">
        <f>IF('True_Odds_Calculator_2-way'!A32="","",'True_Odds_Calculator_2-way'!A32)</f>
        <v>1.84</v>
      </c>
      <c r="B31" s="4">
        <f>IF('True_Odds_Calculator_2-way'!B32="","",'True_Odds_Calculator_2-way'!B32)</f>
        <v>1.96</v>
      </c>
      <c r="C31" s="4">
        <f t="shared" si="0"/>
        <v>0.54347826086956519</v>
      </c>
      <c r="D31">
        <f t="shared" si="1"/>
        <v>0.51020408163265307</v>
      </c>
      <c r="E31">
        <f t="shared" si="2"/>
        <v>5.3682342502218372E-2</v>
      </c>
      <c r="F31">
        <f t="shared" si="3"/>
        <v>-0.22360248447204967</v>
      </c>
      <c r="G31">
        <v>0</v>
      </c>
      <c r="H31">
        <f t="shared" si="4"/>
        <v>0.27728482697426798</v>
      </c>
      <c r="I31">
        <f t="shared" si="5"/>
        <v>-1.1135885079684349</v>
      </c>
      <c r="J31">
        <f t="shared" si="6"/>
        <v>1.1135885079684349</v>
      </c>
      <c r="K31">
        <f t="shared" si="7"/>
        <v>0.51668522645211723</v>
      </c>
      <c r="L31">
        <f t="shared" si="8"/>
        <v>0.48331477354788277</v>
      </c>
      <c r="M31">
        <f t="shared" si="9"/>
        <v>1.9354143466934854</v>
      </c>
      <c r="N31">
        <f t="shared" si="10"/>
        <v>2.0690449676496976</v>
      </c>
    </row>
    <row r="32" spans="1:14" x14ac:dyDescent="0.25">
      <c r="A32" s="4">
        <f>IF('True_Odds_Calculator_2-way'!A33="","",'True_Odds_Calculator_2-way'!A33)</f>
        <v>1.61</v>
      </c>
      <c r="B32" s="4">
        <f>IF('True_Odds_Calculator_2-way'!B33="","",'True_Odds_Calculator_2-way'!B33)</f>
        <v>2.4</v>
      </c>
      <c r="C32" s="4">
        <f t="shared" si="0"/>
        <v>0.6211180124223602</v>
      </c>
      <c r="D32">
        <f t="shared" si="1"/>
        <v>0.41666666666666669</v>
      </c>
      <c r="E32">
        <f t="shared" si="2"/>
        <v>3.7784679089026829E-2</v>
      </c>
      <c r="F32">
        <f t="shared" si="3"/>
        <v>-0.22101449275362328</v>
      </c>
      <c r="G32">
        <v>0</v>
      </c>
      <c r="H32">
        <f t="shared" si="4"/>
        <v>0.25879917184265011</v>
      </c>
      <c r="I32">
        <f t="shared" si="5"/>
        <v>-1.0821091383745125</v>
      </c>
      <c r="J32">
        <f t="shared" si="6"/>
        <v>1.0821091383745125</v>
      </c>
      <c r="K32">
        <f t="shared" si="7"/>
        <v>0.602378222567299</v>
      </c>
      <c r="L32">
        <f t="shared" si="8"/>
        <v>0.39762177743270088</v>
      </c>
      <c r="M32">
        <f t="shared" si="9"/>
        <v>1.660086574408453</v>
      </c>
      <c r="N32">
        <f t="shared" si="10"/>
        <v>2.5149527937243179</v>
      </c>
    </row>
    <row r="33" spans="1:14" x14ac:dyDescent="0.25">
      <c r="A33" s="4">
        <f>IF('True_Odds_Calculator_2-way'!A34="","",'True_Odds_Calculator_2-way'!A34)</f>
        <v>1.55</v>
      </c>
      <c r="B33" s="4">
        <f>IF('True_Odds_Calculator_2-way'!B34="","",'True_Odds_Calculator_2-way'!B34)</f>
        <v>2.57</v>
      </c>
      <c r="C33" s="4">
        <f t="shared" si="0"/>
        <v>0.64516129032258063</v>
      </c>
      <c r="D33">
        <f t="shared" si="1"/>
        <v>0.38910505836575876</v>
      </c>
      <c r="E33">
        <f t="shared" si="2"/>
        <v>3.4266348688339443E-2</v>
      </c>
      <c r="F33">
        <f t="shared" si="3"/>
        <v>-0.2167691728379566</v>
      </c>
      <c r="G33">
        <v>0</v>
      </c>
      <c r="H33">
        <f t="shared" si="4"/>
        <v>0.25103552152629599</v>
      </c>
      <c r="I33">
        <f t="shared" si="5"/>
        <v>-1.0761401354835765</v>
      </c>
      <c r="J33">
        <f t="shared" si="6"/>
        <v>1.0761401354835765</v>
      </c>
      <c r="K33">
        <f t="shared" si="7"/>
        <v>0.62818920883326634</v>
      </c>
      <c r="L33">
        <f t="shared" si="8"/>
        <v>0.37181079116673366</v>
      </c>
      <c r="M33">
        <f t="shared" si="9"/>
        <v>1.5918770745159672</v>
      </c>
      <c r="N33">
        <f t="shared" si="10"/>
        <v>2.6895400127092146</v>
      </c>
    </row>
    <row r="34" spans="1:14" x14ac:dyDescent="0.25">
      <c r="A34" s="4">
        <f>IF('True_Odds_Calculator_2-way'!A35="","",'True_Odds_Calculator_2-way'!A35)</f>
        <v>1.58</v>
      </c>
      <c r="B34" s="4">
        <f>IF('True_Odds_Calculator_2-way'!B35="","",'True_Odds_Calculator_2-way'!B35)</f>
        <v>2.4</v>
      </c>
      <c r="C34" s="4">
        <f t="shared" si="0"/>
        <v>0.63291139240506322</v>
      </c>
      <c r="D34">
        <f t="shared" si="1"/>
        <v>0.41666666666666669</v>
      </c>
      <c r="E34">
        <f t="shared" si="2"/>
        <v>4.9578059071729852E-2</v>
      </c>
      <c r="F34">
        <f t="shared" si="3"/>
        <v>-0.21413502109704652</v>
      </c>
      <c r="G34">
        <v>0</v>
      </c>
      <c r="H34">
        <f t="shared" si="4"/>
        <v>0.26371308016877637</v>
      </c>
      <c r="I34">
        <f t="shared" si="5"/>
        <v>-1.1097419040461878</v>
      </c>
      <c r="J34">
        <f t="shared" si="6"/>
        <v>1.1097419040461878</v>
      </c>
      <c r="K34">
        <f t="shared" si="7"/>
        <v>0.6084019194079211</v>
      </c>
      <c r="L34">
        <f t="shared" si="8"/>
        <v>0.39159808059207912</v>
      </c>
      <c r="M34">
        <f t="shared" si="9"/>
        <v>1.6436503043467887</v>
      </c>
      <c r="N34">
        <f t="shared" si="10"/>
        <v>2.5536386656646628</v>
      </c>
    </row>
    <row r="35" spans="1:14" x14ac:dyDescent="0.25">
      <c r="A35" s="4">
        <f>IF('True_Odds_Calculator_2-way'!A36="","",'True_Odds_Calculator_2-way'!A36)</f>
        <v>1.6</v>
      </c>
      <c r="B35" s="4">
        <f>IF('True_Odds_Calculator_2-way'!B36="","",'True_Odds_Calculator_2-way'!B36)</f>
        <v>2.37</v>
      </c>
      <c r="C35" s="4">
        <f t="shared" si="0"/>
        <v>0.625</v>
      </c>
      <c r="D35">
        <f t="shared" si="1"/>
        <v>0.42194092827004215</v>
      </c>
      <c r="E35">
        <f t="shared" si="2"/>
        <v>4.6940928270042148E-2</v>
      </c>
      <c r="F35">
        <f t="shared" si="3"/>
        <v>-0.21677215189873422</v>
      </c>
      <c r="G35">
        <v>0</v>
      </c>
      <c r="H35">
        <f t="shared" si="4"/>
        <v>0.26371308016877637</v>
      </c>
      <c r="I35">
        <f t="shared" si="5"/>
        <v>-1.1029709933472638</v>
      </c>
      <c r="J35">
        <f t="shared" si="6"/>
        <v>1.1029709933472638</v>
      </c>
      <c r="K35">
        <f t="shared" si="7"/>
        <v>0.60176343307603775</v>
      </c>
      <c r="L35">
        <f t="shared" si="8"/>
        <v>0.39823656692396225</v>
      </c>
      <c r="M35">
        <f t="shared" si="9"/>
        <v>1.6617825960083583</v>
      </c>
      <c r="N35">
        <f t="shared" si="10"/>
        <v>2.5110702608857518</v>
      </c>
    </row>
    <row r="36" spans="1:14" x14ac:dyDescent="0.25">
      <c r="A36" s="4">
        <f>IF('True_Odds_Calculator_2-way'!A37="","",'True_Odds_Calculator_2-way'!A37)</f>
        <v>1.78</v>
      </c>
      <c r="B36" s="4">
        <f>IF('True_Odds_Calculator_2-way'!B37="","",'True_Odds_Calculator_2-way'!B37)</f>
        <v>2.1</v>
      </c>
      <c r="C36" s="4">
        <f t="shared" si="0"/>
        <v>0.5617977528089888</v>
      </c>
      <c r="D36">
        <f t="shared" si="1"/>
        <v>0.47619047619047616</v>
      </c>
      <c r="E36">
        <f t="shared" si="2"/>
        <v>3.7988228999465079E-2</v>
      </c>
      <c r="F36">
        <f t="shared" si="3"/>
        <v>-0.2295345104333868</v>
      </c>
      <c r="G36">
        <v>0</v>
      </c>
      <c r="H36">
        <f t="shared" si="4"/>
        <v>0.26752273943285182</v>
      </c>
      <c r="I36">
        <f t="shared" si="5"/>
        <v>-1.0795837927188263</v>
      </c>
      <c r="J36">
        <f t="shared" si="6"/>
        <v>1.0795837927188263</v>
      </c>
      <c r="K36">
        <f t="shared" si="7"/>
        <v>0.54286595577264729</v>
      </c>
      <c r="L36">
        <f t="shared" si="8"/>
        <v>0.45713404422735271</v>
      </c>
      <c r="M36">
        <f t="shared" si="9"/>
        <v>1.8420753583206844</v>
      </c>
      <c r="N36">
        <f t="shared" si="10"/>
        <v>2.1875421719907089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1.34</v>
      </c>
      <c r="B38" s="4">
        <f>IF('True_Odds_Calculator_2-way'!B39="","",'True_Odds_Calculator_2-way'!B39)</f>
        <v>3.4</v>
      </c>
      <c r="C38" s="4">
        <f t="shared" si="0"/>
        <v>0.74626865671641784</v>
      </c>
      <c r="D38">
        <f t="shared" si="1"/>
        <v>0.29411764705882354</v>
      </c>
      <c r="E38">
        <f t="shared" si="2"/>
        <v>4.0386303775241439E-2</v>
      </c>
      <c r="F38">
        <f t="shared" si="3"/>
        <v>-0.17910447761194026</v>
      </c>
      <c r="G38">
        <v>0</v>
      </c>
      <c r="H38">
        <f t="shared" si="4"/>
        <v>0.21949078138718173</v>
      </c>
      <c r="I38">
        <f t="shared" si="5"/>
        <v>-1.1070186069251191</v>
      </c>
      <c r="J38">
        <f t="shared" si="6"/>
        <v>1.1070186069251191</v>
      </c>
      <c r="K38">
        <f t="shared" si="7"/>
        <v>0.72654020230538963</v>
      </c>
      <c r="L38">
        <f t="shared" si="8"/>
        <v>0.27345979769461026</v>
      </c>
      <c r="M38">
        <f t="shared" si="9"/>
        <v>1.3763863263545406</v>
      </c>
      <c r="N38">
        <f t="shared" si="10"/>
        <v>3.6568446566202861</v>
      </c>
    </row>
    <row r="39" spans="1:14" x14ac:dyDescent="0.25">
      <c r="A39" s="4">
        <f>IF('True_Odds_Calculator_2-way'!A40="","",'True_Odds_Calculator_2-way'!A40)</f>
        <v>2.31</v>
      </c>
      <c r="B39" s="4">
        <f>IF('True_Odds_Calculator_2-way'!B40="","",'True_Odds_Calculator_2-way'!B40)</f>
        <v>1.61</v>
      </c>
      <c r="C39" s="4">
        <f t="shared" si="0"/>
        <v>0.4329004329004329</v>
      </c>
      <c r="D39">
        <f t="shared" si="1"/>
        <v>0.6211180124223602</v>
      </c>
      <c r="E39">
        <f t="shared" si="2"/>
        <v>5.4018445322792985E-2</v>
      </c>
      <c r="F39">
        <f t="shared" si="3"/>
        <v>-0.21486381113710318</v>
      </c>
      <c r="G39">
        <v>0</v>
      </c>
      <c r="H39">
        <f t="shared" si="4"/>
        <v>0.26888225645989616</v>
      </c>
      <c r="I39">
        <f t="shared" si="5"/>
        <v>-1.1186634139959342</v>
      </c>
      <c r="J39">
        <f t="shared" si="6"/>
        <v>1.1186634139959342</v>
      </c>
      <c r="K39">
        <f t="shared" si="7"/>
        <v>0.40560562017735907</v>
      </c>
      <c r="L39">
        <f t="shared" si="8"/>
        <v>0.59439437982264109</v>
      </c>
      <c r="M39">
        <f t="shared" si="9"/>
        <v>2.4654490723346738</v>
      </c>
      <c r="N39">
        <f t="shared" si="10"/>
        <v>1.6823846825375197</v>
      </c>
    </row>
    <row r="40" spans="1:14" x14ac:dyDescent="0.25">
      <c r="A40" s="4">
        <f>IF('True_Odds_Calculator_2-way'!A41="","",'True_Odds_Calculator_2-way'!A41)</f>
        <v>2.0299999999999998</v>
      </c>
      <c r="B40" s="4">
        <f>IF('True_Odds_Calculator_2-way'!B41="","",'True_Odds_Calculator_2-way'!B41)</f>
        <v>1.79</v>
      </c>
      <c r="C40" s="4">
        <f t="shared" si="0"/>
        <v>0.49261083743842371</v>
      </c>
      <c r="D40">
        <f t="shared" si="1"/>
        <v>0.55865921787709494</v>
      </c>
      <c r="E40">
        <f t="shared" si="2"/>
        <v>5.1270055315518537E-2</v>
      </c>
      <c r="F40">
        <f t="shared" si="3"/>
        <v>-0.22393152984561193</v>
      </c>
      <c r="G40">
        <v>0</v>
      </c>
      <c r="H40">
        <f t="shared" si="4"/>
        <v>0.27520158516113052</v>
      </c>
      <c r="I40">
        <f t="shared" si="5"/>
        <v>-1.1085820492908187</v>
      </c>
      <c r="J40">
        <f t="shared" si="6"/>
        <v>1.1085820492908187</v>
      </c>
      <c r="K40">
        <f t="shared" si="7"/>
        <v>0.46688838961641399</v>
      </c>
      <c r="L40">
        <f t="shared" si="8"/>
        <v>0.53311161038358601</v>
      </c>
      <c r="M40">
        <f t="shared" si="9"/>
        <v>2.1418395107695432</v>
      </c>
      <c r="N40">
        <f t="shared" si="10"/>
        <v>1.8757798189397472</v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X3" sqref="X3:X41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6" t="s">
        <v>9</v>
      </c>
      <c r="B1" s="57"/>
      <c r="C1" s="18"/>
      <c r="D1" s="58" t="s">
        <v>25</v>
      </c>
      <c r="E1" s="57"/>
      <c r="F1" s="58" t="s">
        <v>23</v>
      </c>
      <c r="G1" s="57"/>
      <c r="H1" s="58" t="s">
        <v>11</v>
      </c>
      <c r="I1" s="57"/>
      <c r="J1" s="58" t="s">
        <v>10</v>
      </c>
      <c r="K1" s="57"/>
      <c r="L1" s="54" t="s">
        <v>46</v>
      </c>
      <c r="M1" s="55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1.72</v>
      </c>
      <c r="B3">
        <v>2.1800000000000002</v>
      </c>
      <c r="C3" s="29">
        <f t="shared" ref="C3:C66" si="0">IF(OR($A3="",$B3=""),"",(1/A3)+(1/B3)-1)</f>
        <v>4.0110945167484591E-2</v>
      </c>
      <c r="D3" s="30">
        <f>IF(OR($A3="",$B3=""),"",A3*'MPTO_working_2-way'!$G2)</f>
        <v>1.7889908256880735</v>
      </c>
      <c r="E3" s="32">
        <f>IF(OR($A3="",$B3=""),"",B3*'MPTO_working_2-way'!$G2)</f>
        <v>2.2674418604651168</v>
      </c>
      <c r="F3" s="30">
        <f>IF(OR($A3="",$B3=""),"",'MPTO_working_2-way'!D2)</f>
        <v>1.7814519194222731</v>
      </c>
      <c r="G3" s="32">
        <f>IF(OR($A3="",$B3=""),"",'MPTO_working_2-way'!E2)</f>
        <v>2.2796692607003894</v>
      </c>
      <c r="H3" s="30">
        <f>IF(OR($A3="",$B3=""),"",'OddsRatio_working_2-way'!M2)</f>
        <v>1.7811334658849434</v>
      </c>
      <c r="I3" s="30">
        <f>IF(OR($A3="",$B3=""),"",'OddsRatio_working_2-way'!N2)</f>
        <v>2.2801909579781015</v>
      </c>
      <c r="J3" s="30">
        <f>IF('Log_working_2-way'!$D2="","",A3^('Log_working_2-way'!$D2))</f>
        <v>1.7776962484765699</v>
      </c>
      <c r="K3" s="32">
        <f>IF('Log_working_2-way'!$D2="","",B3^('Log_working_2-way'!$D2))</f>
        <v>2.2858490727693308</v>
      </c>
      <c r="L3" s="37">
        <f>(1/D3)</f>
        <v>0.55897435897435888</v>
      </c>
      <c r="M3" s="37">
        <f>(1/E3)</f>
        <v>0.44102564102564096</v>
      </c>
      <c r="N3" s="38">
        <v>100</v>
      </c>
      <c r="O3" s="38">
        <f>(1/A3)*((N3*A3)-N3)</f>
        <v>41.860465116279073</v>
      </c>
      <c r="P3" s="38">
        <f>(1/B3)*((N3*B3)-N3)</f>
        <v>54.128440366972484</v>
      </c>
      <c r="Q3" s="38">
        <f>(1/B3)*N3</f>
        <v>45.871559633027523</v>
      </c>
      <c r="R3" s="38">
        <f>(1/A3)*N3</f>
        <v>58.139534883720934</v>
      </c>
      <c r="S3" s="39">
        <f>O3-Q3</f>
        <v>-4.0110945167484502</v>
      </c>
      <c r="T3" s="39">
        <f>P3-R3</f>
        <v>-4.0110945167484502</v>
      </c>
      <c r="U3" t="s">
        <v>81</v>
      </c>
      <c r="V3" t="s">
        <v>82</v>
      </c>
      <c r="W3" t="s">
        <v>146</v>
      </c>
      <c r="X3" t="s">
        <v>152</v>
      </c>
      <c r="Y3" s="41"/>
    </row>
    <row r="4" spans="1:25" s="12" customFormat="1" ht="15" x14ac:dyDescent="0.25">
      <c r="A4">
        <v>1.7</v>
      </c>
      <c r="B4">
        <v>2.21</v>
      </c>
      <c r="C4" s="29">
        <f t="shared" si="0"/>
        <v>4.0723981900452566E-2</v>
      </c>
      <c r="D4" s="30">
        <f>IF(OR($A4="",$B4=""),"",A4*'MPTO_working_2-way'!$G3)</f>
        <v>1.7692307692307694</v>
      </c>
      <c r="E4" s="32">
        <f>IF(OR($A4="",$B4=""),"",B4*'MPTO_working_2-way'!$G3)</f>
        <v>2.3000000000000003</v>
      </c>
      <c r="F4" s="30">
        <f>IF(OR($A4="",$B4=""),"",'MPTO_working_2-way'!D3)</f>
        <v>1.760956175298805</v>
      </c>
      <c r="G4" s="32">
        <f>IF(OR($A4="",$B4=""),"",'MPTO_working_2-way'!E3)</f>
        <v>2.3141361256544504</v>
      </c>
      <c r="H4" s="30">
        <f>IF(OR($A4="",$B4=""),"",'OddsRatio_working_2-way'!M3)</f>
        <v>1.7606000241218864</v>
      </c>
      <c r="I4" s="30">
        <f>IF(OR($A4="",$B4=""),"",'OddsRatio_working_2-way'!N3)</f>
        <v>2.3147514702678329</v>
      </c>
      <c r="J4" s="30">
        <f>IF('Log_working_2-way'!$D3="","",A4^('Log_working_2-way'!$D3))</f>
        <v>1.7568261065137158</v>
      </c>
      <c r="K4" s="32">
        <f>IF('Log_working_2-way'!$D3="","",B4^('Log_working_2-way'!$D3))</f>
        <v>2.3213074858188989</v>
      </c>
      <c r="L4" s="37">
        <f t="shared" ref="L4" si="1">(1/D4)</f>
        <v>0.56521739130434778</v>
      </c>
      <c r="M4" s="37">
        <f t="shared" ref="M4" si="2">(1/E4)</f>
        <v>0.43478260869565211</v>
      </c>
      <c r="N4" s="38">
        <v>100</v>
      </c>
      <c r="O4" s="38">
        <f t="shared" ref="O4" si="3">(1/A4)*((N4*A4)-N4)</f>
        <v>41.176470588235297</v>
      </c>
      <c r="P4" s="38">
        <f t="shared" ref="P4" si="4">(1/B4)*((N4*B4)-N4)</f>
        <v>54.751131221719454</v>
      </c>
      <c r="Q4" s="38">
        <f t="shared" ref="Q4" si="5">(1/B4)*N4</f>
        <v>45.248868778280546</v>
      </c>
      <c r="R4" s="38">
        <f t="shared" ref="R4" si="6">(1/A4)*N4</f>
        <v>58.82352941176471</v>
      </c>
      <c r="S4" s="39">
        <f t="shared" ref="S4" si="7">O4-Q4</f>
        <v>-4.0723981900452486</v>
      </c>
      <c r="T4" s="39">
        <f t="shared" ref="T4" si="8">P4-R4</f>
        <v>-4.0723981900452557</v>
      </c>
      <c r="U4" t="s">
        <v>83</v>
      </c>
      <c r="V4" t="s">
        <v>80</v>
      </c>
      <c r="W4" t="s">
        <v>146</v>
      </c>
      <c r="X4" t="s">
        <v>152</v>
      </c>
      <c r="Y4" s="41"/>
    </row>
    <row r="5" spans="1:25" s="12" customFormat="1" ht="15" x14ac:dyDescent="0.25">
      <c r="A5">
        <v>1.66</v>
      </c>
      <c r="B5">
        <v>2.2999999999999998</v>
      </c>
      <c r="C5" s="29">
        <f t="shared" si="0"/>
        <v>3.7192247249869137E-2</v>
      </c>
      <c r="D5" s="30">
        <f>IF(OR($A5="",$B5=""),"",A5*'MPTO_working_2-way'!$G4)</f>
        <v>1.7217391304347827</v>
      </c>
      <c r="E5" s="32">
        <f>IF(OR($A5="",$B5=""),"",B5*'MPTO_working_2-way'!$G4)</f>
        <v>2.3855421686746987</v>
      </c>
      <c r="F5" s="30">
        <f>IF(OR($A5="",$B5=""),"",'MPTO_working_2-way'!D4)</f>
        <v>1.7128757290264693</v>
      </c>
      <c r="G5" s="32">
        <f>IF(OR($A5="",$B5=""),"",'MPTO_working_2-way'!E4)</f>
        <v>2.402769037130271</v>
      </c>
      <c r="H5" s="30">
        <f>IF(OR($A5="",$B5=""),"",'OddsRatio_working_2-way'!M4)</f>
        <v>1.7125253031944256</v>
      </c>
      <c r="I5" s="30">
        <f>IF(OR($A5="",$B5=""),"",'OddsRatio_working_2-way'!N4)</f>
        <v>2.4034589305344736</v>
      </c>
      <c r="J5" s="30">
        <f>IF('Log_working_2-way'!$D4="","",A5^('Log_working_2-way'!$D4))</f>
        <v>1.708491418138335</v>
      </c>
      <c r="K5" s="32">
        <f>IF('Log_working_2-way'!$D4="","",B5^('Log_working_2-way'!$D4))</f>
        <v>2.4114497005870583</v>
      </c>
      <c r="L5" s="37">
        <f t="shared" ref="L5:L41" si="9">(1/D5)</f>
        <v>0.58080808080808077</v>
      </c>
      <c r="M5" s="37">
        <f t="shared" ref="M5:M41" si="10">(1/E5)</f>
        <v>0.41919191919191923</v>
      </c>
      <c r="N5" s="38">
        <v>101</v>
      </c>
      <c r="O5" s="38">
        <f t="shared" ref="O5:O41" si="11">(1/A5)*((N5*A5)-N5)</f>
        <v>40.156626506024097</v>
      </c>
      <c r="P5" s="38">
        <f t="shared" ref="P5:P41" si="12">(1/B5)*((N5*B5)-N5)</f>
        <v>57.086956521739125</v>
      </c>
      <c r="Q5" s="38">
        <f t="shared" ref="Q5:Q41" si="13">(1/B5)*N5</f>
        <v>43.913043478260875</v>
      </c>
      <c r="R5" s="38">
        <f t="shared" ref="R5:R41" si="14">(1/A5)*N5</f>
        <v>60.843373493975911</v>
      </c>
      <c r="S5" s="39">
        <f t="shared" ref="S5:S41" si="15">O5-Q5</f>
        <v>-3.756416972236778</v>
      </c>
      <c r="T5" s="39">
        <f t="shared" ref="T5:T41" si="16">P5-R5</f>
        <v>-3.7564169722367851</v>
      </c>
      <c r="U5" t="s">
        <v>72</v>
      </c>
      <c r="V5" t="s">
        <v>76</v>
      </c>
      <c r="W5" t="s">
        <v>146</v>
      </c>
      <c r="X5" t="s">
        <v>152</v>
      </c>
      <c r="Y5" s="41"/>
    </row>
    <row r="6" spans="1:25" s="12" customFormat="1" ht="15" x14ac:dyDescent="0.25">
      <c r="A6">
        <v>1.35</v>
      </c>
      <c r="B6">
        <v>3.34</v>
      </c>
      <c r="C6" s="29">
        <f t="shared" si="0"/>
        <v>4.0141938345531258E-2</v>
      </c>
      <c r="D6" s="30">
        <f>IF(OR($A6="",$B6=""),"",A6*'MPTO_working_2-way'!$G5)</f>
        <v>1.4041916167664672</v>
      </c>
      <c r="E6" s="32">
        <f>IF(OR($A6="",$B6=""),"",B6*'MPTO_working_2-way'!$G5)</f>
        <v>3.4740740740740743</v>
      </c>
      <c r="F6" s="30">
        <f>IF(OR($A6="",$B6=""),"",'MPTO_working_2-way'!D5)</f>
        <v>1.3875980920141562</v>
      </c>
      <c r="G6" s="32">
        <f>IF(OR($A6="",$B6=""),"",'MPTO_working_2-way'!E5)</f>
        <v>3.5799920603414059</v>
      </c>
      <c r="H6" s="30">
        <f>IF(OR($A6="",$B6=""),"",'OddsRatio_working_2-way'!M5)</f>
        <v>1.3867462340768812</v>
      </c>
      <c r="I6" s="30">
        <f>IF(OR($A6="",$B6=""),"",'OddsRatio_working_2-way'!N5)</f>
        <v>3.5856748221140036</v>
      </c>
      <c r="J6" s="30">
        <f>IF('Log_working_2-way'!$D5="","",A6^('Log_working_2-way'!$D5))</f>
        <v>1.3790409354061082</v>
      </c>
      <c r="K6" s="32">
        <f>IF('Log_working_2-way'!$D5="","",B6^('Log_working_2-way'!$D5))</f>
        <v>3.6382374740724073</v>
      </c>
      <c r="L6" s="37">
        <f t="shared" si="9"/>
        <v>0.71215351812366734</v>
      </c>
      <c r="M6" s="37">
        <f t="shared" si="10"/>
        <v>0.2878464818763326</v>
      </c>
      <c r="N6" s="38">
        <v>102</v>
      </c>
      <c r="O6" s="38">
        <f t="shared" si="11"/>
        <v>26.444444444444457</v>
      </c>
      <c r="P6" s="38">
        <f t="shared" si="12"/>
        <v>71.46107784431139</v>
      </c>
      <c r="Q6" s="38">
        <f t="shared" si="13"/>
        <v>30.538922155688624</v>
      </c>
      <c r="R6" s="38">
        <f t="shared" si="14"/>
        <v>75.555555555555557</v>
      </c>
      <c r="S6" s="39">
        <f t="shared" si="15"/>
        <v>-4.094477711244167</v>
      </c>
      <c r="T6" s="39">
        <f t="shared" si="16"/>
        <v>-4.094477711244167</v>
      </c>
      <c r="U6" t="s">
        <v>95</v>
      </c>
      <c r="V6" t="s">
        <v>84</v>
      </c>
      <c r="W6" t="s">
        <v>147</v>
      </c>
      <c r="X6" t="s">
        <v>152</v>
      </c>
      <c r="Y6" s="41"/>
    </row>
    <row r="7" spans="1:25" s="12" customFormat="1" ht="15" x14ac:dyDescent="0.25">
      <c r="A7">
        <v>1.99</v>
      </c>
      <c r="B7">
        <v>1.92</v>
      </c>
      <c r="C7" s="29">
        <f t="shared" si="0"/>
        <v>2.3345896147403788E-2</v>
      </c>
      <c r="D7" s="30">
        <f>IF(OR($A7="",$B7=""),"",A7*'MPTO_working_2-way'!$G6)</f>
        <v>2.0364583333333335</v>
      </c>
      <c r="E7" s="32">
        <f>IF(OR($A7="",$B7=""),"",B7*'MPTO_working_2-way'!$G6)</f>
        <v>1.9648241206030153</v>
      </c>
      <c r="F7" s="30">
        <f>IF(OR($A7="",$B7=""),"",'MPTO_working_2-way'!D6)</f>
        <v>2.0373253705876082</v>
      </c>
      <c r="G7" s="32">
        <f>IF(OR($A7="",$B7=""),"",'MPTO_working_2-way'!E6)</f>
        <v>1.9640176827387685</v>
      </c>
      <c r="H7" s="30">
        <f>IF(OR($A7="",$B7=""),"",'OddsRatio_working_2-way'!M6)</f>
        <v>2.0373461122121879</v>
      </c>
      <c r="I7" s="30">
        <f>IF(OR($A7="",$B7=""),"",'OddsRatio_working_2-way'!N6)</f>
        <v>1.9639984073082948</v>
      </c>
      <c r="J7" s="30">
        <f>IF('Log_working_2-way'!$D6="","",A7^('Log_working_2-way'!$D6))</f>
        <v>2.0377376988644484</v>
      </c>
      <c r="K7" s="32">
        <f>IF('Log_working_2-way'!$D6="","",B7^('Log_working_2-way'!$D6))</f>
        <v>1.9636346459170313</v>
      </c>
      <c r="L7" s="37">
        <f t="shared" si="9"/>
        <v>0.49104859335038359</v>
      </c>
      <c r="M7" s="37">
        <f t="shared" si="10"/>
        <v>0.50895140664961636</v>
      </c>
      <c r="N7" s="38">
        <v>103</v>
      </c>
      <c r="O7" s="38">
        <f t="shared" si="11"/>
        <v>51.241206030150749</v>
      </c>
      <c r="P7" s="38">
        <f t="shared" si="12"/>
        <v>49.354166666666664</v>
      </c>
      <c r="Q7" s="38">
        <f t="shared" si="13"/>
        <v>53.645833333333336</v>
      </c>
      <c r="R7" s="38">
        <f t="shared" si="14"/>
        <v>51.758793969849243</v>
      </c>
      <c r="S7" s="39">
        <f t="shared" si="15"/>
        <v>-2.4046273031825862</v>
      </c>
      <c r="T7" s="39">
        <f t="shared" si="16"/>
        <v>-2.4046273031825791</v>
      </c>
      <c r="U7" t="s">
        <v>91</v>
      </c>
      <c r="V7" t="s">
        <v>86</v>
      </c>
      <c r="W7" t="s">
        <v>147</v>
      </c>
      <c r="X7" t="s">
        <v>152</v>
      </c>
      <c r="Y7" s="41"/>
    </row>
    <row r="8" spans="1:25" ht="15" x14ac:dyDescent="0.25">
      <c r="A8">
        <v>2.04</v>
      </c>
      <c r="B8">
        <v>1.87</v>
      </c>
      <c r="C8" s="29">
        <f t="shared" si="0"/>
        <v>2.4955436720142554E-2</v>
      </c>
      <c r="D8" s="30">
        <f>IF(OR($A8="",$B8=""),"",A8*'MPTO_working_2-way'!$G7)</f>
        <v>2.0909090909090908</v>
      </c>
      <c r="E8" s="32">
        <f>IF(OR($A8="",$B8=""),"",B8*'MPTO_working_2-way'!$G7)</f>
        <v>1.9166666666666667</v>
      </c>
      <c r="F8" s="30">
        <f>IF(OR($A8="",$B8=""),"",'MPTO_working_2-way'!D7)</f>
        <v>2.0932835820895521</v>
      </c>
      <c r="G8" s="32">
        <f>IF(OR($A8="",$B8=""),"",'MPTO_working_2-way'!E7)</f>
        <v>1.9146757679180888</v>
      </c>
      <c r="H8" s="30">
        <f>IF(OR($A8="",$B8=""),"",'OddsRatio_working_2-way'!M7)</f>
        <v>2.0933445471810685</v>
      </c>
      <c r="I8" s="30">
        <f>IF(OR($A8="",$B8=""),"",'OddsRatio_working_2-way'!N7)</f>
        <v>1.9146247654303168</v>
      </c>
      <c r="J8" s="30">
        <f>IF('Log_working_2-way'!$D7="","",A8^('Log_working_2-way'!$D7))</f>
        <v>2.0944198529941209</v>
      </c>
      <c r="K8" s="32">
        <f>IF('Log_working_2-way'!$D7="","",B8^('Log_working_2-way'!$D7))</f>
        <v>1.9137261145840778</v>
      </c>
      <c r="L8" s="37">
        <f t="shared" si="9"/>
        <v>0.47826086956521741</v>
      </c>
      <c r="M8" s="37">
        <f t="shared" si="10"/>
        <v>0.52173913043478259</v>
      </c>
      <c r="N8" s="38">
        <v>104</v>
      </c>
      <c r="O8" s="38">
        <f t="shared" si="11"/>
        <v>53.019607843137251</v>
      </c>
      <c r="P8" s="38">
        <f t="shared" si="12"/>
        <v>48.38502673796792</v>
      </c>
      <c r="Q8" s="38">
        <f t="shared" si="13"/>
        <v>55.61497326203208</v>
      </c>
      <c r="R8" s="38">
        <f t="shared" si="14"/>
        <v>50.980392156862742</v>
      </c>
      <c r="S8" s="39">
        <f t="shared" si="15"/>
        <v>-2.5953654188948292</v>
      </c>
      <c r="T8" s="39">
        <f t="shared" si="16"/>
        <v>-2.5953654188948221</v>
      </c>
      <c r="U8" t="s">
        <v>85</v>
      </c>
      <c r="V8" t="s">
        <v>90</v>
      </c>
      <c r="W8" t="s">
        <v>147</v>
      </c>
      <c r="X8" t="s">
        <v>152</v>
      </c>
      <c r="Y8" s="41"/>
    </row>
    <row r="9" spans="1:25" ht="15" x14ac:dyDescent="0.25">
      <c r="A9">
        <v>1.88</v>
      </c>
      <c r="B9">
        <v>2.04</v>
      </c>
      <c r="C9" s="29">
        <f t="shared" si="0"/>
        <v>2.2110972048393851E-2</v>
      </c>
      <c r="D9" s="30">
        <f>IF(OR($A9="",$B9=""),"",A9*'MPTO_working_2-way'!$G8)</f>
        <v>1.9215686274509802</v>
      </c>
      <c r="E9" s="32">
        <f>IF(OR($A9="",$B9=""),"",B9*'MPTO_working_2-way'!$G8)</f>
        <v>2.0851063829787235</v>
      </c>
      <c r="F9" s="30">
        <f>IF(OR($A9="",$B9=""),"",'MPTO_working_2-way'!D8)</f>
        <v>1.9199038846615937</v>
      </c>
      <c r="G9" s="32">
        <f>IF(OR($A9="",$B9=""),"",'MPTO_working_2-way'!E8)</f>
        <v>2.087070091423596</v>
      </c>
      <c r="H9" s="30">
        <f>IF(OR($A9="",$B9=""),"",'OddsRatio_working_2-way'!M8)</f>
        <v>1.9198662110077995</v>
      </c>
      <c r="I9" s="30">
        <f>IF(OR($A9="",$B9=""),"",'OddsRatio_working_2-way'!N8)</f>
        <v>2.0871146130092182</v>
      </c>
      <c r="J9" s="30">
        <f>IF('Log_working_2-way'!$D8="","",A9^('Log_working_2-way'!$D8))</f>
        <v>1.9191164053861676</v>
      </c>
      <c r="K9" s="32">
        <f>IF('Log_working_2-way'!$D8="","",B9^('Log_working_2-way'!$D8))</f>
        <v>2.0880014698245399</v>
      </c>
      <c r="L9" s="37">
        <f t="shared" si="9"/>
        <v>0.52040816326530615</v>
      </c>
      <c r="M9" s="37">
        <f t="shared" si="10"/>
        <v>0.47959183673469385</v>
      </c>
      <c r="N9" s="38">
        <v>105</v>
      </c>
      <c r="O9" s="38">
        <f t="shared" si="11"/>
        <v>49.14893617021275</v>
      </c>
      <c r="P9" s="38">
        <f t="shared" si="12"/>
        <v>53.529411764705891</v>
      </c>
      <c r="Q9" s="38">
        <f t="shared" si="13"/>
        <v>51.470588235294116</v>
      </c>
      <c r="R9" s="38">
        <f t="shared" si="14"/>
        <v>55.851063829787236</v>
      </c>
      <c r="S9" s="39">
        <f t="shared" si="15"/>
        <v>-2.3216520650813663</v>
      </c>
      <c r="T9" s="39">
        <f t="shared" si="16"/>
        <v>-2.321652065081345</v>
      </c>
      <c r="U9" t="s">
        <v>94</v>
      </c>
      <c r="V9" t="s">
        <v>73</v>
      </c>
      <c r="W9" t="s">
        <v>147</v>
      </c>
      <c r="X9" t="s">
        <v>152</v>
      </c>
      <c r="Y9" s="41"/>
    </row>
    <row r="10" spans="1:25" ht="14.25" customHeight="1" x14ac:dyDescent="0.25">
      <c r="A10">
        <v>2.21</v>
      </c>
      <c r="B10">
        <v>1.74</v>
      </c>
      <c r="C10" s="29">
        <f t="shared" si="0"/>
        <v>2.720133146096626E-2</v>
      </c>
      <c r="D10" s="30">
        <f>IF(OR($A10="",$B10=""),"",A10*'MPTO_working_2-way'!$G9)</f>
        <v>2.2701149425287355</v>
      </c>
      <c r="E10" s="32">
        <f>IF(OR($A10="",$B10=""),"",B10*'MPTO_working_2-way'!$G9)</f>
        <v>1.7873303167420813</v>
      </c>
      <c r="F10" s="30">
        <f>IF(OR($A10="",$B10=""),"",'MPTO_working_2-way'!D9)</f>
        <v>2.2784855128281092</v>
      </c>
      <c r="G10" s="32">
        <f>IF(OR($A10="",$B10=""),"",'MPTO_working_2-way'!E9)</f>
        <v>1.7821754646150993</v>
      </c>
      <c r="H10" s="30">
        <f>IF(OR($A10="",$B10=""),"",'OddsRatio_working_2-way'!M9)</f>
        <v>2.2787240261820116</v>
      </c>
      <c r="I10" s="30">
        <f>IF(OR($A10="",$B10=""),"",'OddsRatio_working_2-way'!N9)</f>
        <v>1.7820295697311479</v>
      </c>
      <c r="J10" s="30">
        <f>IF('Log_working_2-way'!$D9="","",A10^('Log_working_2-way'!$D9))</f>
        <v>2.2825447620471673</v>
      </c>
      <c r="K10" s="32">
        <f>IF('Log_working_2-way'!$D9="","",B10^('Log_working_2-way'!$D9))</f>
        <v>1.7796998822901224</v>
      </c>
      <c r="L10" s="37">
        <f t="shared" si="9"/>
        <v>0.44050632911392407</v>
      </c>
      <c r="M10" s="37">
        <f t="shared" si="10"/>
        <v>0.55949367088607604</v>
      </c>
      <c r="N10" s="38">
        <v>106</v>
      </c>
      <c r="O10" s="38">
        <f t="shared" si="11"/>
        <v>58.036199095022617</v>
      </c>
      <c r="P10" s="38">
        <f t="shared" si="12"/>
        <v>45.080459770114942</v>
      </c>
      <c r="Q10" s="38">
        <f t="shared" si="13"/>
        <v>60.919540229885051</v>
      </c>
      <c r="R10" s="38">
        <f t="shared" si="14"/>
        <v>47.963800904977376</v>
      </c>
      <c r="S10" s="39">
        <f t="shared" si="15"/>
        <v>-2.8833411348624338</v>
      </c>
      <c r="T10" s="39">
        <f t="shared" si="16"/>
        <v>-2.8833411348624338</v>
      </c>
      <c r="U10" t="s">
        <v>104</v>
      </c>
      <c r="V10" t="s">
        <v>103</v>
      </c>
      <c r="W10" t="s">
        <v>148</v>
      </c>
      <c r="X10" t="s">
        <v>152</v>
      </c>
      <c r="Y10" s="41"/>
    </row>
    <row r="11" spans="1:25" ht="15" x14ac:dyDescent="0.25">
      <c r="A11">
        <v>1.36</v>
      </c>
      <c r="B11">
        <v>3.28</v>
      </c>
      <c r="C11" s="29">
        <f t="shared" si="0"/>
        <v>4.0172166427546507E-2</v>
      </c>
      <c r="D11" s="30">
        <f>IF(OR($A11="",$B11=""),"",A11*'MPTO_working_2-way'!$G10)</f>
        <v>1.4146341463414633</v>
      </c>
      <c r="E11" s="32">
        <f>IF(OR($A11="",$B11=""),"",B11*'MPTO_working_2-way'!$G10)</f>
        <v>3.4117647058823524</v>
      </c>
      <c r="F11" s="30">
        <f>IF(OR($A11="",$B11=""),"",'MPTO_working_2-way'!D10)</f>
        <v>1.3981945837512537</v>
      </c>
      <c r="G11" s="32">
        <f>IF(OR($A11="",$B11=""),"",'MPTO_working_2-way'!E10)</f>
        <v>3.5113350125944573</v>
      </c>
      <c r="H11" s="30">
        <f>IF(OR($A11="",$B11=""),"",'OddsRatio_working_2-way'!M10)</f>
        <v>1.397359707119513</v>
      </c>
      <c r="I11" s="30">
        <f>IF(OR($A11="",$B11=""),"",'OddsRatio_working_2-way'!N10)</f>
        <v>3.5166114784235831</v>
      </c>
      <c r="J11" s="30">
        <f>IF('Log_working_2-way'!$D10="","",A11^('Log_working_2-way'!$D10))</f>
        <v>1.3897361600306184</v>
      </c>
      <c r="K11" s="32">
        <f>IF('Log_working_2-way'!$D10="","",B11^('Log_working_2-way'!$D10))</f>
        <v>3.5658383864558232</v>
      </c>
      <c r="L11" s="37">
        <f t="shared" si="9"/>
        <v>0.70689655172413801</v>
      </c>
      <c r="M11" s="37">
        <f t="shared" si="10"/>
        <v>0.2931034482758621</v>
      </c>
      <c r="N11" s="38">
        <v>107</v>
      </c>
      <c r="O11" s="38">
        <f t="shared" si="11"/>
        <v>28.32352941176471</v>
      </c>
      <c r="P11" s="38">
        <f t="shared" si="12"/>
        <v>74.378048780487802</v>
      </c>
      <c r="Q11" s="38">
        <f t="shared" si="13"/>
        <v>32.621951219512198</v>
      </c>
      <c r="R11" s="38">
        <f t="shared" si="14"/>
        <v>78.67647058823529</v>
      </c>
      <c r="S11" s="39">
        <f t="shared" si="15"/>
        <v>-4.2984218077474878</v>
      </c>
      <c r="T11" s="39">
        <f t="shared" si="16"/>
        <v>-4.2984218077474878</v>
      </c>
      <c r="U11" t="s">
        <v>96</v>
      </c>
      <c r="V11" t="s">
        <v>101</v>
      </c>
      <c r="W11" t="s">
        <v>148</v>
      </c>
      <c r="X11" t="s">
        <v>152</v>
      </c>
      <c r="Y11" s="41"/>
    </row>
    <row r="12" spans="1:25" ht="15" x14ac:dyDescent="0.25">
      <c r="A12">
        <v>2.2400000000000002</v>
      </c>
      <c r="B12">
        <v>1.67</v>
      </c>
      <c r="C12" s="29">
        <f t="shared" si="0"/>
        <v>4.5230966638152292E-2</v>
      </c>
      <c r="D12" s="30">
        <f>IF(OR($A12="",$B12=""),"",A12*'MPTO_working_2-way'!$G11)</f>
        <v>2.3413173652694614</v>
      </c>
      <c r="E12" s="32">
        <f>IF(OR($A12="",$B12=""),"",B12*'MPTO_working_2-way'!$G11)</f>
        <v>1.7455357142857142</v>
      </c>
      <c r="F12" s="30">
        <f>IF(OR($A12="",$B12=""),"",'MPTO_working_2-way'!D11)</f>
        <v>2.3595307177999247</v>
      </c>
      <c r="G12" s="32">
        <f>IF(OR($A12="",$B12=""),"",'MPTO_working_2-way'!E11)</f>
        <v>1.7355479261389997</v>
      </c>
      <c r="H12" s="30">
        <f>IF(OR($A12="",$B12=""),"",'OddsRatio_working_2-way'!M11)</f>
        <v>2.3604213570275632</v>
      </c>
      <c r="I12" s="30">
        <f>IF(OR($A12="",$B12=""),"",'OddsRatio_working_2-way'!N11)</f>
        <v>1.7350663783939253</v>
      </c>
      <c r="J12" s="30">
        <f>IF('Log_working_2-way'!$D11="","",A12^('Log_working_2-way'!$D11))</f>
        <v>2.3689296087986125</v>
      </c>
      <c r="K12" s="32">
        <f>IF('Log_working_2-way'!$D11="","",B12^('Log_working_2-way'!$D11))</f>
        <v>1.730497750630863</v>
      </c>
      <c r="L12" s="37">
        <f t="shared" si="9"/>
        <v>0.42710997442455234</v>
      </c>
      <c r="M12" s="37">
        <f t="shared" si="10"/>
        <v>0.57289002557544755</v>
      </c>
      <c r="N12" s="38">
        <v>108</v>
      </c>
      <c r="O12" s="38">
        <f t="shared" si="11"/>
        <v>59.785714285714292</v>
      </c>
      <c r="P12" s="38">
        <f t="shared" si="12"/>
        <v>43.329341317365262</v>
      </c>
      <c r="Q12" s="38">
        <f t="shared" si="13"/>
        <v>64.670658682634738</v>
      </c>
      <c r="R12" s="38">
        <f t="shared" si="14"/>
        <v>48.214285714285708</v>
      </c>
      <c r="S12" s="39">
        <f t="shared" si="15"/>
        <v>-4.8849443969204458</v>
      </c>
      <c r="T12" s="39">
        <f t="shared" si="16"/>
        <v>-4.8849443969204458</v>
      </c>
      <c r="U12" t="s">
        <v>105</v>
      </c>
      <c r="V12" t="s">
        <v>107</v>
      </c>
      <c r="W12" t="s">
        <v>68</v>
      </c>
      <c r="X12" t="s">
        <v>152</v>
      </c>
      <c r="Y12" s="41"/>
    </row>
    <row r="13" spans="1:25" ht="15" x14ac:dyDescent="0.25">
      <c r="A13">
        <v>1.73</v>
      </c>
      <c r="B13">
        <v>2.13</v>
      </c>
      <c r="C13" s="29">
        <f t="shared" si="0"/>
        <v>4.7518250156042274E-2</v>
      </c>
      <c r="D13" s="30">
        <f>IF(OR($A13="",$B13=""),"",A13*'MPTO_working_2-way'!$G12)</f>
        <v>1.812206572769953</v>
      </c>
      <c r="E13" s="32">
        <f>IF(OR($A13="",$B13=""),"",B13*'MPTO_working_2-way'!$G12)</f>
        <v>2.2312138728323698</v>
      </c>
      <c r="F13" s="30">
        <f>IF(OR($A13="",$B13=""),"",'MPTO_working_2-way'!D12)</f>
        <v>1.8041567725036107</v>
      </c>
      <c r="G13" s="32">
        <f>IF(OR($A13="",$B13=""),"",'MPTO_working_2-way'!E12)</f>
        <v>2.243538616091814</v>
      </c>
      <c r="H13" s="30">
        <f>IF(OR($A13="",$B13=""),"",'OddsRatio_working_2-way'!M12)</f>
        <v>1.8037522622767821</v>
      </c>
      <c r="I13" s="30">
        <f>IF(OR($A13="",$B13=""),"",'OddsRatio_working_2-way'!N12)</f>
        <v>2.244164460784607</v>
      </c>
      <c r="J13" s="30">
        <f>IF('Log_working_2-way'!$D12="","",A13^('Log_working_2-way'!$D12))</f>
        <v>1.8000621917089168</v>
      </c>
      <c r="K13" s="32">
        <f>IF('Log_working_2-way'!$D12="","",B13^('Log_working_2-way'!$D12))</f>
        <v>2.2499028330075874</v>
      </c>
      <c r="L13" s="37">
        <f t="shared" si="9"/>
        <v>0.55181347150259064</v>
      </c>
      <c r="M13" s="37">
        <f t="shared" si="10"/>
        <v>0.44818652849740936</v>
      </c>
      <c r="N13" s="38">
        <v>109</v>
      </c>
      <c r="O13" s="38">
        <f t="shared" si="11"/>
        <v>45.994219653179194</v>
      </c>
      <c r="P13" s="38">
        <f t="shared" si="12"/>
        <v>57.826291079812201</v>
      </c>
      <c r="Q13" s="38">
        <f t="shared" si="13"/>
        <v>51.173708920187792</v>
      </c>
      <c r="R13" s="38">
        <f t="shared" si="14"/>
        <v>63.005780346820814</v>
      </c>
      <c r="S13" s="39">
        <f t="shared" si="15"/>
        <v>-5.1794892670085986</v>
      </c>
      <c r="T13" s="39">
        <f t="shared" si="16"/>
        <v>-5.1794892670086128</v>
      </c>
      <c r="U13" t="s">
        <v>108</v>
      </c>
      <c r="V13" t="s">
        <v>106</v>
      </c>
      <c r="W13" t="s">
        <v>68</v>
      </c>
      <c r="X13" t="s">
        <v>152</v>
      </c>
      <c r="Y13" s="41"/>
    </row>
    <row r="14" spans="1:25" s="35" customFormat="1" ht="15" x14ac:dyDescent="0.25">
      <c r="A14">
        <v>2.13</v>
      </c>
      <c r="B14">
        <v>1.73</v>
      </c>
      <c r="C14" s="29">
        <f t="shared" si="0"/>
        <v>4.7518250156042274E-2</v>
      </c>
      <c r="D14" s="30">
        <f>IF(OR($A14="",$B14=""),"",A14*'MPTO_working_2-way'!$G13)</f>
        <v>2.2312138728323698</v>
      </c>
      <c r="E14" s="32">
        <f>IF(OR($A14="",$B14=""),"",B14*'MPTO_working_2-way'!$G13)</f>
        <v>1.812206572769953</v>
      </c>
      <c r="F14" s="30">
        <f>IF(OR($A14="",$B14=""),"",'MPTO_working_2-way'!D13)</f>
        <v>2.243538616091814</v>
      </c>
      <c r="G14" s="32">
        <f>IF(OR($A14="",$B14=""),"",'MPTO_working_2-way'!E13)</f>
        <v>1.8041567725036107</v>
      </c>
      <c r="H14" s="30">
        <f>IF(OR($A14="",$B14=""),"",'OddsRatio_working_2-way'!M13)</f>
        <v>2.244164460784607</v>
      </c>
      <c r="I14" s="30">
        <f>IF(OR($A14="",$B14=""),"",'OddsRatio_working_2-way'!N13)</f>
        <v>1.8037522622767821</v>
      </c>
      <c r="J14" s="30">
        <f>IF('Log_working_2-way'!$D13="","",A14^('Log_working_2-way'!$D13))</f>
        <v>2.2499028330075874</v>
      </c>
      <c r="K14" s="32">
        <f>IF('Log_working_2-way'!$D13="","",B14^('Log_working_2-way'!$D13))</f>
        <v>1.8000621917089168</v>
      </c>
      <c r="L14" s="37">
        <f t="shared" si="9"/>
        <v>0.44818652849740936</v>
      </c>
      <c r="M14" s="37">
        <f t="shared" si="10"/>
        <v>0.55181347150259064</v>
      </c>
      <c r="N14" s="38">
        <v>110</v>
      </c>
      <c r="O14" s="38">
        <f t="shared" si="11"/>
        <v>58.356807511737081</v>
      </c>
      <c r="P14" s="38">
        <f t="shared" si="12"/>
        <v>46.416184971098275</v>
      </c>
      <c r="Q14" s="38">
        <f t="shared" si="13"/>
        <v>63.583815028901739</v>
      </c>
      <c r="R14" s="38">
        <f t="shared" si="14"/>
        <v>51.643192488262912</v>
      </c>
      <c r="S14" s="39">
        <f t="shared" si="15"/>
        <v>-5.2270075171646582</v>
      </c>
      <c r="T14" s="39">
        <f t="shared" si="16"/>
        <v>-5.2270075171646369</v>
      </c>
      <c r="U14" t="s">
        <v>113</v>
      </c>
      <c r="V14" t="s">
        <v>115</v>
      </c>
      <c r="W14" t="s">
        <v>149</v>
      </c>
      <c r="X14" t="s">
        <v>152</v>
      </c>
      <c r="Y14" s="41"/>
    </row>
    <row r="15" spans="1:25" ht="15" x14ac:dyDescent="0.25">
      <c r="A15">
        <v>2.0099999999999998</v>
      </c>
      <c r="B15">
        <v>1.88</v>
      </c>
      <c r="C15" s="29">
        <f t="shared" si="0"/>
        <v>2.9427331427966497E-2</v>
      </c>
      <c r="D15" s="30">
        <f>IF(OR($A15="",$B15=""),"",A15*'MPTO_working_2-way'!$G14)</f>
        <v>2.0691489361702122</v>
      </c>
      <c r="E15" s="32">
        <f>IF(OR($A15="",$B15=""),"",B15*'MPTO_working_2-way'!$G14)</f>
        <v>1.9353233830845769</v>
      </c>
      <c r="F15" s="30">
        <f>IF(OR($A15="",$B15=""),"",'MPTO_working_2-way'!D14)</f>
        <v>2.0712563034422273</v>
      </c>
      <c r="G15" s="32">
        <f>IF(OR($A15="",$B15=""),"",'MPTO_working_2-way'!E14)</f>
        <v>1.9334834220221038</v>
      </c>
      <c r="H15" s="30">
        <f>IF(OR($A15="",$B15=""),"",'OddsRatio_working_2-way'!M14)</f>
        <v>2.0713203408538785</v>
      </c>
      <c r="I15" s="30">
        <f>IF(OR($A15="",$B15=""),"",'OddsRatio_working_2-way'!N14)</f>
        <v>1.9334276237142709</v>
      </c>
      <c r="J15" s="30">
        <f>IF('Log_working_2-way'!$D14="","",A15^('Log_working_2-way'!$D14))</f>
        <v>2.0722780043286777</v>
      </c>
      <c r="K15" s="32">
        <f>IF('Log_working_2-way'!$D14="","",B15^('Log_working_2-way'!$D14))</f>
        <v>1.9325939690668699</v>
      </c>
      <c r="L15" s="37">
        <f t="shared" si="9"/>
        <v>0.48329048843187672</v>
      </c>
      <c r="M15" s="37">
        <f t="shared" si="10"/>
        <v>0.5167095115681235</v>
      </c>
      <c r="N15" s="38">
        <v>111</v>
      </c>
      <c r="O15" s="38">
        <f t="shared" si="11"/>
        <v>55.776119402985074</v>
      </c>
      <c r="P15" s="38">
        <f t="shared" si="12"/>
        <v>51.957446808510625</v>
      </c>
      <c r="Q15" s="38">
        <f t="shared" si="13"/>
        <v>59.042553191489361</v>
      </c>
      <c r="R15" s="38">
        <f t="shared" si="14"/>
        <v>55.223880597014933</v>
      </c>
      <c r="S15" s="39">
        <f t="shared" si="15"/>
        <v>-3.2664337885042869</v>
      </c>
      <c r="T15" s="39">
        <f t="shared" si="16"/>
        <v>-3.2664337885043082</v>
      </c>
      <c r="U15" t="s">
        <v>70</v>
      </c>
      <c r="V15" t="s">
        <v>118</v>
      </c>
      <c r="W15" t="s">
        <v>69</v>
      </c>
      <c r="X15" t="s">
        <v>152</v>
      </c>
      <c r="Y15" s="41"/>
    </row>
    <row r="16" spans="1:25" ht="15" x14ac:dyDescent="0.25">
      <c r="A16">
        <v>1.68</v>
      </c>
      <c r="B16">
        <v>2.2200000000000002</v>
      </c>
      <c r="C16" s="29">
        <f t="shared" si="0"/>
        <v>4.5688545688545634E-2</v>
      </c>
      <c r="D16" s="30">
        <f>IF(OR($A16="",$B16=""),"",A16*'MPTO_working_2-way'!$G15)</f>
        <v>1.7567567567567566</v>
      </c>
      <c r="E16" s="32">
        <f>IF(OR($A16="",$B16=""),"",B16*'MPTO_working_2-way'!$G15)</f>
        <v>2.3214285714285716</v>
      </c>
      <c r="F16" s="30">
        <f>IF(OR($A16="",$B16=""),"",'MPTO_working_2-way'!D15)</f>
        <v>1.7470489038785832</v>
      </c>
      <c r="G16" s="32">
        <f>IF(OR($A16="",$B16=""),"",'MPTO_working_2-way'!E15)</f>
        <v>2.3386004514672689</v>
      </c>
      <c r="H16" s="30">
        <f>IF(OR($A16="",$B16=""),"",'OddsRatio_working_2-way'!M15)</f>
        <v>1.7465768876547993</v>
      </c>
      <c r="I16" s="30">
        <f>IF(OR($A16="",$B16=""),"",'OddsRatio_working_2-way'!N15)</f>
        <v>2.3394467690277296</v>
      </c>
      <c r="J16" s="30">
        <f>IF('Log_working_2-way'!$D15="","",A16^('Log_working_2-way'!$D15))</f>
        <v>1.7421348123284788</v>
      </c>
      <c r="K16" s="32">
        <f>IF('Log_working_2-way'!$D15="","",B16^('Log_working_2-way'!$D15))</f>
        <v>2.3474640771287958</v>
      </c>
      <c r="L16" s="37">
        <f t="shared" si="9"/>
        <v>0.56923076923076932</v>
      </c>
      <c r="M16" s="37">
        <f t="shared" si="10"/>
        <v>0.43076923076923074</v>
      </c>
      <c r="N16" s="38">
        <v>112</v>
      </c>
      <c r="O16" s="38">
        <f t="shared" si="11"/>
        <v>45.333333333333329</v>
      </c>
      <c r="P16" s="38">
        <f t="shared" si="12"/>
        <v>61.549549549549546</v>
      </c>
      <c r="Q16" s="38">
        <f t="shared" si="13"/>
        <v>50.450450450450447</v>
      </c>
      <c r="R16" s="38">
        <f t="shared" si="14"/>
        <v>66.666666666666671</v>
      </c>
      <c r="S16" s="39">
        <f t="shared" si="15"/>
        <v>-5.1171171171171181</v>
      </c>
      <c r="T16" s="39">
        <f t="shared" si="16"/>
        <v>-5.1171171171171252</v>
      </c>
      <c r="U16" t="s">
        <v>123</v>
      </c>
      <c r="V16" t="s">
        <v>124</v>
      </c>
      <c r="W16" t="s">
        <v>146</v>
      </c>
      <c r="X16" t="s">
        <v>153</v>
      </c>
      <c r="Y16" s="41"/>
    </row>
    <row r="17" spans="1:25" ht="15" x14ac:dyDescent="0.25">
      <c r="A17">
        <v>1.4</v>
      </c>
      <c r="B17">
        <v>2.96</v>
      </c>
      <c r="C17" s="29">
        <f t="shared" si="0"/>
        <v>5.212355212355213E-2</v>
      </c>
      <c r="D17" s="30">
        <f>IF(OR($A17="",$B17=""),"",A17*'MPTO_working_2-way'!$G16)</f>
        <v>1.4729729729729728</v>
      </c>
      <c r="E17" s="32">
        <f>IF(OR($A17="",$B17=""),"",B17*'MPTO_working_2-way'!$G16)</f>
        <v>3.1142857142857143</v>
      </c>
      <c r="F17" s="30">
        <f>IF(OR($A17="",$B17=""),"",'MPTO_working_2-way'!D16)</f>
        <v>1.4530154277699858</v>
      </c>
      <c r="G17" s="32">
        <f>IF(OR($A17="",$B17=""),"",'MPTO_working_2-way'!E16)</f>
        <v>3.2074303405572757</v>
      </c>
      <c r="H17" s="30">
        <f>IF(OR($A17="",$B17=""),"",'OddsRatio_working_2-way'!M16)</f>
        <v>1.4517539514526259</v>
      </c>
      <c r="I17" s="30">
        <f>IF(OR($A17="",$B17=""),"",'OddsRatio_working_2-way'!N16)</f>
        <v>3.2135943621178655</v>
      </c>
      <c r="J17" s="30">
        <f>IF('Log_working_2-way'!$D16="","",A17^('Log_working_2-way'!$D16))</f>
        <v>1.4425137255080718</v>
      </c>
      <c r="K17" s="32">
        <f>IF('Log_working_2-way'!$D16="","",B17^('Log_working_2-way'!$D16))</f>
        <v>3.2598169103991208</v>
      </c>
      <c r="L17" s="37">
        <f t="shared" si="9"/>
        <v>0.67889908256880738</v>
      </c>
      <c r="M17" s="37">
        <f t="shared" si="10"/>
        <v>0.32110091743119268</v>
      </c>
      <c r="N17" s="38">
        <v>113</v>
      </c>
      <c r="O17" s="38">
        <f t="shared" si="11"/>
        <v>32.285714285714278</v>
      </c>
      <c r="P17" s="38">
        <f t="shared" si="12"/>
        <v>74.824324324324323</v>
      </c>
      <c r="Q17" s="38">
        <f t="shared" si="13"/>
        <v>38.175675675675677</v>
      </c>
      <c r="R17" s="38">
        <f t="shared" si="14"/>
        <v>80.714285714285722</v>
      </c>
      <c r="S17" s="39">
        <f t="shared" si="15"/>
        <v>-5.8899613899613996</v>
      </c>
      <c r="T17" s="39">
        <f t="shared" si="16"/>
        <v>-5.8899613899613996</v>
      </c>
      <c r="U17" t="s">
        <v>127</v>
      </c>
      <c r="V17" t="s">
        <v>122</v>
      </c>
      <c r="W17" t="s">
        <v>146</v>
      </c>
      <c r="X17" t="s">
        <v>153</v>
      </c>
      <c r="Y17" s="41"/>
    </row>
    <row r="18" spans="1:25" ht="15" x14ac:dyDescent="0.25">
      <c r="A18">
        <v>1.63</v>
      </c>
      <c r="B18">
        <v>2.31</v>
      </c>
      <c r="C18" s="29">
        <f t="shared" si="0"/>
        <v>4.6397365415770331E-2</v>
      </c>
      <c r="D18" s="30">
        <f>IF(OR($A18="",$B18=""),"",A18*'MPTO_working_2-way'!$G17)</f>
        <v>1.7056277056277056</v>
      </c>
      <c r="E18" s="32">
        <f>IF(OR($A18="",$B18=""),"",B18*'MPTO_working_2-way'!$G17)</f>
        <v>2.4171779141104297</v>
      </c>
      <c r="F18" s="30">
        <f>IF(OR($A18="",$B18=""),"",'MPTO_working_2-way'!D17)</f>
        <v>1.6940588936629699</v>
      </c>
      <c r="G18" s="32">
        <f>IF(OR($A18="",$B18=""),"",'MPTO_working_2-way'!E17)</f>
        <v>2.4407999222117787</v>
      </c>
      <c r="H18" s="30">
        <f>IF(OR($A18="",$B18=""),"",'OddsRatio_working_2-way'!M17)</f>
        <v>1.6934810960180178</v>
      </c>
      <c r="I18" s="30">
        <f>IF(OR($A18="",$B18=""),"",'OddsRatio_working_2-way'!N17)</f>
        <v>2.442000374259687</v>
      </c>
      <c r="J18" s="30">
        <f>IF('Log_working_2-way'!$D17="","",A18^('Log_working_2-way'!$D17))</f>
        <v>1.6881850418584505</v>
      </c>
      <c r="K18" s="32">
        <f>IF('Log_working_2-way'!$D17="","",B18^('Log_working_2-way'!$D17))</f>
        <v>2.4530975525108785</v>
      </c>
      <c r="L18" s="37">
        <f t="shared" si="9"/>
        <v>0.58629441624365486</v>
      </c>
      <c r="M18" s="37">
        <f t="shared" si="10"/>
        <v>0.41370558375634514</v>
      </c>
      <c r="N18" s="38">
        <v>114</v>
      </c>
      <c r="O18" s="38">
        <f t="shared" si="11"/>
        <v>44.061349693251529</v>
      </c>
      <c r="P18" s="38">
        <f t="shared" si="12"/>
        <v>64.649350649350666</v>
      </c>
      <c r="Q18" s="38">
        <f t="shared" si="13"/>
        <v>49.350649350649348</v>
      </c>
      <c r="R18" s="38">
        <f t="shared" si="14"/>
        <v>69.938650306748471</v>
      </c>
      <c r="S18" s="39">
        <f t="shared" si="15"/>
        <v>-5.2892996573978195</v>
      </c>
      <c r="T18" s="39">
        <f t="shared" si="16"/>
        <v>-5.2892996573978053</v>
      </c>
      <c r="U18" t="s">
        <v>77</v>
      </c>
      <c r="V18" t="s">
        <v>126</v>
      </c>
      <c r="W18" t="s">
        <v>146</v>
      </c>
      <c r="X18" t="s">
        <v>153</v>
      </c>
      <c r="Y18" s="41"/>
    </row>
    <row r="19" spans="1:25" ht="15" x14ac:dyDescent="0.25">
      <c r="A19">
        <v>1.68</v>
      </c>
      <c r="B19">
        <v>2.2000000000000002</v>
      </c>
      <c r="C19" s="29">
        <f t="shared" si="0"/>
        <v>4.9783549783549708E-2</v>
      </c>
      <c r="D19" s="30">
        <f>IF(OR($A19="",$B19=""),"",A19*'MPTO_working_2-way'!$G18)</f>
        <v>1.7636363636363634</v>
      </c>
      <c r="E19" s="32">
        <f>IF(OR($A19="",$B19=""),"",B19*'MPTO_working_2-way'!$G18)</f>
        <v>2.3095238095238098</v>
      </c>
      <c r="F19" s="30">
        <f>IF(OR($A19="",$B19=""),"",'MPTO_working_2-way'!D18)</f>
        <v>1.7533206831119543</v>
      </c>
      <c r="G19" s="32">
        <f>IF(OR($A19="",$B19=""),"",'MPTO_working_2-way'!E18)</f>
        <v>2.327455919395466</v>
      </c>
      <c r="H19" s="30">
        <f>IF(OR($A19="",$B19=""),"",'OddsRatio_working_2-way'!M18)</f>
        <v>1.7527726527090808</v>
      </c>
      <c r="I19" s="30">
        <f>IF(OR($A19="",$B19=""),"",'OddsRatio_working_2-way'!N18)</f>
        <v>2.3284223283101424</v>
      </c>
      <c r="J19" s="30">
        <f>IF('Log_working_2-way'!$D18="","",A19^('Log_working_2-way'!$D18))</f>
        <v>1.7480393304857011</v>
      </c>
      <c r="K19" s="32">
        <f>IF('Log_working_2-way'!$D18="","",B19^('Log_working_2-way'!$D18))</f>
        <v>2.3368281041445402</v>
      </c>
      <c r="L19" s="37">
        <f t="shared" si="9"/>
        <v>0.56701030927835061</v>
      </c>
      <c r="M19" s="37">
        <f t="shared" si="10"/>
        <v>0.43298969072164945</v>
      </c>
      <c r="N19" s="38">
        <v>115</v>
      </c>
      <c r="O19" s="38">
        <f t="shared" si="11"/>
        <v>46.547619047619044</v>
      </c>
      <c r="P19" s="38">
        <f t="shared" si="12"/>
        <v>62.727272727272741</v>
      </c>
      <c r="Q19" s="38">
        <f t="shared" si="13"/>
        <v>52.272727272727273</v>
      </c>
      <c r="R19" s="38">
        <f t="shared" si="14"/>
        <v>68.452380952380949</v>
      </c>
      <c r="S19" s="39">
        <f t="shared" si="15"/>
        <v>-5.7251082251082295</v>
      </c>
      <c r="T19" s="39">
        <f t="shared" si="16"/>
        <v>-5.7251082251082082</v>
      </c>
      <c r="U19" t="s">
        <v>121</v>
      </c>
      <c r="V19" t="s">
        <v>79</v>
      </c>
      <c r="W19" t="s">
        <v>146</v>
      </c>
      <c r="X19" t="s">
        <v>153</v>
      </c>
      <c r="Y19" s="41"/>
    </row>
    <row r="20" spans="1:25" ht="15" x14ac:dyDescent="0.25">
      <c r="A20">
        <v>1.68</v>
      </c>
      <c r="B20">
        <v>2.31</v>
      </c>
      <c r="C20" s="29">
        <f t="shared" si="0"/>
        <v>2.813852813852824E-2</v>
      </c>
      <c r="D20" s="30">
        <f>IF(OR($A20="",$B20=""),"",A20*'MPTO_working_2-way'!$G19)</f>
        <v>1.7272727272727273</v>
      </c>
      <c r="E20" s="32">
        <f>IF(OR($A20="",$B20=""),"",B20*'MPTO_working_2-way'!$G19)</f>
        <v>2.3750000000000004</v>
      </c>
      <c r="F20" s="30">
        <f>IF(OR($A20="",$B20=""),"",'MPTO_working_2-way'!D19)</f>
        <v>1.7206703910614525</v>
      </c>
      <c r="G20" s="32">
        <f>IF(OR($A20="",$B20=""),"",'MPTO_working_2-way'!E19)</f>
        <v>2.3875968992248064</v>
      </c>
      <c r="H20" s="30">
        <f>IF(OR($A20="",$B20=""),"",'OddsRatio_working_2-way'!M19)</f>
        <v>1.7204748222288193</v>
      </c>
      <c r="I20" s="30">
        <f>IF(OR($A20="",$B20=""),"",'OddsRatio_working_2-way'!N19)</f>
        <v>2.3879735545878726</v>
      </c>
      <c r="J20" s="30">
        <f>IF('Log_working_2-way'!$D19="","",A20^('Log_working_2-way'!$D19))</f>
        <v>1.7174872145429791</v>
      </c>
      <c r="K20" s="32">
        <f>IF('Log_working_2-way'!$D19="","",B20^('Log_working_2-way'!$D19))</f>
        <v>2.3937530589126359</v>
      </c>
      <c r="L20" s="37">
        <f t="shared" si="9"/>
        <v>0.57894736842105265</v>
      </c>
      <c r="M20" s="37">
        <f t="shared" si="10"/>
        <v>0.42105263157894729</v>
      </c>
      <c r="N20" s="38">
        <v>116</v>
      </c>
      <c r="O20" s="38">
        <f t="shared" si="11"/>
        <v>46.952380952380949</v>
      </c>
      <c r="P20" s="38">
        <f t="shared" si="12"/>
        <v>65.783549783549773</v>
      </c>
      <c r="Q20" s="38">
        <f t="shared" si="13"/>
        <v>50.216450216450212</v>
      </c>
      <c r="R20" s="38">
        <f t="shared" si="14"/>
        <v>69.047619047619051</v>
      </c>
      <c r="S20" s="39">
        <f t="shared" si="15"/>
        <v>-3.2640692640692635</v>
      </c>
      <c r="T20" s="39">
        <f t="shared" si="16"/>
        <v>-3.2640692640692777</v>
      </c>
      <c r="U20" t="s">
        <v>93</v>
      </c>
      <c r="V20" t="s">
        <v>130</v>
      </c>
      <c r="W20" t="s">
        <v>147</v>
      </c>
      <c r="X20" t="s">
        <v>153</v>
      </c>
      <c r="Y20" s="41"/>
    </row>
    <row r="21" spans="1:25" ht="15" x14ac:dyDescent="0.25">
      <c r="A21">
        <v>1.65</v>
      </c>
      <c r="B21">
        <v>2.37</v>
      </c>
      <c r="C21" s="29">
        <f t="shared" si="0"/>
        <v>2.8001534330648337E-2</v>
      </c>
      <c r="D21" s="30">
        <f>IF(OR($A21="",$B21=""),"",A21*'MPTO_working_2-way'!$G20)</f>
        <v>1.6962025316455696</v>
      </c>
      <c r="E21" s="32">
        <f>IF(OR($A21="",$B21=""),"",B21*'MPTO_working_2-way'!$G20)</f>
        <v>2.4363636363636365</v>
      </c>
      <c r="F21" s="30">
        <f>IF(OR($A21="",$B21=""),"",'MPTO_working_2-way'!D20)</f>
        <v>1.6890184645286688</v>
      </c>
      <c r="G21" s="32">
        <f>IF(OR($A21="",$B21=""),"",'MPTO_working_2-way'!E20)</f>
        <v>2.4513399153737665</v>
      </c>
      <c r="H21" s="30">
        <f>IF(OR($A21="",$B21=""),"",'OddsRatio_working_2-way'!M20)</f>
        <v>1.6888051645745159</v>
      </c>
      <c r="I21" s="30">
        <f>IF(OR($A21="",$B21=""),"",'OddsRatio_working_2-way'!N20)</f>
        <v>2.4517893468724408</v>
      </c>
      <c r="J21" s="30">
        <f>IF('Log_working_2-way'!$D20="","",A21^('Log_working_2-way'!$D20))</f>
        <v>1.685552620448002</v>
      </c>
      <c r="K21" s="32">
        <f>IF('Log_working_2-way'!$D20="","",B21^('Log_working_2-way'!$D20))</f>
        <v>2.4586772337716281</v>
      </c>
      <c r="L21" s="37">
        <f t="shared" si="9"/>
        <v>0.58955223880597019</v>
      </c>
      <c r="M21" s="37">
        <f t="shared" si="10"/>
        <v>0.41044776119402981</v>
      </c>
      <c r="N21" s="38">
        <v>117</v>
      </c>
      <c r="O21" s="38">
        <f t="shared" si="11"/>
        <v>46.090909090909079</v>
      </c>
      <c r="P21" s="38">
        <f t="shared" si="12"/>
        <v>67.632911392405063</v>
      </c>
      <c r="Q21" s="38">
        <f t="shared" si="13"/>
        <v>49.36708860759493</v>
      </c>
      <c r="R21" s="38">
        <f t="shared" si="14"/>
        <v>70.909090909090907</v>
      </c>
      <c r="S21" s="39">
        <f t="shared" si="15"/>
        <v>-3.2761795166858505</v>
      </c>
      <c r="T21" s="39">
        <f t="shared" si="16"/>
        <v>-3.2761795166858434</v>
      </c>
      <c r="U21" t="s">
        <v>74</v>
      </c>
      <c r="V21" t="s">
        <v>92</v>
      </c>
      <c r="W21" t="s">
        <v>147</v>
      </c>
      <c r="X21" t="s">
        <v>153</v>
      </c>
      <c r="Y21" s="41"/>
    </row>
    <row r="22" spans="1:25" ht="15" x14ac:dyDescent="0.25">
      <c r="A22">
        <v>1.27</v>
      </c>
      <c r="B22">
        <v>4.33</v>
      </c>
      <c r="C22" s="29">
        <f t="shared" si="0"/>
        <v>1.8348457020239684E-2</v>
      </c>
      <c r="D22" s="30">
        <f>IF(OR($A22="",$B22=""),"",A22*'MPTO_working_2-way'!$G21)</f>
        <v>1.2933025404157044</v>
      </c>
      <c r="E22" s="32">
        <f>IF(OR($A22="",$B22=""),"",B22*'MPTO_working_2-way'!$G21)</f>
        <v>4.409448818897638</v>
      </c>
      <c r="F22" s="30">
        <f>IF(OR($A22="",$B22=""),"",'MPTO_working_2-way'!D21)</f>
        <v>1.284971550747158</v>
      </c>
      <c r="G22" s="32">
        <f>IF(OR($A22="",$B22=""),"",'MPTO_working_2-way'!E21)</f>
        <v>4.5091222172112664</v>
      </c>
      <c r="H22" s="30">
        <f>IF(OR($A22="",$B22=""),"",'OddsRatio_working_2-way'!M21)</f>
        <v>1.2847473987257496</v>
      </c>
      <c r="I22" s="30">
        <f>IF(OR($A22="",$B22=""),"",'OddsRatio_working_2-way'!N21)</f>
        <v>4.5118845842842452</v>
      </c>
      <c r="J22" s="30">
        <f>IF('Log_working_2-way'!$D21="","",A22^('Log_working_2-way'!$D21))</f>
        <v>1.2808141732868306</v>
      </c>
      <c r="K22" s="32">
        <f>IF('Log_working_2-way'!$D21="","",B22^('Log_working_2-way'!$D21))</f>
        <v>4.5610738172339724</v>
      </c>
      <c r="L22" s="37">
        <f t="shared" si="9"/>
        <v>0.77321428571428574</v>
      </c>
      <c r="M22" s="37">
        <f t="shared" si="10"/>
        <v>0.22678571428571428</v>
      </c>
      <c r="N22" s="38">
        <v>118</v>
      </c>
      <c r="O22" s="38">
        <f t="shared" si="11"/>
        <v>25.086614173228355</v>
      </c>
      <c r="P22" s="38">
        <f t="shared" si="12"/>
        <v>90.748267898383361</v>
      </c>
      <c r="Q22" s="38">
        <f t="shared" si="13"/>
        <v>27.251732101616629</v>
      </c>
      <c r="R22" s="38">
        <f t="shared" si="14"/>
        <v>92.913385826771645</v>
      </c>
      <c r="S22" s="39">
        <f t="shared" si="15"/>
        <v>-2.1651179283882733</v>
      </c>
      <c r="T22" s="39">
        <f t="shared" si="16"/>
        <v>-2.165117928388284</v>
      </c>
      <c r="U22" t="s">
        <v>87</v>
      </c>
      <c r="V22" t="s">
        <v>128</v>
      </c>
      <c r="W22" t="s">
        <v>147</v>
      </c>
      <c r="X22" t="s">
        <v>153</v>
      </c>
      <c r="Y22" s="41"/>
    </row>
    <row r="23" spans="1:25" ht="15" x14ac:dyDescent="0.25">
      <c r="A23">
        <v>1.48</v>
      </c>
      <c r="B23">
        <v>2.81</v>
      </c>
      <c r="C23" s="29">
        <f t="shared" si="0"/>
        <v>3.1547561796672063E-2</v>
      </c>
      <c r="D23" s="30">
        <f>IF(OR($A23="",$B23=""),"",A23*'MPTO_working_2-way'!$G22)</f>
        <v>1.5266903914590746</v>
      </c>
      <c r="E23" s="32">
        <f>IF(OR($A23="",$B23=""),"",B23*'MPTO_working_2-way'!$G22)</f>
        <v>2.8986486486486487</v>
      </c>
      <c r="F23" s="30">
        <f>IF(OR($A23="",$B23=""),"",'MPTO_working_2-way'!D22)</f>
        <v>1.5153767672350968</v>
      </c>
      <c r="G23" s="32">
        <f>IF(OR($A23="",$B23=""),"",'MPTO_working_2-way'!E22)</f>
        <v>2.9403280542986421</v>
      </c>
      <c r="H23" s="30">
        <f>IF(OR($A23="",$B23=""),"",'OddsRatio_working_2-way'!M22)</f>
        <v>1.5149692905074492</v>
      </c>
      <c r="I23" s="30">
        <f>IF(OR($A23="",$B23=""),"",'OddsRatio_working_2-way'!N22)</f>
        <v>2.9418633662885068</v>
      </c>
      <c r="J23" s="30">
        <f>IF('Log_working_2-way'!$D22="","",A23^('Log_working_2-way'!$D22))</f>
        <v>1.5097975981429002</v>
      </c>
      <c r="K23" s="32">
        <f>IF('Log_working_2-way'!$D22="","",B23^('Log_working_2-way'!$D22))</f>
        <v>2.9615627920623484</v>
      </c>
      <c r="L23" s="37">
        <f t="shared" si="9"/>
        <v>0.65501165501165504</v>
      </c>
      <c r="M23" s="37">
        <f t="shared" si="10"/>
        <v>0.34498834498834496</v>
      </c>
      <c r="N23" s="38">
        <v>119</v>
      </c>
      <c r="O23" s="38">
        <f t="shared" si="11"/>
        <v>38.594594594594597</v>
      </c>
      <c r="P23" s="38">
        <f t="shared" si="12"/>
        <v>76.65124555160142</v>
      </c>
      <c r="Q23" s="38">
        <f t="shared" si="13"/>
        <v>42.34875444839858</v>
      </c>
      <c r="R23" s="38">
        <f t="shared" si="14"/>
        <v>80.405405405405403</v>
      </c>
      <c r="S23" s="39">
        <f t="shared" si="15"/>
        <v>-3.7541598538039835</v>
      </c>
      <c r="T23" s="39">
        <f t="shared" si="16"/>
        <v>-3.7541598538039835</v>
      </c>
      <c r="U23" t="s">
        <v>131</v>
      </c>
      <c r="V23" t="s">
        <v>89</v>
      </c>
      <c r="W23" t="s">
        <v>147</v>
      </c>
      <c r="X23" t="s">
        <v>153</v>
      </c>
      <c r="Y23" s="41"/>
    </row>
    <row r="24" spans="1:25" ht="15" x14ac:dyDescent="0.25">
      <c r="A24">
        <v>2.08</v>
      </c>
      <c r="B24">
        <v>1.84</v>
      </c>
      <c r="C24" s="29">
        <f t="shared" si="0"/>
        <v>2.4247491638795804E-2</v>
      </c>
      <c r="D24" s="30">
        <f>IF(OR($A24="",$B24=""),"",A24*'MPTO_working_2-way'!$G23)</f>
        <v>2.1304347826086953</v>
      </c>
      <c r="E24" s="32">
        <f>IF(OR($A24="",$B24=""),"",B24*'MPTO_working_2-way'!$G23)</f>
        <v>1.8846153846153844</v>
      </c>
      <c r="F24" s="30">
        <f>IF(OR($A24="",$B24=""),"",'MPTO_working_2-way'!D23)</f>
        <v>2.1338090990187331</v>
      </c>
      <c r="G24" s="32">
        <f>IF(OR($A24="",$B24=""),"",'MPTO_working_2-way'!E23)</f>
        <v>1.8819826907946497</v>
      </c>
      <c r="H24" s="30">
        <f>IF(OR($A24="",$B24=""),"",'OddsRatio_working_2-way'!M23)</f>
        <v>2.1338934190276815</v>
      </c>
      <c r="I24" s="30">
        <f>IF(OR($A24="",$B24=""),"",'OddsRatio_working_2-way'!N23)</f>
        <v>1.8819171036881968</v>
      </c>
      <c r="J24" s="30">
        <f>IF('Log_working_2-way'!$D23="","",A24^('Log_working_2-way'!$D23))</f>
        <v>2.1354221138982008</v>
      </c>
      <c r="K24" s="32">
        <f>IF('Log_working_2-way'!$D23="","",B24^('Log_working_2-way'!$D23))</f>
        <v>1.8807297195989381</v>
      </c>
      <c r="L24" s="37">
        <f t="shared" si="9"/>
        <v>0.46938775510204089</v>
      </c>
      <c r="M24" s="37">
        <f t="shared" si="10"/>
        <v>0.53061224489795922</v>
      </c>
      <c r="N24" s="38">
        <v>120</v>
      </c>
      <c r="O24" s="38">
        <f t="shared" si="11"/>
        <v>62.307692307692314</v>
      </c>
      <c r="P24" s="38">
        <f t="shared" si="12"/>
        <v>54.782608695652179</v>
      </c>
      <c r="Q24" s="38">
        <f t="shared" si="13"/>
        <v>65.217391304347828</v>
      </c>
      <c r="R24" s="38">
        <f t="shared" si="14"/>
        <v>57.692307692307686</v>
      </c>
      <c r="S24" s="39">
        <f t="shared" si="15"/>
        <v>-2.9096989966555142</v>
      </c>
      <c r="T24" s="39">
        <f t="shared" si="16"/>
        <v>-2.9096989966555071</v>
      </c>
      <c r="U24" t="s">
        <v>129</v>
      </c>
      <c r="V24" t="s">
        <v>88</v>
      </c>
      <c r="W24" t="s">
        <v>147</v>
      </c>
      <c r="X24" t="s">
        <v>153</v>
      </c>
      <c r="Y24" s="41"/>
    </row>
    <row r="25" spans="1:25" ht="15" x14ac:dyDescent="0.25">
      <c r="A25">
        <v>2.62</v>
      </c>
      <c r="B25">
        <v>1.54</v>
      </c>
      <c r="C25" s="29">
        <f t="shared" si="0"/>
        <v>3.1030038663626414E-2</v>
      </c>
      <c r="D25" s="30">
        <f>IF(OR($A25="",$B25=""),"",A25*'MPTO_working_2-way'!$G24)</f>
        <v>2.7012987012987013</v>
      </c>
      <c r="E25" s="32">
        <f>IF(OR($A25="",$B25=""),"",B25*'MPTO_working_2-way'!$G24)</f>
        <v>1.5877862595419847</v>
      </c>
      <c r="F25" s="30">
        <f>IF(OR($A25="",$B25=""),"",'MPTO_working_2-way'!D24)</f>
        <v>2.7310139434141059</v>
      </c>
      <c r="G25" s="32">
        <f>IF(OR($A25="",$B25=""),"",'MPTO_working_2-way'!E24)</f>
        <v>1.5776960975991241</v>
      </c>
      <c r="H25" s="30">
        <f>IF(OR($A25="",$B25=""),"",'OddsRatio_working_2-way'!M24)</f>
        <v>2.7320508075688776</v>
      </c>
      <c r="I25" s="30">
        <f>IF(OR($A25="",$B25=""),"",'OddsRatio_working_2-way'!N24)</f>
        <v>1.5773502691896257</v>
      </c>
      <c r="J25" s="30">
        <f>IF('Log_working_2-way'!$D24="","",A25^('Log_working_2-way'!$D24))</f>
        <v>2.7459428766377578</v>
      </c>
      <c r="K25" s="32">
        <f>IF('Log_working_2-way'!$D24="","",B25^('Log_working_2-way'!$D24))</f>
        <v>1.5727564248411574</v>
      </c>
      <c r="L25" s="37">
        <f t="shared" si="9"/>
        <v>0.37019230769230771</v>
      </c>
      <c r="M25" s="37">
        <f t="shared" si="10"/>
        <v>0.62980769230769229</v>
      </c>
      <c r="N25" s="38">
        <v>121</v>
      </c>
      <c r="O25" s="38">
        <f t="shared" si="11"/>
        <v>74.816793893129784</v>
      </c>
      <c r="P25" s="38">
        <f t="shared" si="12"/>
        <v>42.428571428571431</v>
      </c>
      <c r="Q25" s="38">
        <f t="shared" si="13"/>
        <v>78.571428571428569</v>
      </c>
      <c r="R25" s="38">
        <f t="shared" si="14"/>
        <v>46.183206106870223</v>
      </c>
      <c r="S25" s="39">
        <f t="shared" si="15"/>
        <v>-3.7546346782987854</v>
      </c>
      <c r="T25" s="39">
        <f t="shared" si="16"/>
        <v>-3.7546346782987925</v>
      </c>
      <c r="U25" t="s">
        <v>150</v>
      </c>
      <c r="V25" t="s">
        <v>97</v>
      </c>
      <c r="W25" t="s">
        <v>148</v>
      </c>
      <c r="X25" t="s">
        <v>153</v>
      </c>
      <c r="Y25" s="41"/>
    </row>
    <row r="26" spans="1:25" ht="15" x14ac:dyDescent="0.25">
      <c r="A26">
        <v>2.0099999999999998</v>
      </c>
      <c r="B26">
        <v>1.89</v>
      </c>
      <c r="C26" s="29">
        <f t="shared" si="0"/>
        <v>2.6612966911474523E-2</v>
      </c>
      <c r="D26" s="30">
        <f>IF(OR($A26="",$B26=""),"",A26*'MPTO_working_2-way'!$G25)</f>
        <v>2.0634920634920637</v>
      </c>
      <c r="E26" s="32">
        <f>IF(OR($A26="",$B26=""),"",B26*'MPTO_working_2-way'!$G25)</f>
        <v>1.9402985074626868</v>
      </c>
      <c r="F26" s="30">
        <f>IF(OR($A26="",$B26=""),"",'MPTO_working_2-way'!D25)</f>
        <v>2.065236891462122</v>
      </c>
      <c r="G26" s="32">
        <f>IF(OR($A26="",$B26=""),"",'MPTO_working_2-way'!E25)</f>
        <v>1.9387583250401901</v>
      </c>
      <c r="H26" s="30">
        <f>IF(OR($A26="",$B26=""),"",'OddsRatio_working_2-way'!M25)</f>
        <v>2.0652846852715743</v>
      </c>
      <c r="I26" s="30">
        <f>IF(OR($A26="",$B26=""),"",'OddsRatio_working_2-way'!N25)</f>
        <v>1.9387162078135651</v>
      </c>
      <c r="J26" s="30">
        <f>IF('Log_working_2-way'!$D25="","",A26^('Log_working_2-way'!$D25))</f>
        <v>2.0660754766713998</v>
      </c>
      <c r="K26" s="32">
        <f>IF('Log_working_2-way'!$D25="","",B26^('Log_working_2-way'!$D25))</f>
        <v>1.9380198887252209</v>
      </c>
      <c r="L26" s="37">
        <f t="shared" si="9"/>
        <v>0.48461538461538456</v>
      </c>
      <c r="M26" s="37">
        <f t="shared" si="10"/>
        <v>0.51538461538461533</v>
      </c>
      <c r="N26" s="38">
        <v>122</v>
      </c>
      <c r="O26" s="38">
        <f t="shared" si="11"/>
        <v>61.303482587064671</v>
      </c>
      <c r="P26" s="38">
        <f t="shared" si="12"/>
        <v>57.449735449735449</v>
      </c>
      <c r="Q26" s="38">
        <f t="shared" si="13"/>
        <v>64.550264550264558</v>
      </c>
      <c r="R26" s="38">
        <f t="shared" si="14"/>
        <v>60.696517412935329</v>
      </c>
      <c r="S26" s="39">
        <f t="shared" si="15"/>
        <v>-3.2467819631998864</v>
      </c>
      <c r="T26" s="39">
        <f t="shared" si="16"/>
        <v>-3.2467819631998793</v>
      </c>
      <c r="U26" t="s">
        <v>132</v>
      </c>
      <c r="V26" t="s">
        <v>75</v>
      </c>
      <c r="W26" t="s">
        <v>148</v>
      </c>
      <c r="X26" t="s">
        <v>153</v>
      </c>
      <c r="Y26" s="41"/>
    </row>
    <row r="27" spans="1:25" ht="15" x14ac:dyDescent="0.25">
      <c r="A27">
        <v>2.16</v>
      </c>
      <c r="B27">
        <v>1.77</v>
      </c>
      <c r="C27" s="29">
        <f t="shared" si="0"/>
        <v>2.79347143753923E-2</v>
      </c>
      <c r="D27" s="30">
        <f>IF(OR($A27="",$B27=""),"",A27*'MPTO_working_2-way'!$G26)</f>
        <v>2.2203389830508473</v>
      </c>
      <c r="E27" s="32">
        <f>IF(OR($A27="",$B27=""),"",B27*'MPTO_working_2-way'!$G26)</f>
        <v>1.8194444444444444</v>
      </c>
      <c r="F27" s="30">
        <f>IF(OR($A27="",$B27=""),"",'MPTO_working_2-way'!D26)</f>
        <v>2.2271932890597692</v>
      </c>
      <c r="G27" s="32">
        <f>IF(OR($A27="",$B27=""),"",'MPTO_working_2-way'!E26)</f>
        <v>1.8148675590999714</v>
      </c>
      <c r="H27" s="30">
        <f>IF(OR($A27="",$B27=""),"",'OddsRatio_working_2-way'!M26)</f>
        <v>2.2273929715024061</v>
      </c>
      <c r="I27" s="30">
        <f>IF(OR($A27="",$B27=""),"",'OddsRatio_working_2-way'!N26)</f>
        <v>1.8147349897041836</v>
      </c>
      <c r="J27" s="30">
        <f>IF('Log_working_2-way'!$D26="","",A27^('Log_working_2-way'!$D26))</f>
        <v>2.2305183638047077</v>
      </c>
      <c r="K27" s="32">
        <f>IF('Log_working_2-way'!$D26="","",B27^('Log_working_2-way'!$D26))</f>
        <v>1.8126656451578935</v>
      </c>
      <c r="L27" s="37">
        <f t="shared" si="9"/>
        <v>0.45038167938931301</v>
      </c>
      <c r="M27" s="37">
        <f t="shared" si="10"/>
        <v>0.54961832061068705</v>
      </c>
      <c r="N27" s="38">
        <v>123</v>
      </c>
      <c r="O27" s="38">
        <f t="shared" si="11"/>
        <v>66.055555555555557</v>
      </c>
      <c r="P27" s="38">
        <f t="shared" si="12"/>
        <v>53.50847457627119</v>
      </c>
      <c r="Q27" s="38">
        <f t="shared" si="13"/>
        <v>69.491525423728817</v>
      </c>
      <c r="R27" s="38">
        <f t="shared" si="14"/>
        <v>56.944444444444436</v>
      </c>
      <c r="S27" s="39">
        <f t="shared" si="15"/>
        <v>-3.4359698681732596</v>
      </c>
      <c r="T27" s="39">
        <f t="shared" si="16"/>
        <v>-3.4359698681732453</v>
      </c>
      <c r="U27" t="s">
        <v>136</v>
      </c>
      <c r="V27" t="s">
        <v>99</v>
      </c>
      <c r="W27" t="s">
        <v>148</v>
      </c>
      <c r="X27" t="s">
        <v>153</v>
      </c>
      <c r="Y27" s="41"/>
    </row>
    <row r="28" spans="1:25" ht="15" x14ac:dyDescent="0.25">
      <c r="A28">
        <v>1.87</v>
      </c>
      <c r="B28">
        <v>2.04</v>
      </c>
      <c r="C28" s="29">
        <f t="shared" si="0"/>
        <v>2.4955436720142554E-2</v>
      </c>
      <c r="D28" s="30">
        <f>IF(OR($A28="",$B28=""),"",A28*'MPTO_working_2-way'!$G27)</f>
        <v>1.9166666666666667</v>
      </c>
      <c r="E28" s="32">
        <f>IF(OR($A28="",$B28=""),"",B28*'MPTO_working_2-way'!$G27)</f>
        <v>2.0909090909090908</v>
      </c>
      <c r="F28" s="30">
        <f>IF(OR($A28="",$B28=""),"",'MPTO_working_2-way'!D27)</f>
        <v>1.9146757679180888</v>
      </c>
      <c r="G28" s="32">
        <f>IF(OR($A28="",$B28=""),"",'MPTO_working_2-way'!E27)</f>
        <v>2.0932835820895521</v>
      </c>
      <c r="H28" s="30">
        <f>IF(OR($A28="",$B28=""),"",'OddsRatio_working_2-way'!M27)</f>
        <v>1.9146247654303168</v>
      </c>
      <c r="I28" s="30">
        <f>IF(OR($A28="",$B28=""),"",'OddsRatio_working_2-way'!N27)</f>
        <v>2.0933445471810685</v>
      </c>
      <c r="J28" s="30">
        <f>IF('Log_working_2-way'!$D27="","",A28^('Log_working_2-way'!$D27))</f>
        <v>1.9137261145840778</v>
      </c>
      <c r="K28" s="32">
        <f>IF('Log_working_2-way'!$D27="","",B28^('Log_working_2-way'!$D27))</f>
        <v>2.0944198529941209</v>
      </c>
      <c r="L28" s="37">
        <f t="shared" si="9"/>
        <v>0.52173913043478259</v>
      </c>
      <c r="M28" s="37">
        <f t="shared" si="10"/>
        <v>0.47826086956521741</v>
      </c>
      <c r="N28" s="38">
        <v>124</v>
      </c>
      <c r="O28" s="38">
        <f t="shared" si="11"/>
        <v>57.689839572192518</v>
      </c>
      <c r="P28" s="38">
        <f t="shared" si="12"/>
        <v>63.215686274509807</v>
      </c>
      <c r="Q28" s="38">
        <f t="shared" si="13"/>
        <v>60.784313725490193</v>
      </c>
      <c r="R28" s="38">
        <f t="shared" si="14"/>
        <v>66.310160427807475</v>
      </c>
      <c r="S28" s="39">
        <f t="shared" si="15"/>
        <v>-3.0944741532976749</v>
      </c>
      <c r="T28" s="39">
        <f t="shared" si="16"/>
        <v>-3.0944741532976678</v>
      </c>
      <c r="U28" t="s">
        <v>98</v>
      </c>
      <c r="V28" t="s">
        <v>133</v>
      </c>
      <c r="W28" t="s">
        <v>148</v>
      </c>
      <c r="X28" t="s">
        <v>153</v>
      </c>
      <c r="Y28" s="41"/>
    </row>
    <row r="29" spans="1:25" ht="15" x14ac:dyDescent="0.25">
      <c r="A29">
        <v>2.13</v>
      </c>
      <c r="B29">
        <v>1.7</v>
      </c>
      <c r="C29" s="29">
        <f t="shared" si="0"/>
        <v>5.7718862192764453E-2</v>
      </c>
      <c r="D29" s="30">
        <f>IF(OR($A29="",$B29=""),"",A29*'MPTO_working_2-way'!$G28)</f>
        <v>2.2529411764705882</v>
      </c>
      <c r="E29" s="32">
        <f>IF(OR($A29="",$B29=""),"",B29*'MPTO_working_2-way'!$G28)</f>
        <v>1.7981220657276995</v>
      </c>
      <c r="F29" s="30">
        <f>IF(OR($A29="",$B29=""),"",'MPTO_working_2-way'!D28)</f>
        <v>2.2695079912253213</v>
      </c>
      <c r="G29" s="32">
        <f>IF(OR($A29="",$B29=""),"",'MPTO_working_2-way'!E28)</f>
        <v>1.7877067390767711</v>
      </c>
      <c r="H29" s="30">
        <f>IF(OR($A29="",$B29=""),"",'OddsRatio_working_2-way'!M28)</f>
        <v>2.2705454396776665</v>
      </c>
      <c r="I29" s="30">
        <f>IF(OR($A29="",$B29=""),"",'OddsRatio_working_2-way'!N28)</f>
        <v>1.7870635467029794</v>
      </c>
      <c r="J29" s="30">
        <f>IF('Log_working_2-way'!$D28="","",A29^('Log_working_2-way'!$D28))</f>
        <v>2.2783543345010226</v>
      </c>
      <c r="K29" s="32">
        <f>IF('Log_working_2-way'!$D28="","",B29^('Log_working_2-way'!$D28))</f>
        <v>1.782255727545798</v>
      </c>
      <c r="L29" s="37">
        <f t="shared" si="9"/>
        <v>0.44386422976501305</v>
      </c>
      <c r="M29" s="37">
        <f t="shared" si="10"/>
        <v>0.55613577023498695</v>
      </c>
      <c r="N29" s="38">
        <v>125</v>
      </c>
      <c r="O29" s="38">
        <f t="shared" si="11"/>
        <v>66.314553990610335</v>
      </c>
      <c r="P29" s="38">
        <f t="shared" si="12"/>
        <v>51.470588235294116</v>
      </c>
      <c r="Q29" s="38">
        <f t="shared" si="13"/>
        <v>73.529411764705884</v>
      </c>
      <c r="R29" s="38">
        <f t="shared" si="14"/>
        <v>58.685446009389672</v>
      </c>
      <c r="S29" s="39">
        <f t="shared" si="15"/>
        <v>-7.2148577740955488</v>
      </c>
      <c r="T29" s="39">
        <f t="shared" si="16"/>
        <v>-7.214857774095556</v>
      </c>
      <c r="U29" t="s">
        <v>109</v>
      </c>
      <c r="V29" t="s">
        <v>140</v>
      </c>
      <c r="W29" t="s">
        <v>149</v>
      </c>
      <c r="X29" t="s">
        <v>153</v>
      </c>
      <c r="Y29" s="41"/>
    </row>
    <row r="30" spans="1:25" s="50" customFormat="1" ht="15" x14ac:dyDescent="0.25">
      <c r="A30">
        <v>2.38</v>
      </c>
      <c r="B30">
        <v>1.57</v>
      </c>
      <c r="C30" s="29">
        <f t="shared" si="0"/>
        <v>5.7110742386126345E-2</v>
      </c>
      <c r="D30" s="30">
        <f>IF(OR($A30="",$B30=""),"",A30*'MPTO_working_2-way'!$G29)</f>
        <v>2.5159235668789806</v>
      </c>
      <c r="E30" s="32">
        <f>IF(OR($A30="",$B30=""),"",B30*'MPTO_working_2-way'!$G29)</f>
        <v>1.6596638655462184</v>
      </c>
      <c r="F30" s="30">
        <f>IF(OR($A30="",$B30=""),"",'MPTO_working_2-way'!D29)</f>
        <v>2.5535433608966032</v>
      </c>
      <c r="G30" s="32">
        <f>IF(OR($A30="",$B30=""),"",'MPTO_working_2-way'!E29)</f>
        <v>1.6436897901728764</v>
      </c>
      <c r="H30" s="30">
        <f>IF(OR($A30="",$B30=""),"",'OddsRatio_working_2-way'!M29)</f>
        <v>2.5559732104309978</v>
      </c>
      <c r="I30" s="30">
        <f>IF(OR($A30="",$B30=""),"",'OddsRatio_working_2-way'!N29)</f>
        <v>1.6426845869171511</v>
      </c>
      <c r="J30" s="30">
        <f>IF('Log_working_2-way'!$D29="","",A30^('Log_working_2-way'!$D29))</f>
        <v>2.5740027748887155</v>
      </c>
      <c r="K30" s="32">
        <f>IF('Log_working_2-way'!$D29="","",B30^('Log_working_2-way'!$D29))</f>
        <v>1.6353228951995207</v>
      </c>
      <c r="L30" s="37">
        <f t="shared" si="9"/>
        <v>0.39746835443037981</v>
      </c>
      <c r="M30" s="37">
        <f t="shared" si="10"/>
        <v>0.60253164556962024</v>
      </c>
      <c r="N30" s="38">
        <v>126</v>
      </c>
      <c r="O30" s="38">
        <f t="shared" si="11"/>
        <v>73.058823529411768</v>
      </c>
      <c r="P30" s="38">
        <f t="shared" si="12"/>
        <v>45.745222929936318</v>
      </c>
      <c r="Q30" s="38">
        <f t="shared" si="13"/>
        <v>80.254777070063696</v>
      </c>
      <c r="R30" s="38">
        <f t="shared" si="14"/>
        <v>52.941176470588239</v>
      </c>
      <c r="S30" s="39">
        <f t="shared" si="15"/>
        <v>-7.1959535406519279</v>
      </c>
      <c r="T30" s="39">
        <f t="shared" si="16"/>
        <v>-7.1959535406519208</v>
      </c>
      <c r="U30" t="s">
        <v>141</v>
      </c>
      <c r="V30" t="s">
        <v>110</v>
      </c>
      <c r="W30" t="s">
        <v>149</v>
      </c>
      <c r="X30" t="s">
        <v>153</v>
      </c>
      <c r="Y30" s="53"/>
    </row>
    <row r="31" spans="1:25" ht="15" x14ac:dyDescent="0.25">
      <c r="A31">
        <v>2.12</v>
      </c>
      <c r="B31">
        <v>1.71</v>
      </c>
      <c r="C31" s="29">
        <f t="shared" si="0"/>
        <v>5.6493434844973933E-2</v>
      </c>
      <c r="D31" s="30">
        <f>IF(OR($A31="",$B31=""),"",A31*'MPTO_working_2-way'!$G30)</f>
        <v>2.2397660818713447</v>
      </c>
      <c r="E31" s="32">
        <f>IF(OR($A31="",$B31=""),"",B31*'MPTO_working_2-way'!$G30)</f>
        <v>1.8066037735849054</v>
      </c>
      <c r="F31" s="30">
        <f>IF(OR($A31="",$B31=""),"",'MPTO_working_2-way'!D30)</f>
        <v>2.2550385668076633</v>
      </c>
      <c r="G31" s="32">
        <f>IF(OR($A31="",$B31=""),"",'MPTO_working_2-way'!E30)</f>
        <v>1.7967882632831085</v>
      </c>
      <c r="H31" s="30">
        <f>IF(OR($A31="",$B31=""),"",'OddsRatio_working_2-way'!M30)</f>
        <v>2.2559716512455181</v>
      </c>
      <c r="I31" s="30">
        <f>IF(OR($A31="",$B31=""),"",'OddsRatio_working_2-way'!N30)</f>
        <v>1.7961963146288551</v>
      </c>
      <c r="J31" s="30">
        <f>IF('Log_working_2-way'!$D30="","",A31^('Log_working_2-way'!$D30))</f>
        <v>2.2631550258429947</v>
      </c>
      <c r="K31" s="32">
        <f>IF('Log_working_2-way'!$D30="","",B31^('Log_working_2-way'!$D30))</f>
        <v>1.7916684647077736</v>
      </c>
      <c r="L31" s="37">
        <f t="shared" si="9"/>
        <v>0.44647519582245437</v>
      </c>
      <c r="M31" s="37">
        <f t="shared" si="10"/>
        <v>0.55352480417754579</v>
      </c>
      <c r="N31" s="38">
        <v>127</v>
      </c>
      <c r="O31" s="38">
        <f t="shared" si="11"/>
        <v>67.094339622641513</v>
      </c>
      <c r="P31" s="38">
        <f t="shared" si="12"/>
        <v>52.730994152046776</v>
      </c>
      <c r="Q31" s="38">
        <f t="shared" si="13"/>
        <v>74.26900584795321</v>
      </c>
      <c r="R31" s="38">
        <f t="shared" si="14"/>
        <v>59.905660377358487</v>
      </c>
      <c r="S31" s="39">
        <f t="shared" si="15"/>
        <v>-7.1746662253116966</v>
      </c>
      <c r="T31" s="39">
        <f t="shared" si="16"/>
        <v>-7.1746662253117108</v>
      </c>
      <c r="U31" t="s">
        <v>138</v>
      </c>
      <c r="V31" t="s">
        <v>111</v>
      </c>
      <c r="W31" t="s">
        <v>149</v>
      </c>
      <c r="X31" t="s">
        <v>153</v>
      </c>
      <c r="Y31" s="41"/>
    </row>
    <row r="32" spans="1:25" ht="15" x14ac:dyDescent="0.25">
      <c r="A32">
        <v>1.84</v>
      </c>
      <c r="B32">
        <v>1.96</v>
      </c>
      <c r="C32" s="29">
        <f t="shared" si="0"/>
        <v>5.3682342502218372E-2</v>
      </c>
      <c r="D32" s="30">
        <f>IF(OR($A32="",$B32=""),"",A32*'MPTO_working_2-way'!$G31)</f>
        <v>1.9387755102040818</v>
      </c>
      <c r="E32" s="32">
        <f>IF(OR($A32="",$B32=""),"",B32*'MPTO_working_2-way'!$G31)</f>
        <v>2.0652173913043481</v>
      </c>
      <c r="F32" s="30">
        <f>IF(OR($A32="",$B32=""),"",'MPTO_working_2-way'!D31)</f>
        <v>1.9355946758265352</v>
      </c>
      <c r="G32" s="32">
        <f>IF(OR($A32="",$B32=""),"",'MPTO_working_2-way'!E31)</f>
        <v>2.0688389169343737</v>
      </c>
      <c r="H32" s="30">
        <f>IF(OR($A32="",$B32=""),"",'OddsRatio_working_2-way'!M31)</f>
        <v>1.9354143466934854</v>
      </c>
      <c r="I32" s="30">
        <f>IF(OR($A32="",$B32=""),"",'OddsRatio_working_2-way'!N31)</f>
        <v>2.0690449676496976</v>
      </c>
      <c r="J32" s="30">
        <f>IF('Log_working_2-way'!$D31="","",A32^('Log_working_2-way'!$D31))</f>
        <v>1.9339444082463377</v>
      </c>
      <c r="K32" s="32">
        <f>IF('Log_working_2-way'!$D31="","",B32^('Log_working_2-way'!$D31))</f>
        <v>2.0707275413491004</v>
      </c>
      <c r="L32" s="37">
        <f t="shared" si="9"/>
        <v>0.51578947368421046</v>
      </c>
      <c r="M32" s="37">
        <f t="shared" si="10"/>
        <v>0.48421052631578942</v>
      </c>
      <c r="N32" s="38">
        <v>128</v>
      </c>
      <c r="O32" s="38">
        <f t="shared" si="11"/>
        <v>58.434782608695656</v>
      </c>
      <c r="P32" s="38">
        <f t="shared" si="12"/>
        <v>62.693877551020407</v>
      </c>
      <c r="Q32" s="38">
        <f t="shared" si="13"/>
        <v>65.306122448979593</v>
      </c>
      <c r="R32" s="38">
        <f t="shared" si="14"/>
        <v>69.565217391304344</v>
      </c>
      <c r="S32" s="39">
        <f t="shared" si="15"/>
        <v>-6.8713398402839374</v>
      </c>
      <c r="T32" s="39">
        <f t="shared" si="16"/>
        <v>-6.8713398402839374</v>
      </c>
      <c r="U32" t="s">
        <v>112</v>
      </c>
      <c r="V32" t="s">
        <v>142</v>
      </c>
      <c r="W32" t="s">
        <v>149</v>
      </c>
      <c r="X32" t="s">
        <v>153</v>
      </c>
      <c r="Y32" s="41"/>
    </row>
    <row r="33" spans="1:25" ht="15" x14ac:dyDescent="0.25">
      <c r="A33">
        <v>1.61</v>
      </c>
      <c r="B33">
        <v>2.4</v>
      </c>
      <c r="C33" s="29">
        <f t="shared" si="0"/>
        <v>3.7784679089026829E-2</v>
      </c>
      <c r="D33" s="30">
        <f>IF(OR($A33="",$B33=""),"",A33*'MPTO_working_2-way'!$G32)</f>
        <v>1.6708333333333334</v>
      </c>
      <c r="E33" s="32">
        <f>IF(OR($A33="",$B33=""),"",B33*'MPTO_working_2-way'!$G32)</f>
        <v>2.4906832298136643</v>
      </c>
      <c r="F33" s="30">
        <f>IF(OR($A33="",$B33=""),"",'MPTO_working_2-way'!D32)</f>
        <v>1.6605070906746886</v>
      </c>
      <c r="G33" s="32">
        <f>IF(OR($A33="",$B33=""),"",'MPTO_working_2-way'!E32)</f>
        <v>2.5139882888744305</v>
      </c>
      <c r="H33" s="30">
        <f>IF(OR($A33="",$B33=""),"",'OddsRatio_working_2-way'!M32)</f>
        <v>1.660086574408453</v>
      </c>
      <c r="I33" s="30">
        <f>IF(OR($A33="",$B33=""),"",'OddsRatio_working_2-way'!N32)</f>
        <v>2.5149527937243179</v>
      </c>
      <c r="J33" s="30">
        <f>IF('Log_working_2-way'!$D32="","",A33^('Log_working_2-way'!$D32))</f>
        <v>1.6553816409506441</v>
      </c>
      <c r="K33" s="32">
        <f>IF('Log_working_2-way'!$D32="","",B33^('Log_working_2-way'!$D32))</f>
        <v>2.5258285211487945</v>
      </c>
      <c r="L33" s="37">
        <f t="shared" si="9"/>
        <v>0.59850374064837908</v>
      </c>
      <c r="M33" s="37">
        <f t="shared" si="10"/>
        <v>0.40149625935162098</v>
      </c>
      <c r="N33" s="38">
        <v>129</v>
      </c>
      <c r="O33" s="38">
        <f t="shared" si="11"/>
        <v>48.875776397515537</v>
      </c>
      <c r="P33" s="38">
        <f t="shared" si="12"/>
        <v>75.249999999999986</v>
      </c>
      <c r="Q33" s="38">
        <f t="shared" si="13"/>
        <v>53.75</v>
      </c>
      <c r="R33" s="38">
        <f t="shared" si="14"/>
        <v>80.124223602484463</v>
      </c>
      <c r="S33" s="39">
        <f t="shared" si="15"/>
        <v>-4.874223602484463</v>
      </c>
      <c r="T33" s="39">
        <f t="shared" si="16"/>
        <v>-4.8742236024844772</v>
      </c>
      <c r="U33" t="s">
        <v>144</v>
      </c>
      <c r="V33" t="s">
        <v>119</v>
      </c>
      <c r="W33" t="s">
        <v>69</v>
      </c>
      <c r="X33" t="s">
        <v>153</v>
      </c>
      <c r="Y33" s="41"/>
    </row>
    <row r="34" spans="1:25" ht="15" x14ac:dyDescent="0.25">
      <c r="A34">
        <v>1.55</v>
      </c>
      <c r="B34">
        <v>2.57</v>
      </c>
      <c r="C34" s="29">
        <f t="shared" si="0"/>
        <v>3.4266348688339443E-2</v>
      </c>
      <c r="D34" s="30">
        <f>IF(OR($A34="",$B34=""),"",A34*'MPTO_working_2-way'!$G33)</f>
        <v>1.6031128404669261</v>
      </c>
      <c r="E34" s="32">
        <f>IF(OR($A34="",$B34=""),"",B34*'MPTO_working_2-way'!$G33)</f>
        <v>2.6580645161290324</v>
      </c>
      <c r="F34" s="30">
        <f>IF(OR($A34="",$B34=""),"",'MPTO_working_2-way'!D33)</f>
        <v>1.5922854002198461</v>
      </c>
      <c r="G34" s="32">
        <f>IF(OR($A34="",$B34=""),"",'MPTO_working_2-way'!E33)</f>
        <v>2.6883752319892018</v>
      </c>
      <c r="H34" s="30">
        <f>IF(OR($A34="",$B34=""),"",'OddsRatio_working_2-way'!M33)</f>
        <v>1.5918770745159672</v>
      </c>
      <c r="I34" s="30">
        <f>IF(OR($A34="",$B34=""),"",'OddsRatio_working_2-way'!N33)</f>
        <v>2.6895400127092146</v>
      </c>
      <c r="J34" s="30">
        <f>IF('Log_working_2-way'!$D33="","",A34^('Log_working_2-way'!$D33))</f>
        <v>1.5869428836481319</v>
      </c>
      <c r="K34" s="32">
        <f>IF('Log_working_2-way'!$D33="","",B34^('Log_working_2-way'!$D33))</f>
        <v>2.7037432906322652</v>
      </c>
      <c r="L34" s="37">
        <f t="shared" si="9"/>
        <v>0.62378640776699024</v>
      </c>
      <c r="M34" s="37">
        <f t="shared" si="10"/>
        <v>0.37621359223300971</v>
      </c>
      <c r="N34" s="38">
        <v>130</v>
      </c>
      <c r="O34" s="38">
        <f t="shared" si="11"/>
        <v>46.129032258064512</v>
      </c>
      <c r="P34" s="38">
        <f t="shared" si="12"/>
        <v>79.416342412451343</v>
      </c>
      <c r="Q34" s="38">
        <f t="shared" si="13"/>
        <v>50.583657587548636</v>
      </c>
      <c r="R34" s="38">
        <f t="shared" si="14"/>
        <v>83.870967741935488</v>
      </c>
      <c r="S34" s="39">
        <f t="shared" si="15"/>
        <v>-4.4546253294841236</v>
      </c>
      <c r="T34" s="39">
        <f t="shared" si="16"/>
        <v>-4.4546253294841449</v>
      </c>
      <c r="U34" t="s">
        <v>117</v>
      </c>
      <c r="V34" t="s">
        <v>145</v>
      </c>
      <c r="W34" t="s">
        <v>69</v>
      </c>
      <c r="X34" t="s">
        <v>153</v>
      </c>
      <c r="Y34" s="41"/>
    </row>
    <row r="35" spans="1:25" ht="15" x14ac:dyDescent="0.25">
      <c r="A35">
        <v>1.58</v>
      </c>
      <c r="B35">
        <v>2.4</v>
      </c>
      <c r="C35" s="29">
        <f t="shared" si="0"/>
        <v>4.9578059071729852E-2</v>
      </c>
      <c r="D35" s="30">
        <f>IF(OR($A35="",$B35=""),"",A35*'MPTO_working_2-way'!$G34)</f>
        <v>1.6583333333333332</v>
      </c>
      <c r="E35" s="32">
        <f>IF(OR($A35="",$B35=""),"",B35*'MPTO_working_2-way'!$G34)</f>
        <v>2.5189873417721516</v>
      </c>
      <c r="F35" s="30">
        <f>IF(OR($A35="",$B35=""),"",'MPTO_working_2-way'!D34)</f>
        <v>1.6444058976582827</v>
      </c>
      <c r="G35" s="32">
        <f>IF(OR($A35="",$B35=""),"",'MPTO_working_2-way'!E34)</f>
        <v>2.5518169582772541</v>
      </c>
      <c r="H35" s="30">
        <f>IF(OR($A35="",$B35=""),"",'OddsRatio_working_2-way'!M34)</f>
        <v>1.6436503043467887</v>
      </c>
      <c r="I35" s="30">
        <f>IF(OR($A35="",$B35=""),"",'OddsRatio_working_2-way'!N34)</f>
        <v>2.5536386656646628</v>
      </c>
      <c r="J35" s="30">
        <f>IF('Log_working_2-way'!$D34="","",A35^('Log_working_2-way'!$D34))</f>
        <v>1.6372596359194791</v>
      </c>
      <c r="K35" s="32">
        <f>IF('Log_working_2-way'!$D34="","",B35^('Log_working_2-way'!$D34))</f>
        <v>2.5692191120111749</v>
      </c>
      <c r="L35" s="37">
        <f t="shared" si="9"/>
        <v>0.60301507537688448</v>
      </c>
      <c r="M35" s="37">
        <f t="shared" si="10"/>
        <v>0.39698492462311563</v>
      </c>
      <c r="N35" s="38">
        <v>131</v>
      </c>
      <c r="O35" s="38">
        <f t="shared" si="11"/>
        <v>48.088607594936718</v>
      </c>
      <c r="P35" s="38">
        <f t="shared" si="12"/>
        <v>76.416666666666657</v>
      </c>
      <c r="Q35" s="38">
        <f t="shared" si="13"/>
        <v>54.583333333333336</v>
      </c>
      <c r="R35" s="38">
        <f t="shared" si="14"/>
        <v>82.911392405063282</v>
      </c>
      <c r="S35" s="39">
        <f t="shared" si="15"/>
        <v>-6.4947257383966175</v>
      </c>
      <c r="T35" s="39">
        <f t="shared" si="16"/>
        <v>-6.4947257383966246</v>
      </c>
      <c r="U35" t="s">
        <v>120</v>
      </c>
      <c r="V35" t="s">
        <v>78</v>
      </c>
      <c r="W35" t="s">
        <v>146</v>
      </c>
      <c r="X35" t="s">
        <v>154</v>
      </c>
      <c r="Y35" s="41"/>
    </row>
    <row r="36" spans="1:25" ht="15" x14ac:dyDescent="0.25">
      <c r="A36">
        <v>1.6</v>
      </c>
      <c r="B36">
        <v>2.37</v>
      </c>
      <c r="C36" s="29">
        <f t="shared" si="0"/>
        <v>4.6940928270042148E-2</v>
      </c>
      <c r="D36" s="30">
        <f>IF(OR($A36="",$B36=""),"",A36*'MPTO_working_2-way'!$G35)</f>
        <v>1.6751054852320675</v>
      </c>
      <c r="E36" s="32">
        <f>IF(OR($A36="",$B36=""),"",B36*'MPTO_working_2-way'!$G35)</f>
        <v>2.4812500000000002</v>
      </c>
      <c r="F36" s="30">
        <f>IF(OR($A36="",$B36=""),"",'MPTO_working_2-way'!D35)</f>
        <v>1.6624287593160894</v>
      </c>
      <c r="G36" s="32">
        <f>IF(OR($A36="",$B36=""),"",'MPTO_working_2-way'!E35)</f>
        <v>2.5095962938451355</v>
      </c>
      <c r="H36" s="30">
        <f>IF(OR($A36="",$B36=""),"",'OddsRatio_working_2-way'!M35)</f>
        <v>1.6617825960083583</v>
      </c>
      <c r="I36" s="30">
        <f>IF(OR($A36="",$B36=""),"",'OddsRatio_working_2-way'!N35)</f>
        <v>2.5110702608857518</v>
      </c>
      <c r="J36" s="30">
        <f>IF('Log_working_2-way'!$D35="","",A36^('Log_working_2-way'!$D35))</f>
        <v>1.6559759798683542</v>
      </c>
      <c r="K36" s="32">
        <f>IF('Log_working_2-way'!$D35="","",B36^('Log_working_2-way'!$D35))</f>
        <v>2.524446063100616</v>
      </c>
      <c r="L36" s="37">
        <f t="shared" si="9"/>
        <v>0.59697732997481112</v>
      </c>
      <c r="M36" s="37">
        <f t="shared" si="10"/>
        <v>0.40302267002518888</v>
      </c>
      <c r="N36" s="38">
        <v>132</v>
      </c>
      <c r="O36" s="38">
        <f t="shared" si="11"/>
        <v>49.500000000000014</v>
      </c>
      <c r="P36" s="38">
        <f t="shared" si="12"/>
        <v>76.303797468354432</v>
      </c>
      <c r="Q36" s="38">
        <f t="shared" si="13"/>
        <v>55.696202531645561</v>
      </c>
      <c r="R36" s="38">
        <f t="shared" si="14"/>
        <v>82.5</v>
      </c>
      <c r="S36" s="39">
        <f t="shared" si="15"/>
        <v>-6.1962025316455467</v>
      </c>
      <c r="T36" s="39">
        <f t="shared" si="16"/>
        <v>-6.196202531645568</v>
      </c>
      <c r="U36" t="s">
        <v>125</v>
      </c>
      <c r="V36" t="s">
        <v>71</v>
      </c>
      <c r="W36" t="s">
        <v>146</v>
      </c>
      <c r="X36" t="s">
        <v>154</v>
      </c>
      <c r="Y36" s="41"/>
    </row>
    <row r="37" spans="1:25" ht="15" x14ac:dyDescent="0.25">
      <c r="A37">
        <v>1.78</v>
      </c>
      <c r="B37">
        <v>2.1</v>
      </c>
      <c r="C37" s="29">
        <f t="shared" si="0"/>
        <v>3.7988228999465079E-2</v>
      </c>
      <c r="D37" s="30">
        <f>IF(OR($A37="",$B37=""),"",A37*'MPTO_working_2-way'!$G36)</f>
        <v>1.8476190476190479</v>
      </c>
      <c r="E37" s="32">
        <f>IF(OR($A37="",$B37=""),"",B37*'MPTO_working_2-way'!$G36)</f>
        <v>2.1797752808988768</v>
      </c>
      <c r="F37" s="30">
        <f>IF(OR($A37="",$B37=""),"",'MPTO_working_2-way'!D36)</f>
        <v>1.8422868408082802</v>
      </c>
      <c r="G37" s="32">
        <f>IF(OR($A37="",$B37=""),"",'MPTO_working_2-way'!E36)</f>
        <v>2.1872440023405506</v>
      </c>
      <c r="H37" s="30">
        <f>IF(OR($A37="",$B37=""),"",'OddsRatio_working_2-way'!M36)</f>
        <v>1.8420753583206844</v>
      </c>
      <c r="I37" s="30">
        <f>IF(OR($A37="",$B37=""),"",'OddsRatio_working_2-way'!N36)</f>
        <v>2.1875421719907089</v>
      </c>
      <c r="J37" s="30">
        <f>IF('Log_working_2-way'!$D36="","",A37^('Log_working_2-way'!$D36))</f>
        <v>1.8396466235294411</v>
      </c>
      <c r="K37" s="32">
        <f>IF('Log_working_2-way'!$D36="","",B37^('Log_working_2-way'!$D36))</f>
        <v>2.1909772182449698</v>
      </c>
      <c r="L37" s="37">
        <f t="shared" si="9"/>
        <v>0.54123711340206171</v>
      </c>
      <c r="M37" s="37">
        <f t="shared" si="10"/>
        <v>0.45876288659793807</v>
      </c>
      <c r="N37" s="38">
        <v>133</v>
      </c>
      <c r="O37" s="38">
        <f t="shared" si="11"/>
        <v>58.280898876404507</v>
      </c>
      <c r="P37" s="38">
        <f t="shared" si="12"/>
        <v>69.666666666666671</v>
      </c>
      <c r="Q37" s="38">
        <f t="shared" si="13"/>
        <v>63.333333333333329</v>
      </c>
      <c r="R37" s="38">
        <f t="shared" si="14"/>
        <v>74.719101123595507</v>
      </c>
      <c r="S37" s="39">
        <f t="shared" si="15"/>
        <v>-5.0524344569288218</v>
      </c>
      <c r="T37" s="39">
        <f t="shared" si="16"/>
        <v>-5.052434456928836</v>
      </c>
      <c r="U37" t="s">
        <v>134</v>
      </c>
      <c r="V37" t="s">
        <v>151</v>
      </c>
      <c r="W37" t="s">
        <v>148</v>
      </c>
      <c r="X37" t="s">
        <v>154</v>
      </c>
      <c r="Y37" s="41"/>
    </row>
    <row r="38" spans="1:25" ht="15" x14ac:dyDescent="0.25">
      <c r="A38">
        <v>1.74</v>
      </c>
      <c r="B38">
        <v>2.17</v>
      </c>
      <c r="C38" s="29">
        <f t="shared" si="0"/>
        <v>3.5542136765718491E-2</v>
      </c>
      <c r="D38" s="30">
        <f>IF(OR($A38="",$B38=""),"",A38*'MPTO_working_2-way'!$G37)</f>
        <v>1.8018433179723501</v>
      </c>
      <c r="E38" s="32">
        <f>IF(OR($A38="",$B38=""),"",B38*'MPTO_working_2-way'!$G37)</f>
        <v>2.2471264367816088</v>
      </c>
      <c r="F38" s="30">
        <f>IF(OR($A38="",$B38=""),"",'MPTO_working_2-way'!D37)</f>
        <v>1.7955204717295163</v>
      </c>
      <c r="G38" s="32">
        <f>IF(OR($A38="",$B38=""),"",'MPTO_working_2-way'!E37)</f>
        <v>2.2570386753541753</v>
      </c>
      <c r="H38" s="30">
        <f>IF(OR($A38="",$B38=""),"",'OddsRatio_working_2-way'!M37)</f>
        <v>1.7952852522702987</v>
      </c>
      <c r="I38" s="30">
        <f>IF(OR($A38="",$B38=""),"",'OddsRatio_working_2-way'!N37)</f>
        <v>2.2574104664273644</v>
      </c>
      <c r="J38" s="30">
        <f>IF('Log_working_2-way'!$D37="","",A38^('Log_working_2-way'!$D37))</f>
        <v>1.7924113803680148</v>
      </c>
      <c r="K38" s="32">
        <f>IF('Log_working_2-way'!$D37="","",B38^('Log_working_2-way'!$D37))</f>
        <v>2.2619707702020815</v>
      </c>
      <c r="L38" s="37">
        <f t="shared" si="9"/>
        <v>0.55498721227621484</v>
      </c>
      <c r="M38" s="37">
        <f t="shared" si="10"/>
        <v>0.44501278772378522</v>
      </c>
      <c r="N38" s="38">
        <v>134</v>
      </c>
      <c r="O38" s="38">
        <f t="shared" si="11"/>
        <v>56.988505747126432</v>
      </c>
      <c r="P38" s="38">
        <f t="shared" si="12"/>
        <v>72.248847926267274</v>
      </c>
      <c r="Q38" s="38">
        <f t="shared" si="13"/>
        <v>61.751152073732719</v>
      </c>
      <c r="R38" s="38">
        <f t="shared" si="14"/>
        <v>77.011494252873561</v>
      </c>
      <c r="S38" s="39">
        <f t="shared" si="15"/>
        <v>-4.7626463266062871</v>
      </c>
      <c r="T38" s="39">
        <f t="shared" si="16"/>
        <v>-4.7626463266062871</v>
      </c>
      <c r="U38" t="s">
        <v>100</v>
      </c>
      <c r="V38" t="s">
        <v>137</v>
      </c>
      <c r="W38" t="s">
        <v>148</v>
      </c>
      <c r="X38" t="s">
        <v>154</v>
      </c>
      <c r="Y38" s="41"/>
    </row>
    <row r="39" spans="1:25" ht="15" x14ac:dyDescent="0.25">
      <c r="A39">
        <v>1.34</v>
      </c>
      <c r="B39">
        <v>3.4</v>
      </c>
      <c r="C39" s="29">
        <f t="shared" si="0"/>
        <v>4.0386303775241439E-2</v>
      </c>
      <c r="D39" s="30">
        <f>IF(OR($A39="",$B39=""),"",A39*'MPTO_working_2-way'!$G38)</f>
        <v>1.3941176470588237</v>
      </c>
      <c r="E39" s="32">
        <f>IF(OR($A39="",$B39=""),"",B39*'MPTO_working_2-way'!$G38)</f>
        <v>3.5373134328358207</v>
      </c>
      <c r="F39" s="30">
        <f>IF(OR($A39="",$B39=""),"",'MPTO_working_2-way'!D38)</f>
        <v>1.37726723095526</v>
      </c>
      <c r="G39" s="32">
        <f>IF(OR($A39="",$B39=""),"",'MPTO_working_2-way'!E38)</f>
        <v>3.6506410256410255</v>
      </c>
      <c r="H39" s="30">
        <f>IF(OR($A39="",$B39=""),"",'OddsRatio_working_2-way'!M38)</f>
        <v>1.3763863263545406</v>
      </c>
      <c r="I39" s="30">
        <f>IF(OR($A39="",$B39=""),"",'OddsRatio_working_2-way'!N38)</f>
        <v>3.6568446566202861</v>
      </c>
      <c r="J39" s="30">
        <f>IF('Log_working_2-way'!$D38="","",A39^('Log_working_2-way'!$D38))</f>
        <v>1.368550351522011</v>
      </c>
      <c r="K39" s="32">
        <f>IF('Log_working_2-way'!$D38="","",B39^('Log_working_2-way'!$D38))</f>
        <v>3.7133334586852129</v>
      </c>
      <c r="L39" s="37">
        <f t="shared" si="9"/>
        <v>0.71729957805907163</v>
      </c>
      <c r="M39" s="37">
        <f t="shared" si="10"/>
        <v>0.28270042194092831</v>
      </c>
      <c r="N39" s="38">
        <v>135</v>
      </c>
      <c r="O39" s="38">
        <f t="shared" si="11"/>
        <v>34.253731343283583</v>
      </c>
      <c r="P39" s="38">
        <f t="shared" si="12"/>
        <v>95.294117647058826</v>
      </c>
      <c r="Q39" s="38">
        <f t="shared" si="13"/>
        <v>39.705882352941181</v>
      </c>
      <c r="R39" s="38">
        <f t="shared" si="14"/>
        <v>100.74626865671641</v>
      </c>
      <c r="S39" s="39">
        <f t="shared" si="15"/>
        <v>-5.452151009657598</v>
      </c>
      <c r="T39" s="39">
        <f t="shared" si="16"/>
        <v>-5.4521510096575838</v>
      </c>
      <c r="U39" t="s">
        <v>102</v>
      </c>
      <c r="V39" t="s">
        <v>135</v>
      </c>
      <c r="W39" t="s">
        <v>148</v>
      </c>
      <c r="X39" t="s">
        <v>154</v>
      </c>
      <c r="Y39" s="41"/>
    </row>
    <row r="40" spans="1:25" ht="15" x14ac:dyDescent="0.25">
      <c r="A40">
        <v>2.31</v>
      </c>
      <c r="B40">
        <v>1.61</v>
      </c>
      <c r="C40" s="29">
        <f t="shared" si="0"/>
        <v>5.4018445322792985E-2</v>
      </c>
      <c r="D40" s="30">
        <f>IF(OR($A40="",$B40=""),"",A40*'MPTO_working_2-way'!$G39)</f>
        <v>2.4347826086956519</v>
      </c>
      <c r="E40" s="32">
        <f>IF(OR($A40="",$B40=""),"",B40*'MPTO_working_2-way'!$G39)</f>
        <v>1.6969696969696968</v>
      </c>
      <c r="F40" s="30">
        <f>IF(OR($A40="",$B40=""),"",'MPTO_working_2-way'!D39)</f>
        <v>2.4637143519591929</v>
      </c>
      <c r="G40" s="32">
        <f>IF(OR($A40="",$B40=""),"",'MPTO_working_2-way'!E39)</f>
        <v>1.6831934104229367</v>
      </c>
      <c r="H40" s="30">
        <f>IF(OR($A40="",$B40=""),"",'OddsRatio_working_2-way'!M39)</f>
        <v>2.4654490723346738</v>
      </c>
      <c r="I40" s="30">
        <f>IF(OR($A40="",$B40=""),"",'OddsRatio_working_2-way'!N39)</f>
        <v>1.6823846825375197</v>
      </c>
      <c r="J40" s="30">
        <f>IF('Log_working_2-way'!$D39="","",A40^('Log_working_2-way'!$D39))</f>
        <v>2.4791843192012233</v>
      </c>
      <c r="K40" s="32">
        <f>IF('Log_working_2-way'!$D39="","",B40^('Log_working_2-way'!$D39))</f>
        <v>1.6760482699931432</v>
      </c>
      <c r="L40" s="37">
        <f t="shared" si="9"/>
        <v>0.41071428571428575</v>
      </c>
      <c r="M40" s="37">
        <f t="shared" si="10"/>
        <v>0.5892857142857143</v>
      </c>
      <c r="N40" s="38">
        <v>136</v>
      </c>
      <c r="O40" s="38">
        <f t="shared" si="11"/>
        <v>77.125541125541133</v>
      </c>
      <c r="P40" s="38">
        <f t="shared" si="12"/>
        <v>51.527950310559007</v>
      </c>
      <c r="Q40" s="38">
        <f t="shared" si="13"/>
        <v>84.472049689440993</v>
      </c>
      <c r="R40" s="38">
        <f t="shared" si="14"/>
        <v>58.874458874458874</v>
      </c>
      <c r="S40" s="39">
        <f t="shared" si="15"/>
        <v>-7.3465085638998602</v>
      </c>
      <c r="T40" s="39">
        <f t="shared" si="16"/>
        <v>-7.3465085638998673</v>
      </c>
      <c r="U40" t="s">
        <v>139</v>
      </c>
      <c r="V40" t="s">
        <v>143</v>
      </c>
      <c r="W40" t="s">
        <v>149</v>
      </c>
      <c r="X40" t="s">
        <v>154</v>
      </c>
      <c r="Y40" s="41"/>
    </row>
    <row r="41" spans="1:25" ht="15" x14ac:dyDescent="0.25">
      <c r="A41">
        <v>2.0299999999999998</v>
      </c>
      <c r="B41">
        <v>1.79</v>
      </c>
      <c r="C41" s="29">
        <f t="shared" si="0"/>
        <v>5.1270055315518537E-2</v>
      </c>
      <c r="D41" s="30">
        <f>IF(OR($A41="",$B41=""),"",A41*'MPTO_working_2-way'!$G40)</f>
        <v>2.1340782122905022</v>
      </c>
      <c r="E41" s="32">
        <f>IF(OR($A41="",$B41=""),"",B41*'MPTO_working_2-way'!$G40)</f>
        <v>1.8817733990147782</v>
      </c>
      <c r="F41" s="30">
        <f>IF(OR($A41="",$B41=""),"",'MPTO_working_2-way'!D40)</f>
        <v>2.1414385478975744</v>
      </c>
      <c r="G41" s="32">
        <f>IF(OR($A41="",$B41=""),"",'MPTO_working_2-way'!E40)</f>
        <v>1.8760874616000205</v>
      </c>
      <c r="H41" s="30">
        <f>IF(OR($A41="",$B41=""),"",'OddsRatio_working_2-way'!M40)</f>
        <v>2.1418395107695432</v>
      </c>
      <c r="I41" s="30">
        <f>IF(OR($A41="",$B41=""),"",'OddsRatio_working_2-way'!N40)</f>
        <v>1.8757798189397472</v>
      </c>
      <c r="J41" s="30">
        <f>IF('Log_working_2-way'!$D40="","",A41^('Log_working_2-way'!$D40))</f>
        <v>2.1452627032418197</v>
      </c>
      <c r="K41" s="32">
        <f>IF('Log_working_2-way'!$D40="","",B41^('Log_working_2-way'!$D40))</f>
        <v>1.8731621113375483</v>
      </c>
      <c r="L41" s="37">
        <f t="shared" si="9"/>
        <v>0.46858638743455511</v>
      </c>
      <c r="M41" s="37">
        <f t="shared" si="10"/>
        <v>0.53141361256544506</v>
      </c>
      <c r="N41" s="38">
        <v>137</v>
      </c>
      <c r="O41" s="38">
        <f t="shared" si="11"/>
        <v>69.512315270935943</v>
      </c>
      <c r="P41" s="38">
        <f t="shared" si="12"/>
        <v>60.463687150837998</v>
      </c>
      <c r="Q41" s="38">
        <f t="shared" si="13"/>
        <v>76.536312849162002</v>
      </c>
      <c r="R41" s="38">
        <f t="shared" si="14"/>
        <v>67.487684729064043</v>
      </c>
      <c r="S41" s="39">
        <f t="shared" si="15"/>
        <v>-7.0239975782260586</v>
      </c>
      <c r="T41" s="39">
        <f t="shared" si="16"/>
        <v>-7.0239975782260444</v>
      </c>
      <c r="U41" t="s">
        <v>116</v>
      </c>
      <c r="V41" t="s">
        <v>114</v>
      </c>
      <c r="W41" t="s">
        <v>149</v>
      </c>
      <c r="X41" t="s">
        <v>154</v>
      </c>
      <c r="Y41" s="41"/>
    </row>
    <row r="42" spans="1:25" ht="15" x14ac:dyDescent="0.25">
      <c r="A42"/>
      <c r="B42"/>
      <c r="C42" s="29"/>
      <c r="D42" s="30"/>
      <c r="E42" s="32"/>
      <c r="F42" s="30"/>
      <c r="G42" s="32"/>
      <c r="H42" s="30"/>
      <c r="I42" s="30"/>
      <c r="J42" s="30"/>
      <c r="K42" s="32"/>
      <c r="L42" s="37"/>
      <c r="M42" s="37"/>
      <c r="N42" s="38"/>
      <c r="O42" s="38"/>
      <c r="P42" s="38"/>
      <c r="Q42" s="38"/>
      <c r="R42" s="38"/>
      <c r="S42" s="39"/>
      <c r="T42" s="39"/>
      <c r="U42"/>
      <c r="V42"/>
      <c r="W42"/>
      <c r="X42" s="52"/>
      <c r="Y42" s="41"/>
    </row>
    <row r="43" spans="1:25" ht="15" x14ac:dyDescent="0.25">
      <c r="A43"/>
      <c r="B43"/>
      <c r="C43" s="29"/>
      <c r="D43" s="30"/>
      <c r="E43" s="32"/>
      <c r="F43" s="30"/>
      <c r="G43" s="32"/>
      <c r="H43" s="30"/>
      <c r="I43" s="30"/>
      <c r="J43" s="30"/>
      <c r="K43" s="32"/>
      <c r="L43" s="37"/>
      <c r="M43" s="37"/>
      <c r="N43" s="38"/>
      <c r="O43" s="38"/>
      <c r="P43" s="38"/>
      <c r="Q43" s="38"/>
      <c r="R43" s="38"/>
      <c r="S43" s="39"/>
      <c r="T43" s="39"/>
      <c r="U43"/>
      <c r="V43"/>
      <c r="W43"/>
      <c r="X43" s="52"/>
      <c r="Y43" s="41"/>
    </row>
    <row r="44" spans="1:25" ht="15" x14ac:dyDescent="0.25">
      <c r="A44"/>
      <c r="B44"/>
      <c r="C44" s="29"/>
      <c r="D44" s="30"/>
      <c r="E44" s="32"/>
      <c r="F44" s="30"/>
      <c r="G44" s="32"/>
      <c r="H44" s="30"/>
      <c r="I44" s="30"/>
      <c r="J44" s="30"/>
      <c r="K44" s="32"/>
      <c r="L44" s="37"/>
      <c r="M44" s="37"/>
      <c r="N44" s="38"/>
      <c r="O44" s="38"/>
      <c r="P44" s="38"/>
      <c r="Q44" s="38"/>
      <c r="R44" s="38"/>
      <c r="S44" s="39"/>
      <c r="T44" s="39"/>
      <c r="U44"/>
      <c r="V44"/>
      <c r="W44"/>
      <c r="X44" s="52"/>
      <c r="Y44" s="41"/>
    </row>
    <row r="45" spans="1:25" ht="15" x14ac:dyDescent="0.25">
      <c r="A45"/>
      <c r="B45"/>
      <c r="C45" s="29"/>
      <c r="D45" s="30"/>
      <c r="E45" s="32"/>
      <c r="F45" s="30"/>
      <c r="G45" s="32"/>
      <c r="H45" s="30"/>
      <c r="I45" s="30"/>
      <c r="J45" s="30"/>
      <c r="K45" s="32"/>
      <c r="L45" s="37"/>
      <c r="M45" s="37"/>
      <c r="N45" s="38"/>
      <c r="O45" s="38"/>
      <c r="P45" s="38"/>
      <c r="Q45" s="38"/>
      <c r="R45" s="38"/>
      <c r="S45" s="39"/>
      <c r="T45" s="39"/>
      <c r="U45"/>
      <c r="V45"/>
      <c r="W45"/>
      <c r="X45" s="52"/>
      <c r="Y45" s="41"/>
    </row>
    <row r="46" spans="1:25" ht="15" x14ac:dyDescent="0.25">
      <c r="A46"/>
      <c r="B46"/>
      <c r="C46" s="29"/>
      <c r="D46" s="30"/>
      <c r="E46" s="32"/>
      <c r="F46" s="30"/>
      <c r="G46" s="32"/>
      <c r="H46" s="30"/>
      <c r="I46" s="30"/>
      <c r="J46" s="30"/>
      <c r="K46" s="32"/>
      <c r="L46" s="37"/>
      <c r="M46" s="37"/>
      <c r="N46" s="38"/>
      <c r="O46" s="38"/>
      <c r="P46" s="38"/>
      <c r="Q46" s="38"/>
      <c r="R46" s="38"/>
      <c r="S46" s="39"/>
      <c r="T46" s="39"/>
      <c r="U46"/>
      <c r="V46"/>
      <c r="W46"/>
      <c r="X46" s="52"/>
      <c r="Y46" s="41"/>
    </row>
    <row r="47" spans="1:25" ht="15" x14ac:dyDescent="0.25">
      <c r="A47"/>
      <c r="B47"/>
      <c r="C47" s="29"/>
      <c r="D47" s="30"/>
      <c r="E47" s="32"/>
      <c r="F47" s="30"/>
      <c r="G47" s="32"/>
      <c r="H47" s="30"/>
      <c r="I47" s="30"/>
      <c r="J47" s="30"/>
      <c r="K47" s="32"/>
      <c r="L47" s="37"/>
      <c r="M47" s="37"/>
      <c r="N47" s="38"/>
      <c r="O47" s="38"/>
      <c r="P47" s="38"/>
      <c r="Q47" s="38"/>
      <c r="R47" s="38"/>
      <c r="S47" s="39"/>
      <c r="T47" s="39"/>
      <c r="U47"/>
      <c r="V47"/>
      <c r="W47"/>
      <c r="X47" s="52"/>
      <c r="Y47" s="41"/>
    </row>
    <row r="48" spans="1:25" ht="15" x14ac:dyDescent="0.25">
      <c r="A48"/>
      <c r="B48"/>
      <c r="C48" s="29"/>
      <c r="D48" s="30"/>
      <c r="E48" s="32"/>
      <c r="F48" s="30"/>
      <c r="G48" s="32"/>
      <c r="H48" s="30"/>
      <c r="I48" s="30"/>
      <c r="J48" s="30"/>
      <c r="K48" s="32"/>
      <c r="L48" s="37"/>
      <c r="M48" s="37"/>
      <c r="N48" s="38"/>
      <c r="O48" s="38"/>
      <c r="P48" s="38"/>
      <c r="Q48" s="38"/>
      <c r="R48" s="38"/>
      <c r="S48" s="39"/>
      <c r="T48" s="39"/>
      <c r="U48"/>
      <c r="V48"/>
      <c r="W48"/>
      <c r="X48" s="52"/>
      <c r="Y48" s="41"/>
    </row>
    <row r="49" spans="1:25" ht="15" x14ac:dyDescent="0.25">
      <c r="A49"/>
      <c r="B49"/>
      <c r="C49" s="29"/>
      <c r="D49" s="30"/>
      <c r="E49" s="32"/>
      <c r="F49" s="30"/>
      <c r="G49" s="32"/>
      <c r="H49" s="30"/>
      <c r="I49" s="30"/>
      <c r="J49" s="30"/>
      <c r="K49" s="32"/>
      <c r="L49" s="37"/>
      <c r="M49" s="37"/>
      <c r="N49" s="38"/>
      <c r="O49" s="38"/>
      <c r="P49" s="38"/>
      <c r="Q49" s="38"/>
      <c r="R49" s="38"/>
      <c r="S49" s="39"/>
      <c r="T49" s="39"/>
      <c r="U49"/>
      <c r="V49"/>
      <c r="W49"/>
      <c r="X49" s="52"/>
      <c r="Y49" s="41"/>
    </row>
    <row r="50" spans="1:25" ht="15" x14ac:dyDescent="0.25">
      <c r="A50"/>
      <c r="B50"/>
      <c r="C50" s="29"/>
      <c r="D50" s="30"/>
      <c r="E50" s="32"/>
      <c r="F50" s="30"/>
      <c r="G50" s="32"/>
      <c r="H50" s="30"/>
      <c r="I50" s="30"/>
      <c r="J50" s="30"/>
      <c r="K50" s="32"/>
      <c r="L50" s="37"/>
      <c r="M50" s="37"/>
      <c r="N50" s="38"/>
      <c r="O50" s="38"/>
      <c r="P50" s="38"/>
      <c r="Q50" s="38"/>
      <c r="R50" s="38"/>
      <c r="S50" s="39"/>
      <c r="T50" s="39"/>
      <c r="U50"/>
      <c r="V50"/>
      <c r="W50"/>
      <c r="X50" s="52"/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 s="52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 s="52"/>
      <c r="Y52" s="41"/>
    </row>
    <row r="53" spans="1:25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 s="52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 s="52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 s="52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 s="52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 s="52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 s="52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 s="52"/>
      <c r="Y59" s="41"/>
    </row>
    <row r="60" spans="1:25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 s="52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 s="52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 s="52"/>
      <c r="Y62" s="41"/>
    </row>
    <row r="63" spans="1:25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 s="52"/>
      <c r="Y63" s="4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 s="52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52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52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52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52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52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52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52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52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52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52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52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52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52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52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52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52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52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52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52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52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52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52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52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52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52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52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52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52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52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52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52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52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52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52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52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52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52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52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52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52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52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52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52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52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52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52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52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52"/>
      <c r="Y112" s="41"/>
    </row>
    <row r="113" spans="1:25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52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52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52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52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52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52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52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52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52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52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52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52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52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52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52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52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52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52"/>
      <c r="Y130" s="41"/>
    </row>
    <row r="131" spans="1:25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52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52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52"/>
      <c r="Y133" s="41"/>
    </row>
    <row r="134" spans="1:25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52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52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52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52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52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52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52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52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52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52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52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52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52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52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52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52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52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52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52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52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52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52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52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52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52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52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52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52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52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52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52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52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52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52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52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52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52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52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52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52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52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52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52"/>
      <c r="Y176" s="41"/>
    </row>
    <row r="177" spans="1:25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52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52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52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52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52"/>
      <c r="Y181" s="41"/>
    </row>
    <row r="182" spans="1:25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52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52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52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52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52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52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52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52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52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52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52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52"/>
      <c r="Y193" s="41"/>
    </row>
    <row r="194" spans="1:25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52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52"/>
      <c r="Y195" s="41"/>
    </row>
    <row r="196" spans="1:25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52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52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52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52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52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52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52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52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52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52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52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52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52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52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52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52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52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52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52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52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52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52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52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52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 s="52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 s="52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52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0" zoomScaleNormal="80" workbookViewId="0">
      <pane ySplit="2" topLeftCell="A16" activePane="bottomLeft" state="frozen"/>
      <selection pane="bottomLeft" activeCell="S3" sqref="S3:S41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6" t="s">
        <v>9</v>
      </c>
      <c r="B1" s="56"/>
      <c r="C1" s="57"/>
      <c r="D1" s="18"/>
      <c r="E1" s="58" t="s">
        <v>25</v>
      </c>
      <c r="F1" s="56"/>
      <c r="G1" s="57"/>
      <c r="H1" s="58" t="s">
        <v>23</v>
      </c>
      <c r="I1" s="56"/>
      <c r="J1" s="57"/>
      <c r="K1" s="58" t="s">
        <v>11</v>
      </c>
      <c r="L1" s="56"/>
      <c r="M1" s="57"/>
      <c r="N1" s="58" t="s">
        <v>35</v>
      </c>
      <c r="O1" s="56"/>
      <c r="P1" s="56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1.56</v>
      </c>
      <c r="B3">
        <v>4.3499999999999996</v>
      </c>
      <c r="C3">
        <v>5.94</v>
      </c>
      <c r="D3" s="20">
        <f>IF(OR($A3="",$B3="",$C3=""),"",(1/A3)+(1/B3)+(1/C3)-1)</f>
        <v>3.926086684707375E-2</v>
      </c>
      <c r="E3" s="17">
        <f>IF(OR($A3="",$B3="",$C3=""),"",A3*'MPTO_working_3-way'!$I2)</f>
        <v>1.621246952281435</v>
      </c>
      <c r="F3" s="21">
        <f>IF(OR($A3="",$B3="",$C3=""),"",B3*'MPTO_working_3-way'!$I2)</f>
        <v>4.5207847707847701</v>
      </c>
      <c r="G3" s="22">
        <f>IF(OR($A3="",$B3="",$C3=""),"",C3*'MPTO_working_3-way'!$I2)</f>
        <v>6.1732095490716183</v>
      </c>
      <c r="H3" s="17">
        <f>IF(OR($A3="",$B3="",$C3=""),"",'MPTO_working_3-way'!E2)</f>
        <v>1.5925121723423521</v>
      </c>
      <c r="I3" s="21">
        <f>IF(OR($A3="",$B3="",$C3=""),"",'MPTO_working_3-way'!F2)</f>
        <v>4.6125865099417771</v>
      </c>
      <c r="J3" s="22">
        <f>IF(OR($A3="",$B3="",$C3=""),"",'MPTO_working_3-way'!G2)</f>
        <v>6.4406756912221494</v>
      </c>
      <c r="K3" s="17">
        <f>IF(OR($A3="",$B3="",$C3=""),"",'OddsRatio_working_3-way'!H2)</f>
        <v>1.602020163944754</v>
      </c>
      <c r="L3" s="21">
        <f>IF(OR($A3="",$B3="",$C3=""),"",'OddsRatio_working_3-way'!I2)</f>
        <v>4.6013706235980818</v>
      </c>
      <c r="M3" s="22">
        <f>IF(OR($A3="",$B3="",$C3=""),"",'OddsRatio_working_3-way'!J2)</f>
        <v>6.3106778747983663</v>
      </c>
      <c r="N3" s="23">
        <f>(1/E3)* 100</f>
        <v>61.680917801744513</v>
      </c>
      <c r="O3" s="24">
        <f>(1/F3)* 100</f>
        <v>22.120053280625619</v>
      </c>
      <c r="P3" s="24">
        <f>(1/G3)* 100</f>
        <v>16.199028917629871</v>
      </c>
      <c r="Q3" t="s">
        <v>81</v>
      </c>
      <c r="R3" t="s">
        <v>82</v>
      </c>
      <c r="S3" t="s">
        <v>152</v>
      </c>
      <c r="T3" s="35">
        <v>100</v>
      </c>
      <c r="U3" s="35">
        <f>(1/A4)*((T3*A4)-T3)</f>
        <v>30.069930069930074</v>
      </c>
      <c r="V3" s="35">
        <f>(1/B4)*((T3*B4)-T3)</f>
        <v>78.494623655913983</v>
      </c>
      <c r="W3" s="35">
        <f>(1/C4)*((T3*C4)-T3)</f>
        <v>87.437185929648237</v>
      </c>
      <c r="X3" s="35">
        <f>((1/B4)+(1/C4))*T3</f>
        <v>34.06819041443778</v>
      </c>
      <c r="Y3" s="35">
        <f>((1/A4)+(1/C4))*T3</f>
        <v>82.492884000421697</v>
      </c>
      <c r="Z3" s="35">
        <f>((1/A4)+(1/B4))*T3</f>
        <v>91.435446274155964</v>
      </c>
      <c r="AA3" s="35">
        <f t="shared" ref="AA3:AA4" si="0">U3-X3</f>
        <v>-3.9982603445077061</v>
      </c>
      <c r="AB3" s="35">
        <f t="shared" ref="AB3:AB4" si="1">V3-Y3</f>
        <v>-3.9982603445077132</v>
      </c>
      <c r="AC3" s="35">
        <f t="shared" ref="AC3:AC4" si="2">W3-Z3</f>
        <v>-3.9982603445077274</v>
      </c>
      <c r="AD3" s="27"/>
      <c r="AE3" s="27"/>
      <c r="AF3">
        <v>1.72</v>
      </c>
      <c r="AG3">
        <v>2.1800000000000002</v>
      </c>
      <c r="AH3" s="41"/>
      <c r="AI3" s="27"/>
      <c r="AJ3" t="s">
        <v>146</v>
      </c>
    </row>
    <row r="4" spans="1:36" ht="15" x14ac:dyDescent="0.25">
      <c r="A4">
        <v>1.43</v>
      </c>
      <c r="B4">
        <v>4.6500000000000004</v>
      </c>
      <c r="C4">
        <v>7.96</v>
      </c>
      <c r="D4" s="20">
        <f t="shared" ref="D4:D67" si="3">IF(OR($A4="",$B4="",$C4=""),"",(1/A4)+(1/B4)+(1/C4)-1)</f>
        <v>3.9982603445077203E-2</v>
      </c>
      <c r="E4" s="17">
        <f>IF(OR($A4="",$B4="",$C4=""),"",A4*'MPTO_working_3-way'!$I3)</f>
        <v>1.4871751229264603</v>
      </c>
      <c r="F4" s="21">
        <f>IF(OR($A4="",$B4="",$C4=""),"",B4*'MPTO_working_3-way'!$I3)</f>
        <v>4.8359191060196096</v>
      </c>
      <c r="G4" s="22">
        <f>IF(OR($A4="",$B4="",$C4=""),"",C4*'MPTO_working_3-way'!$I3)</f>
        <v>8.278261523422815</v>
      </c>
      <c r="H4" s="17">
        <f>IF(OR($A4="",$B4="",$C4=""),"",'MPTO_working_3-way'!E3)</f>
        <v>1.4577829735713477</v>
      </c>
      <c r="I4" s="21">
        <f>IF(OR($A4="",$B4="",$C4=""),"",'MPTO_working_3-way'!F3)</f>
        <v>4.9572135718772294</v>
      </c>
      <c r="J4" s="22">
        <f>IF(OR($A4="",$B4="",$C4=""),"",'MPTO_working_3-way'!G3)</f>
        <v>8.9046714318239708</v>
      </c>
      <c r="K4" s="17">
        <f>IF(OR($A4="",$B4="",$C4=""),"",'OddsRatio_working_3-way'!H3)</f>
        <v>1.4669500430081446</v>
      </c>
      <c r="L4" s="21">
        <f>IF(OR($A4="",$B4="",$C4=""),"",'OddsRatio_working_3-way'!I3)</f>
        <v>4.9636457139063479</v>
      </c>
      <c r="M4" s="22">
        <f>IF(OR($A4="",$B4="",$C4=""),"",'OddsRatio_working_3-way'!J3)</f>
        <v>8.5580751147364875</v>
      </c>
      <c r="N4" s="23">
        <f t="shared" ref="N4" si="4">(1/E4)* 100</f>
        <v>67.24157663639518</v>
      </c>
      <c r="O4" s="24">
        <f t="shared" ref="O4" si="5">(1/F4)* 100</f>
        <v>20.678592384955934</v>
      </c>
      <c r="P4" s="24">
        <f t="shared" ref="P4" si="6">(1/G4)* 100</f>
        <v>12.07983097864888</v>
      </c>
      <c r="Q4" t="s">
        <v>83</v>
      </c>
      <c r="R4" t="s">
        <v>80</v>
      </c>
      <c r="S4" t="s">
        <v>152</v>
      </c>
      <c r="T4" s="35">
        <v>100</v>
      </c>
      <c r="U4" s="35">
        <f t="shared" ref="U4:U41" si="7">(1/A5)*((T4*A5)-T4)</f>
        <v>59.514170040485837</v>
      </c>
      <c r="V4" s="35">
        <f t="shared" ref="V4:V41" si="8">(1/B5)*((T4*B5)-T4)</f>
        <v>73.045822102425873</v>
      </c>
      <c r="W4" s="35">
        <f t="shared" ref="W4:W41" si="9">(1/C5)*((T4*C5)-T4)</f>
        <v>64.157706093189958</v>
      </c>
      <c r="X4" s="35">
        <f t="shared" ref="X4:X41" si="10">((1/B5)+(1/C5))*T4</f>
        <v>62.796471804384154</v>
      </c>
      <c r="Y4" s="35">
        <f t="shared" ref="Y4:Y41" si="11">((1/A5)+(1/C5))*T4</f>
        <v>76.328123866324205</v>
      </c>
      <c r="Z4" s="35">
        <f t="shared" ref="Z4:Z41" si="12">((1/A5)+(1/B5))*T4</f>
        <v>67.44000785708829</v>
      </c>
      <c r="AA4" s="35">
        <f t="shared" ref="AA4:AA41" si="13">U4-X4</f>
        <v>-3.2823017638983174</v>
      </c>
      <c r="AB4" s="35">
        <f t="shared" ref="AB4:AB41" si="14">V4-Y4</f>
        <v>-3.2823017638983316</v>
      </c>
      <c r="AC4" s="35">
        <f t="shared" ref="AC4:AC41" si="15">W4-Z4</f>
        <v>-3.2823017638983316</v>
      </c>
      <c r="AD4" s="4"/>
      <c r="AE4" s="4"/>
      <c r="AF4">
        <v>1.7</v>
      </c>
      <c r="AG4">
        <v>2.21</v>
      </c>
      <c r="AH4" s="4"/>
      <c r="AI4" s="4"/>
      <c r="AJ4" t="s">
        <v>146</v>
      </c>
    </row>
    <row r="5" spans="1:36" s="12" customFormat="1" ht="15" x14ac:dyDescent="0.25">
      <c r="A5">
        <v>2.4700000000000002</v>
      </c>
      <c r="B5">
        <v>3.71</v>
      </c>
      <c r="C5">
        <v>2.79</v>
      </c>
      <c r="D5" s="20">
        <f t="shared" si="3"/>
        <v>3.282301763898321E-2</v>
      </c>
      <c r="E5" s="17">
        <f>IF(OR($A5="",$B5="",$C5=""),"",A5*'MPTO_working_3-way'!$I4)</f>
        <v>2.5510728535682889</v>
      </c>
      <c r="F5" s="21">
        <f>IF(OR($A5="",$B5="",$C5=""),"",B5*'MPTO_working_3-way'!$I4)</f>
        <v>3.8317733954406274</v>
      </c>
      <c r="G5" s="22">
        <f>IF(OR($A5="",$B5="",$C5=""),"",C5*'MPTO_working_3-way'!$I4)</f>
        <v>2.8815762192127634</v>
      </c>
      <c r="H5" s="17">
        <f>IF(OR($A5="",$B5="",$C5=""),"",'MPTO_working_3-way'!E4)</f>
        <v>2.5386039555863777</v>
      </c>
      <c r="I5" s="21">
        <f>IF(OR($A5="",$B5="",$C5=""),"",'MPTO_working_3-way'!F4)</f>
        <v>3.8669644642882077</v>
      </c>
      <c r="J5" s="22">
        <f>IF(OR($A5="",$B5="",$C5=""),"",'MPTO_working_3-way'!G4)</f>
        <v>2.8778474633894149</v>
      </c>
      <c r="K5" s="17">
        <f>IF(OR($A5="",$B5="",$C5=""),"",'OddsRatio_working_3-way'!H4)</f>
        <v>2.5446405619428503</v>
      </c>
      <c r="L5" s="21">
        <f>IF(OR($A5="",$B5="",$C5=""),"",'OddsRatio_working_3-way'!I4)</f>
        <v>3.847602668615731</v>
      </c>
      <c r="M5" s="22">
        <f>IF(OR($A5="",$B5="",$C5=""),"",'OddsRatio_working_3-way'!J4)</f>
        <v>2.8808888475358518</v>
      </c>
      <c r="N5" s="23">
        <f t="shared" ref="N5:N41" si="16">(1/E5)* 100</f>
        <v>39.199194119496013</v>
      </c>
      <c r="O5" s="24">
        <f t="shared" ref="O5:O41" si="17">(1/F5)* 100</f>
        <v>26.097576677939404</v>
      </c>
      <c r="P5" s="24">
        <f t="shared" ref="P5:P41" si="18">(1/G5)* 100</f>
        <v>34.703229202564579</v>
      </c>
      <c r="Q5" t="s">
        <v>72</v>
      </c>
      <c r="R5" t="s">
        <v>76</v>
      </c>
      <c r="S5" t="s">
        <v>152</v>
      </c>
      <c r="T5" s="35">
        <v>100</v>
      </c>
      <c r="U5" s="35">
        <f t="shared" si="7"/>
        <v>89.733059548254616</v>
      </c>
      <c r="V5" s="35">
        <f t="shared" si="8"/>
        <v>85.11904761904762</v>
      </c>
      <c r="W5" s="35">
        <f t="shared" si="9"/>
        <v>22.480620155038757</v>
      </c>
      <c r="X5" s="35">
        <f t="shared" si="10"/>
        <v>92.400332225913616</v>
      </c>
      <c r="Y5" s="35">
        <f t="shared" si="11"/>
        <v>87.786320296706606</v>
      </c>
      <c r="Z5" s="35">
        <f t="shared" si="12"/>
        <v>25.14789283269776</v>
      </c>
      <c r="AA5" s="35">
        <f t="shared" si="13"/>
        <v>-2.6672726776589997</v>
      </c>
      <c r="AB5" s="35">
        <f t="shared" si="14"/>
        <v>-2.6672726776589855</v>
      </c>
      <c r="AC5" s="35">
        <f t="shared" si="15"/>
        <v>-2.6672726776590032</v>
      </c>
      <c r="AD5" s="27"/>
      <c r="AE5" s="27"/>
      <c r="AF5">
        <v>1.66</v>
      </c>
      <c r="AG5">
        <v>2.2999999999999998</v>
      </c>
      <c r="AH5" s="36"/>
      <c r="AI5" s="27"/>
      <c r="AJ5" t="s">
        <v>146</v>
      </c>
    </row>
    <row r="6" spans="1:36" s="12" customFormat="1" ht="15" x14ac:dyDescent="0.25">
      <c r="A6">
        <v>9.74</v>
      </c>
      <c r="B6">
        <v>6.72</v>
      </c>
      <c r="C6">
        <v>1.29</v>
      </c>
      <c r="D6" s="20">
        <f t="shared" si="3"/>
        <v>2.667272677659005E-2</v>
      </c>
      <c r="E6" s="17">
        <f>IF(OR($A6="",$B6="",$C6=""),"",A6*'MPTO_working_3-way'!$I5)</f>
        <v>9.9997923588039868</v>
      </c>
      <c r="F6" s="21">
        <f>IF(OR($A6="",$B6="",$C6=""),"",B6*'MPTO_working_3-way'!$I5)</f>
        <v>6.8992407239386848</v>
      </c>
      <c r="G6" s="22">
        <f>IF(OR($A6="",$B6="",$C6=""),"",C6*'MPTO_working_3-way'!$I5)</f>
        <v>1.3244078175418013</v>
      </c>
      <c r="H6" s="17">
        <f>IF(OR($A6="",$B6="",$C6=""),"",'MPTO_working_3-way'!E5)</f>
        <v>10.663425486707425</v>
      </c>
      <c r="I6" s="21">
        <f>IF(OR($A6="",$B6="",$C6=""),"",'MPTO_working_3-way'!F5)</f>
        <v>7.1470118599236976</v>
      </c>
      <c r="J6" s="22">
        <f>IF(OR($A6="",$B6="",$C6=""),"",'MPTO_working_3-way'!G5)</f>
        <v>1.304967022401621</v>
      </c>
      <c r="K6" s="17">
        <f>IF(OR($A6="",$B6="",$C6=""),"",'OddsRatio_working_3-way'!H5)</f>
        <v>10.357265604883475</v>
      </c>
      <c r="L6" s="21">
        <f>IF(OR($A6="",$B6="",$C6=""),"",'OddsRatio_working_3-way'!I5)</f>
        <v>7.1239770320289999</v>
      </c>
      <c r="M6" s="22">
        <f>IF(OR($A6="",$B6="",$C6=""),"",'OddsRatio_working_3-way'!J5)</f>
        <v>1.3104813530224497</v>
      </c>
      <c r="N6" s="23">
        <f t="shared" si="16"/>
        <v>10.000207645507588</v>
      </c>
      <c r="O6" s="24">
        <f t="shared" si="17"/>
        <v>14.494348581435107</v>
      </c>
      <c r="P6" s="24">
        <f t="shared" si="18"/>
        <v>75.505443773057294</v>
      </c>
      <c r="Q6" t="s">
        <v>95</v>
      </c>
      <c r="R6" t="s">
        <v>84</v>
      </c>
      <c r="S6" t="s">
        <v>152</v>
      </c>
      <c r="T6" s="35">
        <v>100</v>
      </c>
      <c r="U6" s="35">
        <f t="shared" si="7"/>
        <v>57.627118644067799</v>
      </c>
      <c r="V6" s="35">
        <f t="shared" si="8"/>
        <v>70.501474926253692</v>
      </c>
      <c r="W6" s="35">
        <f t="shared" si="9"/>
        <v>69.696969696969703</v>
      </c>
      <c r="X6" s="35">
        <f t="shared" si="10"/>
        <v>59.801555376776619</v>
      </c>
      <c r="Y6" s="35">
        <f t="shared" si="11"/>
        <v>72.675911658962505</v>
      </c>
      <c r="Z6" s="35">
        <f t="shared" si="12"/>
        <v>71.871406429678515</v>
      </c>
      <c r="AA6" s="35">
        <f t="shared" si="13"/>
        <v>-2.1744367327088199</v>
      </c>
      <c r="AB6" s="35">
        <f t="shared" si="14"/>
        <v>-2.1744367327088128</v>
      </c>
      <c r="AC6" s="35">
        <f t="shared" si="15"/>
        <v>-2.1744367327088128</v>
      </c>
      <c r="AD6" s="27"/>
      <c r="AE6" s="27"/>
      <c r="AF6">
        <v>1.35</v>
      </c>
      <c r="AG6">
        <v>3.34</v>
      </c>
      <c r="AH6" s="36"/>
      <c r="AI6" s="27"/>
      <c r="AJ6" t="s">
        <v>147</v>
      </c>
    </row>
    <row r="7" spans="1:36" s="12" customFormat="1" ht="15" x14ac:dyDescent="0.25">
      <c r="A7">
        <v>2.36</v>
      </c>
      <c r="B7">
        <v>3.39</v>
      </c>
      <c r="C7">
        <v>3.3</v>
      </c>
      <c r="D7" s="20">
        <f t="shared" si="3"/>
        <v>2.1744367327088288E-2</v>
      </c>
      <c r="E7" s="17">
        <f>IF(OR($A7="",$B7="",$C7=""),"",A7*'MPTO_working_3-way'!$I6)</f>
        <v>2.4113167068919283</v>
      </c>
      <c r="F7" s="21">
        <f>IF(OR($A7="",$B7="",$C7=""),"",B7*'MPTO_working_3-way'!$I6)</f>
        <v>3.4637134052388294</v>
      </c>
      <c r="G7" s="22">
        <f>IF(OR($A7="",$B7="",$C7=""),"",C7*'MPTO_working_3-way'!$I6)</f>
        <v>3.371756412179391</v>
      </c>
      <c r="H7" s="17">
        <f>IF(OR($A7="",$B7="",$C7=""),"",'MPTO_working_3-way'!E6)</f>
        <v>2.4010716975091948</v>
      </c>
      <c r="I7" s="21">
        <f>IF(OR($A7="",$B7="",$C7=""),"",'MPTO_working_3-way'!F6)</f>
        <v>3.4753943848859499</v>
      </c>
      <c r="J7" s="22">
        <f>IF(OR($A7="",$B7="",$C7=""),"",'MPTO_working_3-way'!G6)</f>
        <v>3.3808662780572258</v>
      </c>
      <c r="K7" s="17">
        <f>IF(OR($A7="",$B7="",$C7=""),"",'OddsRatio_working_3-way'!H6)</f>
        <v>2.4055580575750644</v>
      </c>
      <c r="L7" s="21">
        <f>IF(OR($A7="",$B7="",$C7=""),"",'OddsRatio_working_3-way'!I6)</f>
        <v>3.4700615864738267</v>
      </c>
      <c r="M7" s="22">
        <f>IF(OR($A7="",$B7="",$C7=""),"",'OddsRatio_working_3-way'!J6)</f>
        <v>3.377046715016653</v>
      </c>
      <c r="N7" s="23">
        <f t="shared" si="16"/>
        <v>41.471118129851639</v>
      </c>
      <c r="O7" s="24">
        <f t="shared" si="17"/>
        <v>28.87074890455748</v>
      </c>
      <c r="P7" s="24">
        <f t="shared" si="18"/>
        <v>29.658132965590873</v>
      </c>
      <c r="Q7" t="s">
        <v>91</v>
      </c>
      <c r="R7" t="s">
        <v>86</v>
      </c>
      <c r="S7" t="s">
        <v>152</v>
      </c>
      <c r="T7" s="35">
        <v>100</v>
      </c>
      <c r="U7" s="35">
        <f t="shared" si="7"/>
        <v>48.979591836734699</v>
      </c>
      <c r="V7" s="35">
        <f t="shared" si="8"/>
        <v>71.509971509971507</v>
      </c>
      <c r="W7" s="35">
        <f t="shared" si="9"/>
        <v>77.116704805491992</v>
      </c>
      <c r="X7" s="35">
        <f t="shared" si="10"/>
        <v>51.373323684536501</v>
      </c>
      <c r="Y7" s="35">
        <f t="shared" si="11"/>
        <v>73.903703357773324</v>
      </c>
      <c r="Z7" s="35">
        <f t="shared" si="12"/>
        <v>79.510436653293809</v>
      </c>
      <c r="AA7" s="35">
        <f t="shared" si="13"/>
        <v>-2.3937318478018028</v>
      </c>
      <c r="AB7" s="35">
        <f t="shared" si="14"/>
        <v>-2.393731847801817</v>
      </c>
      <c r="AC7" s="35">
        <f t="shared" si="15"/>
        <v>-2.393731847801817</v>
      </c>
      <c r="AD7" s="27"/>
      <c r="AE7" s="27"/>
      <c r="AF7">
        <v>1.99</v>
      </c>
      <c r="AG7">
        <v>1.92</v>
      </c>
      <c r="AH7" s="36"/>
      <c r="AI7" s="27"/>
      <c r="AJ7" t="s">
        <v>147</v>
      </c>
    </row>
    <row r="8" spans="1:36" ht="15" x14ac:dyDescent="0.25">
      <c r="A8">
        <v>1.96</v>
      </c>
      <c r="B8">
        <v>3.51</v>
      </c>
      <c r="C8">
        <v>4.37</v>
      </c>
      <c r="D8" s="20">
        <f t="shared" si="3"/>
        <v>2.3937318478018055E-2</v>
      </c>
      <c r="E8" s="17">
        <f>IF(OR($A8="",$B8="",$C8=""),"",A8*'MPTO_working_3-way'!$I7)</f>
        <v>2.0069171442169154</v>
      </c>
      <c r="F8" s="21">
        <f>IF(OR($A8="",$B8="",$C8=""),"",B8*'MPTO_working_3-way'!$I7)</f>
        <v>3.5940199878578429</v>
      </c>
      <c r="G8" s="22">
        <f>IF(OR($A8="",$B8="",$C8=""),"",C8*'MPTO_working_3-way'!$I7)</f>
        <v>4.4746060817489388</v>
      </c>
      <c r="H8" s="17">
        <f>IF(OR($A8="",$B8="",$C8=""),"",'MPTO_working_3-way'!E7)</f>
        <v>1.9911395267779473</v>
      </c>
      <c r="I8" s="21">
        <f>IF(OR($A8="",$B8="",$C8=""),"",'MPTO_working_3-way'!F7)</f>
        <v>3.6111358638101159</v>
      </c>
      <c r="J8" s="22">
        <f>IF(OR($A8="",$B8="",$C8=""),"",'MPTO_working_3-way'!G7)</f>
        <v>4.5278813073970214</v>
      </c>
      <c r="K8" s="17">
        <f>IF(OR($A8="",$B8="",$C8=""),"",'OddsRatio_working_3-way'!H7)</f>
        <v>1.9973803948418243</v>
      </c>
      <c r="L8" s="21">
        <f>IF(OR($A8="",$B8="",$C8=""),"",'OddsRatio_working_3-way'!I7)</f>
        <v>3.6077341573468535</v>
      </c>
      <c r="M8" s="22">
        <f>IF(OR($A8="",$B8="",$C8=""),"",'OddsRatio_working_3-way'!J7)</f>
        <v>4.5012207610593231</v>
      </c>
      <c r="N8" s="23">
        <f t="shared" si="16"/>
        <v>49.827667419234331</v>
      </c>
      <c r="O8" s="24">
        <f t="shared" si="17"/>
        <v>27.823996621566753</v>
      </c>
      <c r="P8" s="24">
        <f t="shared" si="18"/>
        <v>22.348335959198923</v>
      </c>
      <c r="Q8" t="s">
        <v>85</v>
      </c>
      <c r="R8" t="s">
        <v>90</v>
      </c>
      <c r="S8" t="s">
        <v>152</v>
      </c>
      <c r="T8" s="35">
        <v>100</v>
      </c>
      <c r="U8" s="35">
        <f t="shared" si="7"/>
        <v>55.156950672645742</v>
      </c>
      <c r="V8" s="35">
        <f t="shared" si="8"/>
        <v>71.509971509971507</v>
      </c>
      <c r="W8" s="35">
        <f t="shared" si="9"/>
        <v>71.014492753623188</v>
      </c>
      <c r="X8" s="35">
        <f t="shared" si="10"/>
        <v>57.475535736405305</v>
      </c>
      <c r="Y8" s="35">
        <f t="shared" si="11"/>
        <v>73.828556573731078</v>
      </c>
      <c r="Z8" s="35">
        <f t="shared" si="12"/>
        <v>73.333077817382758</v>
      </c>
      <c r="AA8" s="35">
        <f t="shared" si="13"/>
        <v>-2.3185850637595635</v>
      </c>
      <c r="AB8" s="35">
        <f t="shared" si="14"/>
        <v>-2.3185850637595706</v>
      </c>
      <c r="AC8" s="35">
        <f t="shared" si="15"/>
        <v>-2.3185850637595706</v>
      </c>
      <c r="AF8">
        <v>2.04</v>
      </c>
      <c r="AG8">
        <v>1.87</v>
      </c>
      <c r="AJ8" t="s">
        <v>147</v>
      </c>
    </row>
    <row r="9" spans="1:36" ht="15" x14ac:dyDescent="0.25">
      <c r="A9">
        <v>2.23</v>
      </c>
      <c r="B9">
        <v>3.51</v>
      </c>
      <c r="C9">
        <v>3.45</v>
      </c>
      <c r="D9" s="20">
        <f t="shared" si="3"/>
        <v>2.3185850637595706E-2</v>
      </c>
      <c r="E9" s="17">
        <f>IF(OR($A9="",$B9="",$C9=""),"",A9*'MPTO_working_3-way'!$I8)</f>
        <v>2.2817044469218386</v>
      </c>
      <c r="F9" s="21">
        <f>IF(OR($A9="",$B9="",$C9=""),"",B9*'MPTO_working_3-way'!$I8)</f>
        <v>3.5913823357379608</v>
      </c>
      <c r="G9" s="22">
        <f>IF(OR($A9="",$B9="",$C9=""),"",C9*'MPTO_working_3-way'!$I8)</f>
        <v>3.5299911846997052</v>
      </c>
      <c r="H9" s="17">
        <f>IF(OR($A9="",$B9="",$C9=""),"",'MPTO_working_3-way'!E8)</f>
        <v>2.269107652051817</v>
      </c>
      <c r="I9" s="21">
        <f>IF(OR($A9="",$B9="",$C9=""),"",'MPTO_working_3-way'!F8)</f>
        <v>3.607872359897633</v>
      </c>
      <c r="J9" s="22">
        <f>IF(OR($A9="",$B9="",$C9=""),"",'MPTO_working_3-way'!G8)</f>
        <v>3.5445098472881162</v>
      </c>
      <c r="K9" s="17">
        <f>IF(OR($A9="",$B9="",$C9=""),"",'OddsRatio_working_3-way'!H8)</f>
        <v>2.2744353176824528</v>
      </c>
      <c r="L9" s="21">
        <f>IF(OR($A9="",$B9="",$C9=""),"",'OddsRatio_working_3-way'!I8)</f>
        <v>3.6006769490918344</v>
      </c>
      <c r="M9" s="22">
        <f>IF(OR($A9="",$B9="",$C9=""),"",'OddsRatio_working_3-way'!J8)</f>
        <v>3.5385093726195196</v>
      </c>
      <c r="N9" s="23">
        <f t="shared" si="16"/>
        <v>43.826885701566752</v>
      </c>
      <c r="O9" s="24">
        <f t="shared" si="17"/>
        <v>27.84443165655096</v>
      </c>
      <c r="P9" s="24">
        <f t="shared" si="18"/>
        <v>28.328682641882281</v>
      </c>
      <c r="Q9" t="s">
        <v>94</v>
      </c>
      <c r="R9" t="s">
        <v>73</v>
      </c>
      <c r="S9" t="s">
        <v>152</v>
      </c>
      <c r="T9" s="35">
        <v>100</v>
      </c>
      <c r="U9" s="35">
        <f t="shared" si="7"/>
        <v>71.014492753623188</v>
      </c>
      <c r="V9" s="35">
        <f t="shared" si="8"/>
        <v>69.696969696969703</v>
      </c>
      <c r="W9" s="35">
        <f t="shared" si="9"/>
        <v>57.081545064377686</v>
      </c>
      <c r="X9" s="35">
        <f t="shared" si="10"/>
        <v>73.221485238652619</v>
      </c>
      <c r="Y9" s="35">
        <f t="shared" si="11"/>
        <v>71.90396218199912</v>
      </c>
      <c r="Z9" s="35">
        <f t="shared" si="12"/>
        <v>59.288537549407117</v>
      </c>
      <c r="AA9" s="35">
        <f t="shared" si="13"/>
        <v>-2.2069924850294314</v>
      </c>
      <c r="AB9" s="35">
        <f t="shared" si="14"/>
        <v>-2.2069924850294171</v>
      </c>
      <c r="AC9" s="35">
        <f t="shared" si="15"/>
        <v>-2.2069924850294314</v>
      </c>
      <c r="AF9">
        <v>1.88</v>
      </c>
      <c r="AG9">
        <v>2.04</v>
      </c>
      <c r="AJ9" t="s">
        <v>147</v>
      </c>
    </row>
    <row r="10" spans="1:36" ht="15" x14ac:dyDescent="0.25">
      <c r="A10">
        <v>3.45</v>
      </c>
      <c r="B10">
        <v>3.3</v>
      </c>
      <c r="C10">
        <v>2.33</v>
      </c>
      <c r="D10" s="20">
        <f t="shared" si="3"/>
        <v>2.2069924850294242E-2</v>
      </c>
      <c r="E10" s="17">
        <f>IF(OR($A10="",$B10="",$C10=""),"",A10*'MPTO_working_3-way'!$I9)</f>
        <v>3.5261412407335153</v>
      </c>
      <c r="F10" s="21">
        <f>IF(OR($A10="",$B10="",$C10=""),"",B10*'MPTO_working_3-way'!$I9)</f>
        <v>3.3728307520059708</v>
      </c>
      <c r="G10" s="22">
        <f>IF(OR($A10="",$B10="",$C10=""),"",C10*'MPTO_working_3-way'!$I9)</f>
        <v>2.3814229249011856</v>
      </c>
      <c r="H10" s="17">
        <f>IF(OR($A10="",$B10="",$C10=""),"",'MPTO_working_3-way'!E9)</f>
        <v>3.539842670990212</v>
      </c>
      <c r="I10" s="21">
        <f>IF(OR($A10="",$B10="",$C10=""),"",'MPTO_working_3-way'!F9)</f>
        <v>3.3821071353439529</v>
      </c>
      <c r="J10" s="22">
        <f>IF(OR($A10="",$B10="",$C10=""),"",'MPTO_working_3-way'!G9)</f>
        <v>2.370634995107173</v>
      </c>
      <c r="K10" s="17">
        <f>IF(OR($A10="",$B10="",$C10=""),"",'OddsRatio_working_3-way'!H9)</f>
        <v>3.5334964642510158</v>
      </c>
      <c r="L10" s="21">
        <f>IF(OR($A10="",$B10="",$C10=""),"",'OddsRatio_working_3-way'!I9)</f>
        <v>3.3783844358274835</v>
      </c>
      <c r="M10" s="22">
        <f>IF(OR($A10="",$B10="",$C10=""),"",'OddsRatio_working_3-way'!J9)</f>
        <v>2.3753266520219798</v>
      </c>
      <c r="N10" s="23">
        <f t="shared" si="16"/>
        <v>28.359612724757955</v>
      </c>
      <c r="O10" s="24">
        <f t="shared" si="17"/>
        <v>29.648686030428774</v>
      </c>
      <c r="P10" s="24">
        <f t="shared" si="18"/>
        <v>41.991701244813285</v>
      </c>
      <c r="Q10" t="s">
        <v>104</v>
      </c>
      <c r="R10" t="s">
        <v>103</v>
      </c>
      <c r="S10" t="s">
        <v>152</v>
      </c>
      <c r="T10" s="35">
        <v>100</v>
      </c>
      <c r="U10" s="35">
        <f t="shared" si="7"/>
        <v>13.793103448275851</v>
      </c>
      <c r="V10" s="35">
        <f t="shared" si="8"/>
        <v>88.888888888888886</v>
      </c>
      <c r="W10" s="35">
        <f t="shared" si="9"/>
        <v>94.936708860759495</v>
      </c>
      <c r="X10" s="35">
        <f t="shared" si="10"/>
        <v>16.174402250351616</v>
      </c>
      <c r="Y10" s="35">
        <f t="shared" si="11"/>
        <v>91.270187690964661</v>
      </c>
      <c r="Z10" s="35">
        <f t="shared" si="12"/>
        <v>97.318007662835242</v>
      </c>
      <c r="AA10" s="35">
        <f t="shared" si="13"/>
        <v>-2.3812988020757651</v>
      </c>
      <c r="AB10" s="35">
        <f t="shared" si="14"/>
        <v>-2.3812988020757757</v>
      </c>
      <c r="AC10" s="35">
        <f t="shared" si="15"/>
        <v>-2.3812988020757473</v>
      </c>
      <c r="AF10">
        <v>2.21</v>
      </c>
      <c r="AG10">
        <v>1.74</v>
      </c>
      <c r="AJ10" t="s">
        <v>148</v>
      </c>
    </row>
    <row r="11" spans="1:36" ht="15" x14ac:dyDescent="0.25">
      <c r="A11">
        <v>1.1599999999999999</v>
      </c>
      <c r="B11">
        <v>9</v>
      </c>
      <c r="C11">
        <v>19.75</v>
      </c>
      <c r="D11" s="20">
        <f t="shared" si="3"/>
        <v>2.3812988020757597E-2</v>
      </c>
      <c r="E11" s="17">
        <f>IF(OR($A11="",$B11="",$C11=""),"",A11*'MPTO_working_3-way'!$I10)</f>
        <v>1.1876230661040788</v>
      </c>
      <c r="F11" s="21">
        <f>IF(OR($A11="",$B11="",$C11=""),"",B11*'MPTO_working_3-way'!$I10)</f>
        <v>9.2143168921868188</v>
      </c>
      <c r="G11" s="22">
        <f>IF(OR($A11="",$B11="",$C11=""),"",C11*'MPTO_working_3-way'!$I10)</f>
        <v>20.220306513409962</v>
      </c>
      <c r="H11" s="17">
        <f>IF(OR($A11="",$B11="",$C11=""),"",'MPTO_working_3-way'!E10)</f>
        <v>1.1707801794299124</v>
      </c>
      <c r="I11" s="21">
        <f>IF(OR($A11="",$B11="",$C11=""),"",'MPTO_working_3-way'!F10)</f>
        <v>9.6924161704794756</v>
      </c>
      <c r="J11" s="22">
        <f>IF(OR($A11="",$B11="",$C11=""),"",'MPTO_working_3-way'!G10)</f>
        <v>23.421809920484673</v>
      </c>
      <c r="K11" s="17">
        <f>IF(OR($A11="",$B11="",$C11=""),"",'OddsRatio_working_3-way'!H10)</f>
        <v>1.1750816013191645</v>
      </c>
      <c r="L11" s="21">
        <f>IF(OR($A11="",$B11="",$C11=""),"",'OddsRatio_working_3-way'!I10)</f>
        <v>9.7540800659582256</v>
      </c>
      <c r="M11" s="22">
        <f>IF(OR($A11="",$B11="",$C11=""),"",'OddsRatio_working_3-way'!J10)</f>
        <v>21.517375154589587</v>
      </c>
      <c r="N11" s="23">
        <f t="shared" si="16"/>
        <v>84.201800094741827</v>
      </c>
      <c r="O11" s="24">
        <f t="shared" si="17"/>
        <v>10.852676456655612</v>
      </c>
      <c r="P11" s="24">
        <f t="shared" si="18"/>
        <v>4.9455234486025583</v>
      </c>
      <c r="Q11" t="s">
        <v>96</v>
      </c>
      <c r="R11" t="s">
        <v>101</v>
      </c>
      <c r="S11" t="s">
        <v>152</v>
      </c>
      <c r="T11" s="35">
        <v>100</v>
      </c>
      <c r="U11" s="35">
        <f t="shared" si="7"/>
        <v>60.784313725490193</v>
      </c>
      <c r="V11" s="35">
        <f t="shared" si="8"/>
        <v>68.75</v>
      </c>
      <c r="W11" s="35">
        <f t="shared" si="9"/>
        <v>66.21621621621621</v>
      </c>
      <c r="X11" s="35">
        <f t="shared" si="10"/>
        <v>65.03378378378379</v>
      </c>
      <c r="Y11" s="35">
        <f t="shared" si="11"/>
        <v>72.999470058293596</v>
      </c>
      <c r="Z11" s="35">
        <f t="shared" si="12"/>
        <v>70.465686274509807</v>
      </c>
      <c r="AA11" s="35">
        <f t="shared" si="13"/>
        <v>-4.2494700582935963</v>
      </c>
      <c r="AB11" s="35">
        <f t="shared" si="14"/>
        <v>-4.2494700582935963</v>
      </c>
      <c r="AC11" s="35">
        <f t="shared" si="15"/>
        <v>-4.2494700582935963</v>
      </c>
      <c r="AF11">
        <v>1.36</v>
      </c>
      <c r="AG11">
        <v>3.28</v>
      </c>
      <c r="AJ11" t="s">
        <v>148</v>
      </c>
    </row>
    <row r="12" spans="1:36" ht="15" x14ac:dyDescent="0.25">
      <c r="A12">
        <v>2.5499999999999998</v>
      </c>
      <c r="B12">
        <v>3.2</v>
      </c>
      <c r="C12">
        <v>2.96</v>
      </c>
      <c r="D12" s="20">
        <f t="shared" si="3"/>
        <v>4.2494700582935918E-2</v>
      </c>
      <c r="E12" s="17">
        <f>IF(OR($A12="",$B12="",$C12=""),"",A12*'MPTO_working_3-way'!$I11)</f>
        <v>2.6583614864864864</v>
      </c>
      <c r="F12" s="21">
        <f>IF(OR($A12="",$B12="",$C12=""),"",B12*'MPTO_working_3-way'!$I11)</f>
        <v>3.3359830418653953</v>
      </c>
      <c r="G12" s="22">
        <f>IF(OR($A12="",$B12="",$C12=""),"",C12*'MPTO_working_3-way'!$I11)</f>
        <v>3.0857843137254903</v>
      </c>
      <c r="H12" s="17">
        <f>IF(OR($A12="",$B12="",$C12=""),"",'MPTO_working_3-way'!E11)</f>
        <v>2.6455588982679554</v>
      </c>
      <c r="I12" s="21">
        <f>IF(OR($A12="",$B12="",$C12=""),"",'MPTO_working_3-way'!F11)</f>
        <v>3.35193545999556</v>
      </c>
      <c r="J12" s="22">
        <f>IF(OR($A12="",$B12="",$C12=""),"",'MPTO_working_3-way'!G11)</f>
        <v>3.0895384930245249</v>
      </c>
      <c r="K12" s="17">
        <f>IF(OR($A12="",$B12="",$C12=""),"",'OddsRatio_working_3-way'!H11)</f>
        <v>2.6514501459817899</v>
      </c>
      <c r="L12" s="21">
        <f>IF(OR($A12="",$B12="",$C12=""),"",'OddsRatio_working_3-way'!I11)</f>
        <v>3.3439937555870571</v>
      </c>
      <c r="M12" s="22">
        <f>IF(OR($A12="",$B12="",$C12=""),"",'OddsRatio_working_3-way'!J11)</f>
        <v>3.0882853458866508</v>
      </c>
      <c r="N12" s="23">
        <f t="shared" si="16"/>
        <v>37.617156473391582</v>
      </c>
      <c r="O12" s="24">
        <f t="shared" si="17"/>
        <v>29.97617156473391</v>
      </c>
      <c r="P12" s="24">
        <f t="shared" si="18"/>
        <v>32.406671961874501</v>
      </c>
      <c r="Q12" t="s">
        <v>105</v>
      </c>
      <c r="R12" t="s">
        <v>107</v>
      </c>
      <c r="S12" t="s">
        <v>152</v>
      </c>
      <c r="T12" s="35">
        <v>100</v>
      </c>
      <c r="U12" s="35">
        <f t="shared" si="7"/>
        <v>24.81203007518797</v>
      </c>
      <c r="V12" s="35">
        <f t="shared" si="8"/>
        <v>82.014388489208642</v>
      </c>
      <c r="W12" s="35">
        <f t="shared" si="9"/>
        <v>87.849331713244226</v>
      </c>
      <c r="X12" s="35">
        <f t="shared" si="10"/>
        <v>30.136279797547139</v>
      </c>
      <c r="Y12" s="35">
        <f t="shared" si="11"/>
        <v>87.338638211567797</v>
      </c>
      <c r="Z12" s="35">
        <f t="shared" si="12"/>
        <v>93.173581435603396</v>
      </c>
      <c r="AA12" s="35">
        <f t="shared" si="13"/>
        <v>-5.3242497223591698</v>
      </c>
      <c r="AB12" s="35">
        <f t="shared" si="14"/>
        <v>-5.3242497223591556</v>
      </c>
      <c r="AC12" s="35">
        <f t="shared" si="15"/>
        <v>-5.3242497223591698</v>
      </c>
      <c r="AF12">
        <v>2.2400000000000002</v>
      </c>
      <c r="AG12">
        <v>1.67</v>
      </c>
      <c r="AJ12" t="s">
        <v>68</v>
      </c>
    </row>
    <row r="13" spans="1:36" ht="15" x14ac:dyDescent="0.25">
      <c r="A13">
        <v>1.33</v>
      </c>
      <c r="B13">
        <v>5.56</v>
      </c>
      <c r="C13">
        <v>8.23</v>
      </c>
      <c r="D13" s="20">
        <f t="shared" si="3"/>
        <v>5.3242497223591645E-2</v>
      </c>
      <c r="E13" s="17">
        <f>IF(OR($A13="",$B13="",$C13=""),"",A13*'MPTO_working_3-way'!$I12)</f>
        <v>1.400812521307377</v>
      </c>
      <c r="F13" s="21">
        <f>IF(OR($A13="",$B13="",$C13=""),"",B13*'MPTO_working_3-way'!$I12)</f>
        <v>5.8560282845631688</v>
      </c>
      <c r="G13" s="22">
        <f>IF(OR($A13="",$B13="",$C13=""),"",C13*'MPTO_working_3-way'!$I12)</f>
        <v>8.6681857521501602</v>
      </c>
      <c r="H13" s="17">
        <f>IF(OR($A13="",$B13="",$C13=""),"",'MPTO_working_3-way'!E12)</f>
        <v>1.3621524839307475</v>
      </c>
      <c r="I13" s="21">
        <f>IF(OR($A13="",$B13="",$C13=""),"",'MPTO_working_3-way'!F12)</f>
        <v>6.1687035795436653</v>
      </c>
      <c r="J13" s="22">
        <f>IF(OR($A13="",$B13="",$C13=""),"",'MPTO_working_3-way'!G12)</f>
        <v>9.6377011021476644</v>
      </c>
      <c r="K13" s="17">
        <f>IF(OR($A13="",$B13="",$C13=""),"",'OddsRatio_working_3-way'!H12)</f>
        <v>1.3728699377078779</v>
      </c>
      <c r="L13" s="21">
        <f>IF(OR($A13="",$B13="",$C13=""),"",'OddsRatio_working_3-way'!I12)</f>
        <v>6.1523845937815862</v>
      </c>
      <c r="M13" s="22">
        <f>IF(OR($A13="",$B13="",$C13=""),"",'OddsRatio_working_3-way'!J12)</f>
        <v>9.1692413625089628</v>
      </c>
      <c r="N13" s="23">
        <f t="shared" si="16"/>
        <v>71.387140305306602</v>
      </c>
      <c r="O13" s="24">
        <f t="shared" si="17"/>
        <v>17.076420252888092</v>
      </c>
      <c r="P13" s="24">
        <f t="shared" si="18"/>
        <v>11.536439441805317</v>
      </c>
      <c r="Q13" t="s">
        <v>108</v>
      </c>
      <c r="R13" t="s">
        <v>106</v>
      </c>
      <c r="S13" t="s">
        <v>152</v>
      </c>
      <c r="T13" s="35">
        <v>100</v>
      </c>
      <c r="U13" s="35">
        <f t="shared" si="7"/>
        <v>35.897435897435898</v>
      </c>
      <c r="V13" s="35">
        <f t="shared" si="8"/>
        <v>73.40425531914893</v>
      </c>
      <c r="W13" s="35">
        <f t="shared" si="9"/>
        <v>85.652797704447622</v>
      </c>
      <c r="X13" s="35">
        <f t="shared" si="10"/>
        <v>40.942946976403427</v>
      </c>
      <c r="Y13" s="35">
        <f t="shared" si="11"/>
        <v>78.449766398116466</v>
      </c>
      <c r="Z13" s="35">
        <f t="shared" si="12"/>
        <v>90.698308783415158</v>
      </c>
      <c r="AA13" s="35">
        <f t="shared" si="13"/>
        <v>-5.0455110789675288</v>
      </c>
      <c r="AB13" s="35">
        <f t="shared" si="14"/>
        <v>-5.0455110789675359</v>
      </c>
      <c r="AC13" s="35">
        <f t="shared" si="15"/>
        <v>-5.0455110789675359</v>
      </c>
      <c r="AF13">
        <v>1.73</v>
      </c>
      <c r="AG13">
        <v>2.13</v>
      </c>
      <c r="AJ13" t="s">
        <v>68</v>
      </c>
    </row>
    <row r="14" spans="1:36" ht="15" x14ac:dyDescent="0.25">
      <c r="A14">
        <v>1.56</v>
      </c>
      <c r="B14">
        <v>3.76</v>
      </c>
      <c r="C14">
        <v>6.97</v>
      </c>
      <c r="D14" s="20">
        <f t="shared" si="3"/>
        <v>5.045511078967535E-2</v>
      </c>
      <c r="E14" s="17">
        <f>IF(OR($A14="",$B14="",$C14=""),"",A14*'MPTO_working_3-way'!$I13)</f>
        <v>1.6387099728318937</v>
      </c>
      <c r="F14" s="21">
        <f>IF(OR($A14="",$B14="",$C14=""),"",B14*'MPTO_working_3-way'!$I13)</f>
        <v>3.9497112165691792</v>
      </c>
      <c r="G14" s="22">
        <f>IF(OR($A14="",$B14="",$C14=""),"",C14*'MPTO_working_3-way'!$I13)</f>
        <v>7.3216721222040366</v>
      </c>
      <c r="H14" s="17">
        <f>IF(OR($A14="",$B14="",$C14=""),"",'MPTO_working_3-way'!E13)</f>
        <v>1.6020319641240086</v>
      </c>
      <c r="I14" s="21">
        <f>IF(OR($A14="",$B14="",$C14=""),"",'MPTO_working_3-way'!F13)</f>
        <v>4.0138223753038274</v>
      </c>
      <c r="J14" s="22">
        <f>IF(OR($A14="",$B14="",$C14=""),"",'MPTO_working_3-way'!G13)</f>
        <v>7.8955480457359695</v>
      </c>
      <c r="K14" s="17">
        <f>IF(OR($A14="",$B14="",$C14=""),"",'OddsRatio_working_3-way'!H13)</f>
        <v>1.6145505472063983</v>
      </c>
      <c r="L14" s="21">
        <f>IF(OR($A14="",$B14="",$C14=""),"",'OddsRatio_working_3-way'!I13)</f>
        <v>4.0288562683743887</v>
      </c>
      <c r="M14" s="22">
        <f>IF(OR($A14="",$B14="",$C14=""),"",'OddsRatio_working_3-way'!J13)</f>
        <v>7.5515477978967764</v>
      </c>
      <c r="N14" s="23">
        <f t="shared" si="16"/>
        <v>61.023611046430389</v>
      </c>
      <c r="O14" s="24">
        <f t="shared" si="17"/>
        <v>25.318306710753042</v>
      </c>
      <c r="P14" s="24">
        <f t="shared" si="18"/>
        <v>13.65808224281656</v>
      </c>
      <c r="Q14" t="s">
        <v>113</v>
      </c>
      <c r="R14" t="s">
        <v>115</v>
      </c>
      <c r="S14" t="s">
        <v>152</v>
      </c>
      <c r="T14" s="35">
        <v>100</v>
      </c>
      <c r="U14" s="35">
        <f t="shared" si="7"/>
        <v>41.860465116279073</v>
      </c>
      <c r="V14" s="35">
        <f t="shared" si="8"/>
        <v>73.890339425587456</v>
      </c>
      <c r="W14" s="35">
        <f t="shared" si="9"/>
        <v>81.024667931688811</v>
      </c>
      <c r="X14" s="35">
        <f t="shared" si="10"/>
        <v>45.084992642723726</v>
      </c>
      <c r="Y14" s="35">
        <f t="shared" si="11"/>
        <v>77.114866952032131</v>
      </c>
      <c r="Z14" s="35">
        <f t="shared" si="12"/>
        <v>84.249195458133457</v>
      </c>
      <c r="AA14" s="35">
        <f t="shared" si="13"/>
        <v>-3.2245275264446533</v>
      </c>
      <c r="AB14" s="35">
        <f t="shared" si="14"/>
        <v>-3.2245275264446747</v>
      </c>
      <c r="AC14" s="35">
        <f t="shared" si="15"/>
        <v>-3.2245275264446462</v>
      </c>
      <c r="AF14">
        <v>2.13</v>
      </c>
      <c r="AG14">
        <v>1.73</v>
      </c>
      <c r="AJ14" t="s">
        <v>149</v>
      </c>
    </row>
    <row r="15" spans="1:36" ht="15" x14ac:dyDescent="0.25">
      <c r="A15">
        <v>1.72</v>
      </c>
      <c r="B15">
        <v>3.83</v>
      </c>
      <c r="C15">
        <v>5.27</v>
      </c>
      <c r="D15" s="20">
        <f t="shared" si="3"/>
        <v>3.2245275264446649E-2</v>
      </c>
      <c r="E15" s="17">
        <f>IF(OR($A15="",$B15="",$C15=""),"",A15*'MPTO_working_3-way'!$I14)</f>
        <v>1.7754618734548482</v>
      </c>
      <c r="F15" s="21">
        <f>IF(OR($A15="",$B15="",$C15=""),"",B15*'MPTO_working_3-way'!$I14)</f>
        <v>3.9534994042628306</v>
      </c>
      <c r="G15" s="22">
        <f>IF(OR($A15="",$B15="",$C15=""),"",C15*'MPTO_working_3-way'!$I14)</f>
        <v>5.4399326006436333</v>
      </c>
      <c r="H15" s="17">
        <f>IF(OR($A15="",$B15="",$C15=""),"",'MPTO_working_3-way'!E14)</f>
        <v>1.7523970749376121</v>
      </c>
      <c r="I15" s="21">
        <f>IF(OR($A15="",$B15="",$C15=""),"",'MPTO_working_3-way'!F14)</f>
        <v>3.9944368574189095</v>
      </c>
      <c r="J15" s="22">
        <f>IF(OR($A15="",$B15="",$C15=""),"",'MPTO_working_3-way'!G14)</f>
        <v>5.5864393913712513</v>
      </c>
      <c r="K15" s="17">
        <f>IF(OR($A15="",$B15="",$C15=""),"",'OddsRatio_working_3-way'!H14)</f>
        <v>1.7607354669235937</v>
      </c>
      <c r="L15" s="21">
        <f>IF(OR($A15="",$B15="",$C15=""),"",'OddsRatio_working_3-way'!I14)</f>
        <v>3.9901130158246807</v>
      </c>
      <c r="M15" s="22">
        <f>IF(OR($A15="",$B15="",$C15=""),"",'OddsRatio_working_3-way'!J14)</f>
        <v>5.5115839496718673</v>
      </c>
      <c r="N15" s="23">
        <f t="shared" si="16"/>
        <v>56.323372241957124</v>
      </c>
      <c r="O15" s="24">
        <f t="shared" si="17"/>
        <v>25.294047064273173</v>
      </c>
      <c r="P15" s="24">
        <f t="shared" si="18"/>
        <v>18.38258069376969</v>
      </c>
      <c r="Q15" t="s">
        <v>70</v>
      </c>
      <c r="R15" t="s">
        <v>118</v>
      </c>
      <c r="S15" t="s">
        <v>152</v>
      </c>
      <c r="T15" s="35">
        <v>100</v>
      </c>
      <c r="U15" s="35">
        <f t="shared" si="7"/>
        <v>74.683544303797461</v>
      </c>
      <c r="V15" s="35">
        <f t="shared" si="8"/>
        <v>74.093264248704671</v>
      </c>
      <c r="W15" s="35">
        <f t="shared" si="9"/>
        <v>46.524064171122987</v>
      </c>
      <c r="X15" s="35">
        <f t="shared" si="10"/>
        <v>79.382671580172342</v>
      </c>
      <c r="Y15" s="35">
        <f t="shared" si="11"/>
        <v>78.792391525079523</v>
      </c>
      <c r="Z15" s="35">
        <f t="shared" si="12"/>
        <v>51.223191447497875</v>
      </c>
      <c r="AA15" s="35">
        <f t="shared" si="13"/>
        <v>-4.699127276374881</v>
      </c>
      <c r="AB15" s="35">
        <f t="shared" si="14"/>
        <v>-4.6991272763748526</v>
      </c>
      <c r="AC15" s="35">
        <f t="shared" si="15"/>
        <v>-4.6991272763748881</v>
      </c>
      <c r="AF15">
        <v>2.0099999999999998</v>
      </c>
      <c r="AG15">
        <v>1.88</v>
      </c>
      <c r="AJ15" t="s">
        <v>69</v>
      </c>
    </row>
    <row r="16" spans="1:36" ht="15" x14ac:dyDescent="0.25">
      <c r="A16">
        <v>3.95</v>
      </c>
      <c r="B16">
        <v>3.86</v>
      </c>
      <c r="C16">
        <v>1.87</v>
      </c>
      <c r="D16" s="20">
        <f t="shared" si="3"/>
        <v>4.6991272763748704E-2</v>
      </c>
      <c r="E16" s="17">
        <f>IF(OR($A16="",$B16="",$C16=""),"",A16*'MPTO_working_3-way'!$I15)</f>
        <v>4.1356155274168076</v>
      </c>
      <c r="F16" s="21">
        <f>IF(OR($A16="",$B16="",$C16=""),"",B16*'MPTO_working_3-way'!$I15)</f>
        <v>4.0413863128680703</v>
      </c>
      <c r="G16" s="22">
        <f>IF(OR($A16="",$B16="",$C16=""),"",C16*'MPTO_working_3-way'!$I15)</f>
        <v>1.9578736800682102</v>
      </c>
      <c r="H16" s="17">
        <f>IF(OR($A16="",$B16="",$C16=""),"",'MPTO_working_3-way'!E15)</f>
        <v>4.210512144107815</v>
      </c>
      <c r="I16" s="21">
        <f>IF(OR($A16="",$B16="",$C16=""),"",'MPTO_working_3-way'!F15)</f>
        <v>4.1084026707410146</v>
      </c>
      <c r="J16" s="22">
        <f>IF(OR($A16="",$B16="",$C16=""),"",'MPTO_working_3-way'!G15)</f>
        <v>1.9264274223280955</v>
      </c>
      <c r="K16" s="17">
        <f>IF(OR($A16="",$B16="",$C16=""),"",'OddsRatio_working_3-way'!H15)</f>
        <v>4.1810027753208887</v>
      </c>
      <c r="L16" s="21">
        <f>IF(OR($A16="",$B16="",$C16=""),"",'OddsRatio_working_3-way'!I15)</f>
        <v>4.0839552330229614</v>
      </c>
      <c r="M16" s="22">
        <f>IF(OR($A16="",$B16="",$C16=""),"",'OddsRatio_working_3-way'!J15)</f>
        <v>1.9381262422132792</v>
      </c>
      <c r="N16" s="23">
        <f t="shared" si="16"/>
        <v>24.180197442691707</v>
      </c>
      <c r="O16" s="24">
        <f t="shared" si="17"/>
        <v>24.74398442969747</v>
      </c>
      <c r="P16" s="24">
        <f t="shared" si="18"/>
        <v>51.075818127610816</v>
      </c>
      <c r="Q16" t="s">
        <v>123</v>
      </c>
      <c r="R16" t="s">
        <v>124</v>
      </c>
      <c r="S16" t="s">
        <v>153</v>
      </c>
      <c r="T16" s="35">
        <v>100</v>
      </c>
      <c r="U16" s="35">
        <f t="shared" si="7"/>
        <v>85.228951255539144</v>
      </c>
      <c r="V16" s="35">
        <f t="shared" si="8"/>
        <v>80.353634577603145</v>
      </c>
      <c r="W16" s="35">
        <f t="shared" si="9"/>
        <v>29.078014184397166</v>
      </c>
      <c r="X16" s="35">
        <f t="shared" si="10"/>
        <v>90.568351237999707</v>
      </c>
      <c r="Y16" s="35">
        <f t="shared" si="11"/>
        <v>85.693034560063694</v>
      </c>
      <c r="Z16" s="35">
        <f t="shared" si="12"/>
        <v>34.417414166857718</v>
      </c>
      <c r="AA16" s="35">
        <f t="shared" si="13"/>
        <v>-5.3393999824605629</v>
      </c>
      <c r="AB16" s="35">
        <f t="shared" si="14"/>
        <v>-5.3393999824605487</v>
      </c>
      <c r="AC16" s="35">
        <f t="shared" si="15"/>
        <v>-5.3393999824605523</v>
      </c>
      <c r="AF16">
        <v>1.68</v>
      </c>
      <c r="AG16">
        <v>2.2200000000000002</v>
      </c>
      <c r="AJ16" t="s">
        <v>146</v>
      </c>
    </row>
    <row r="17" spans="1:36" ht="15" x14ac:dyDescent="0.25">
      <c r="A17">
        <v>6.77</v>
      </c>
      <c r="B17">
        <v>5.09</v>
      </c>
      <c r="C17">
        <v>1.41</v>
      </c>
      <c r="D17" s="20">
        <f t="shared" si="3"/>
        <v>5.3393999824605576E-2</v>
      </c>
      <c r="E17" s="17">
        <f>IF(OR($A17="",$B17="",$C17=""),"",A17*'MPTO_working_3-way'!$I16)</f>
        <v>7.1314773788125789</v>
      </c>
      <c r="F17" s="21">
        <f>IF(OR($A17="",$B17="",$C17=""),"",B17*'MPTO_working_3-way'!$I16)</f>
        <v>5.3617754591072426</v>
      </c>
      <c r="G17" s="22">
        <f>IF(OR($A17="",$B17="",$C17=""),"",C17*'MPTO_working_3-way'!$I16)</f>
        <v>1.4852855397526938</v>
      </c>
      <c r="H17" s="17">
        <f>IF(OR($A17="",$B17="",$C17=""),"",'MPTO_working_3-way'!E16)</f>
        <v>7.697489434773102</v>
      </c>
      <c r="I17" s="21">
        <f>IF(OR($A17="",$B17="",$C17=""),"",'MPTO_working_3-way'!F16)</f>
        <v>5.5970466400845416</v>
      </c>
      <c r="J17" s="22">
        <f>IF(OR($A17="",$B17="",$C17=""),"",'MPTO_working_3-way'!G16)</f>
        <v>1.4462950340944811</v>
      </c>
      <c r="K17" s="17">
        <f>IF(OR($A17="",$B17="",$C17=""),"",'OddsRatio_working_3-way'!H16)</f>
        <v>7.4421644317150681</v>
      </c>
      <c r="L17" s="21">
        <f>IF(OR($A17="",$B17="",$C17=""),"",'OddsRatio_working_3-way'!I16)</f>
        <v>5.5664562436247182</v>
      </c>
      <c r="M17" s="22">
        <f>IF(OR($A17="",$B17="",$C17=""),"",'OddsRatio_working_3-way'!J16)</f>
        <v>1.4577621173315736</v>
      </c>
      <c r="N17" s="23">
        <f t="shared" si="16"/>
        <v>14.022339928763881</v>
      </c>
      <c r="O17" s="24">
        <f t="shared" si="17"/>
        <v>18.650538569298909</v>
      </c>
      <c r="P17" s="24">
        <f t="shared" si="18"/>
        <v>67.327121501937199</v>
      </c>
      <c r="Q17" t="s">
        <v>127</v>
      </c>
      <c r="R17" t="s">
        <v>122</v>
      </c>
      <c r="S17" t="s">
        <v>153</v>
      </c>
      <c r="T17" s="35">
        <v>100</v>
      </c>
      <c r="U17" s="35">
        <f t="shared" si="7"/>
        <v>81.884057971014499</v>
      </c>
      <c r="V17" s="35">
        <f t="shared" si="8"/>
        <v>77.220956719817764</v>
      </c>
      <c r="W17" s="35">
        <f t="shared" si="9"/>
        <v>35.897435897435898</v>
      </c>
      <c r="X17" s="35">
        <f t="shared" si="10"/>
        <v>86.881607382746324</v>
      </c>
      <c r="Y17" s="35">
        <f t="shared" si="11"/>
        <v>82.218506131549603</v>
      </c>
      <c r="Z17" s="35">
        <f t="shared" si="12"/>
        <v>40.894985309167744</v>
      </c>
      <c r="AA17" s="35">
        <f t="shared" si="13"/>
        <v>-4.9975494117318249</v>
      </c>
      <c r="AB17" s="35">
        <f t="shared" si="14"/>
        <v>-4.9975494117318391</v>
      </c>
      <c r="AC17" s="35">
        <f t="shared" si="15"/>
        <v>-4.9975494117318462</v>
      </c>
      <c r="AF17">
        <v>1.4</v>
      </c>
      <c r="AG17">
        <v>2.96</v>
      </c>
      <c r="AJ17" t="s">
        <v>146</v>
      </c>
    </row>
    <row r="18" spans="1:36" ht="15" x14ac:dyDescent="0.25">
      <c r="A18">
        <v>5.52</v>
      </c>
      <c r="B18">
        <v>4.3899999999999997</v>
      </c>
      <c r="C18">
        <v>1.56</v>
      </c>
      <c r="D18" s="20">
        <f t="shared" si="3"/>
        <v>4.9975494117318497E-2</v>
      </c>
      <c r="E18" s="17">
        <f>IF(OR($A18="",$B18="",$C18=""),"",A18*'MPTO_working_3-way'!$I17)</f>
        <v>5.7958647275275981</v>
      </c>
      <c r="F18" s="21">
        <f>IF(OR($A18="",$B18="",$C18=""),"",B18*'MPTO_working_3-way'!$I17)</f>
        <v>4.6093924191750277</v>
      </c>
      <c r="G18" s="22">
        <f>IF(OR($A18="",$B18="",$C18=""),"",C18*'MPTO_working_3-way'!$I17)</f>
        <v>1.637961770823017</v>
      </c>
      <c r="H18" s="17">
        <f>IF(OR($A18="",$B18="",$C18=""),"",'MPTO_working_3-way'!E17)</f>
        <v>6.0789932744310029</v>
      </c>
      <c r="I18" s="21">
        <f>IF(OR($A18="",$B18="",$C18=""),"",'MPTO_working_3-way'!F17)</f>
        <v>4.7363749170577396</v>
      </c>
      <c r="J18" s="22">
        <f>IF(OR($A18="",$B18="",$C18=""),"",'MPTO_working_3-way'!G17)</f>
        <v>1.6016217560980237</v>
      </c>
      <c r="K18" s="17">
        <f>IF(OR($A18="",$B18="",$C18=""),"",'OddsRatio_working_3-way'!H17)</f>
        <v>5.9511513662728435</v>
      </c>
      <c r="L18" s="21">
        <f>IF(OR($A18="",$B18="",$C18=""),"",'OddsRatio_working_3-way'!I17)</f>
        <v>4.7133635247046337</v>
      </c>
      <c r="M18" s="22">
        <f>IF(OR($A18="",$B18="",$C18=""),"",'OddsRatio_working_3-way'!J17)</f>
        <v>1.613416983432034</v>
      </c>
      <c r="N18" s="23">
        <f t="shared" si="16"/>
        <v>17.253680805393476</v>
      </c>
      <c r="O18" s="24">
        <f t="shared" si="17"/>
        <v>21.694833267829612</v>
      </c>
      <c r="P18" s="24">
        <f t="shared" si="18"/>
        <v>61.051485926776905</v>
      </c>
      <c r="Q18" t="s">
        <v>77</v>
      </c>
      <c r="R18" t="s">
        <v>126</v>
      </c>
      <c r="S18" t="s">
        <v>153</v>
      </c>
      <c r="T18" s="35">
        <v>100</v>
      </c>
      <c r="U18" s="35">
        <f t="shared" si="7"/>
        <v>42.196531791907518</v>
      </c>
      <c r="V18" s="35">
        <f t="shared" si="8"/>
        <v>76.019184652278184</v>
      </c>
      <c r="W18" s="35">
        <f t="shared" si="9"/>
        <v>76.905311778290994</v>
      </c>
      <c r="X18" s="35">
        <f t="shared" si="10"/>
        <v>47.075503569430829</v>
      </c>
      <c r="Y18" s="35">
        <f t="shared" si="11"/>
        <v>80.898156429801489</v>
      </c>
      <c r="Z18" s="35">
        <f t="shared" si="12"/>
        <v>81.784283555814312</v>
      </c>
      <c r="AA18" s="35">
        <f t="shared" si="13"/>
        <v>-4.8789717775233115</v>
      </c>
      <c r="AB18" s="35">
        <f t="shared" si="14"/>
        <v>-4.8789717775233044</v>
      </c>
      <c r="AC18" s="35">
        <f t="shared" si="15"/>
        <v>-4.8789717775233186</v>
      </c>
      <c r="AF18">
        <v>1.63</v>
      </c>
      <c r="AG18">
        <v>2.31</v>
      </c>
      <c r="AJ18" t="s">
        <v>146</v>
      </c>
    </row>
    <row r="19" spans="1:36" ht="15" x14ac:dyDescent="0.25">
      <c r="A19">
        <v>1.73</v>
      </c>
      <c r="B19">
        <v>4.17</v>
      </c>
      <c r="C19">
        <v>4.33</v>
      </c>
      <c r="D19" s="20">
        <f t="shared" si="3"/>
        <v>4.8789717775233221E-2</v>
      </c>
      <c r="E19" s="17">
        <f>IF(OR($A19="",$B19="",$C19=""),"",A19*'MPTO_working_3-way'!$I18)</f>
        <v>1.8144062117511535</v>
      </c>
      <c r="F19" s="21">
        <f>IF(OR($A19="",$B19="",$C19=""),"",B19*'MPTO_working_3-way'!$I18)</f>
        <v>4.3734531231227223</v>
      </c>
      <c r="G19" s="22">
        <f>IF(OR($A19="",$B19="",$C19=""),"",C19*'MPTO_working_3-way'!$I18)</f>
        <v>4.5412594779667597</v>
      </c>
      <c r="H19" s="17">
        <f>IF(OR($A19="",$B19="",$C19=""),"",'MPTO_working_3-way'!E18)</f>
        <v>1.7800833644652532</v>
      </c>
      <c r="I19" s="21">
        <f>IF(OR($A19="",$B19="",$C19=""),"",'MPTO_working_3-way'!F18)</f>
        <v>4.4733739682451183</v>
      </c>
      <c r="J19" s="22">
        <f>IF(OR($A19="",$B19="",$C19=""),"",'MPTO_working_3-way'!G18)</f>
        <v>4.6580167273967588</v>
      </c>
      <c r="K19" s="17">
        <f>IF(OR($A19="",$B19="",$C19=""),"",'OddsRatio_working_3-way'!H18)</f>
        <v>1.7921164738142561</v>
      </c>
      <c r="L19" s="21">
        <f>IF(OR($A19="",$B19="",$C19=""),"",'OddsRatio_working_3-way'!I18)</f>
        <v>4.4397386602619093</v>
      </c>
      <c r="M19" s="22">
        <f>IF(OR($A19="",$B19="",$C19=""),"",'OddsRatio_working_3-way'!J18)</f>
        <v>4.6133532298650346</v>
      </c>
      <c r="N19" s="23">
        <f t="shared" si="16"/>
        <v>55.11444975901297</v>
      </c>
      <c r="O19" s="24">
        <f t="shared" si="17"/>
        <v>22.865227358055744</v>
      </c>
      <c r="P19" s="24">
        <f t="shared" si="18"/>
        <v>22.020322882931282</v>
      </c>
      <c r="Q19" t="s">
        <v>121</v>
      </c>
      <c r="R19" t="s">
        <v>79</v>
      </c>
      <c r="S19" t="s">
        <v>153</v>
      </c>
      <c r="T19" s="35">
        <v>100</v>
      </c>
      <c r="U19" s="35">
        <f t="shared" si="7"/>
        <v>50.73891625615763</v>
      </c>
      <c r="V19" s="35">
        <f t="shared" si="8"/>
        <v>73.890339425587456</v>
      </c>
      <c r="W19" s="35">
        <f t="shared" si="9"/>
        <v>72.972972972972968</v>
      </c>
      <c r="X19" s="35">
        <f t="shared" si="10"/>
        <v>53.136687601439547</v>
      </c>
      <c r="Y19" s="35">
        <f t="shared" si="11"/>
        <v>76.288110770869395</v>
      </c>
      <c r="Z19" s="35">
        <f t="shared" si="12"/>
        <v>75.370744318254907</v>
      </c>
      <c r="AA19" s="35">
        <f t="shared" si="13"/>
        <v>-2.3977713452819174</v>
      </c>
      <c r="AB19" s="35">
        <f t="shared" si="14"/>
        <v>-2.3977713452819387</v>
      </c>
      <c r="AC19" s="35">
        <f t="shared" si="15"/>
        <v>-2.3977713452819387</v>
      </c>
      <c r="AF19">
        <v>1.68</v>
      </c>
      <c r="AG19">
        <v>2.2000000000000002</v>
      </c>
      <c r="AJ19" t="s">
        <v>146</v>
      </c>
    </row>
    <row r="20" spans="1:36" ht="15" x14ac:dyDescent="0.25">
      <c r="A20">
        <v>2.0299999999999998</v>
      </c>
      <c r="B20">
        <v>3.83</v>
      </c>
      <c r="C20">
        <v>3.7</v>
      </c>
      <c r="D20" s="20">
        <f t="shared" si="3"/>
        <v>2.3977713452819183E-2</v>
      </c>
      <c r="E20" s="17">
        <f>IF(OR($A20="",$B20="",$C20=""),"",A20*'MPTO_working_3-way'!$I19)</f>
        <v>2.0786747583092229</v>
      </c>
      <c r="F20" s="21">
        <f>IF(OR($A20="",$B20="",$C20=""),"",B20*'MPTO_working_3-way'!$I19)</f>
        <v>3.9218346425242974</v>
      </c>
      <c r="G20" s="22">
        <f>IF(OR($A20="",$B20="",$C20=""),"",C20*'MPTO_working_3-way'!$I19)</f>
        <v>3.7887175397754311</v>
      </c>
      <c r="H20" s="17">
        <f>IF(OR($A20="",$B20="",$C20=""),"",'MPTO_working_3-way'!E19)</f>
        <v>2.0634797934066786</v>
      </c>
      <c r="I20" s="21">
        <f>IF(OR($A20="",$B20="",$C20=""),"",'MPTO_working_3-way'!F19)</f>
        <v>3.9509445260613925</v>
      </c>
      <c r="J20" s="22">
        <f>IF(OR($A20="",$B20="",$C20=""),"",'MPTO_working_3-way'!G19)</f>
        <v>3.8127526791556239</v>
      </c>
      <c r="K20" s="17">
        <f>IF(OR($A20="",$B20="",$C20=""),"",'OddsRatio_working_3-way'!H19)</f>
        <v>2.0695390552013189</v>
      </c>
      <c r="L20" s="21">
        <f>IF(OR($A20="",$B20="",$C20=""),"",'OddsRatio_working_3-way'!I19)</f>
        <v>3.9386364332230421</v>
      </c>
      <c r="M20" s="22">
        <f>IF(OR($A20="",$B20="",$C20=""),"",'OddsRatio_working_3-way'!J19)</f>
        <v>3.803646067032584</v>
      </c>
      <c r="N20" s="23">
        <f t="shared" si="16"/>
        <v>48.107574116760418</v>
      </c>
      <c r="O20" s="24">
        <f t="shared" si="17"/>
        <v>25.498270354314272</v>
      </c>
      <c r="P20" s="24">
        <f t="shared" si="18"/>
        <v>26.39415552892531</v>
      </c>
      <c r="Q20" t="s">
        <v>93</v>
      </c>
      <c r="R20" t="s">
        <v>130</v>
      </c>
      <c r="S20" t="s">
        <v>153</v>
      </c>
      <c r="T20" s="35">
        <v>100</v>
      </c>
      <c r="U20" s="35">
        <f t="shared" si="7"/>
        <v>84.375</v>
      </c>
      <c r="V20" s="35">
        <f t="shared" si="8"/>
        <v>79.166666666666671</v>
      </c>
      <c r="W20" s="35">
        <f t="shared" si="9"/>
        <v>33.774834437086092</v>
      </c>
      <c r="X20" s="35">
        <f t="shared" si="10"/>
        <v>87.058498896247244</v>
      </c>
      <c r="Y20" s="35">
        <f t="shared" si="11"/>
        <v>81.850165562913915</v>
      </c>
      <c r="Z20" s="35">
        <f t="shared" si="12"/>
        <v>36.458333333333336</v>
      </c>
      <c r="AA20" s="35">
        <f t="shared" si="13"/>
        <v>-2.6834988962472437</v>
      </c>
      <c r="AB20" s="35">
        <f t="shared" si="14"/>
        <v>-2.6834988962472437</v>
      </c>
      <c r="AC20" s="35">
        <f t="shared" si="15"/>
        <v>-2.6834988962472437</v>
      </c>
      <c r="AF20">
        <v>1.68</v>
      </c>
      <c r="AG20">
        <v>2.31</v>
      </c>
      <c r="AJ20" t="s">
        <v>147</v>
      </c>
    </row>
    <row r="21" spans="1:36" ht="15" x14ac:dyDescent="0.25">
      <c r="A21">
        <v>6.4</v>
      </c>
      <c r="B21">
        <v>4.8</v>
      </c>
      <c r="C21">
        <v>1.51</v>
      </c>
      <c r="D21" s="20">
        <f t="shared" si="3"/>
        <v>2.6834988962472384E-2</v>
      </c>
      <c r="E21" s="17">
        <f>IF(OR($A21="",$B21="",$C21=""),"",A21*'MPTO_working_3-way'!$I20)</f>
        <v>6.5717439293598234</v>
      </c>
      <c r="F21" s="21">
        <f>IF(OR($A21="",$B21="",$C21=""),"",B21*'MPTO_working_3-way'!$I20)</f>
        <v>4.9288079470198669</v>
      </c>
      <c r="G21" s="22">
        <f>IF(OR($A21="",$B21="",$C21=""),"",C21*'MPTO_working_3-way'!$I20)</f>
        <v>1.5505208333333333</v>
      </c>
      <c r="H21" s="17">
        <f>IF(OR($A21="",$B21="",$C21=""),"",'MPTO_working_3-way'!E20)</f>
        <v>6.7886356540743051</v>
      </c>
      <c r="I21" s="21">
        <f>IF(OR($A21="",$B21="",$C21=""),"",'MPTO_working_3-way'!F20)</f>
        <v>5.0153384846038511</v>
      </c>
      <c r="J21" s="22">
        <f>IF(OR($A21="",$B21="",$C21=""),"",'MPTO_working_3-way'!G20)</f>
        <v>1.5306747386575623</v>
      </c>
      <c r="K21" s="17">
        <f>IF(OR($A21="",$B21="",$C21=""),"",'OddsRatio_working_3-way'!H20)</f>
        <v>6.6874290544060901</v>
      </c>
      <c r="L21" s="21">
        <f>IF(OR($A21="",$B21="",$C21=""),"",'OddsRatio_working_3-way'!I20)</f>
        <v>5.0022648901376181</v>
      </c>
      <c r="M21" s="22">
        <f>IF(OR($A21="",$B21="",$C21=""),"",'OddsRatio_working_3-way'!J20)</f>
        <v>1.537146077360575</v>
      </c>
      <c r="N21" s="23">
        <f t="shared" si="16"/>
        <v>15.216661068189453</v>
      </c>
      <c r="O21" s="24">
        <f t="shared" si="17"/>
        <v>20.288881424252605</v>
      </c>
      <c r="P21" s="24">
        <f t="shared" si="18"/>
        <v>64.494457507557939</v>
      </c>
      <c r="Q21" t="s">
        <v>74</v>
      </c>
      <c r="R21" t="s">
        <v>92</v>
      </c>
      <c r="S21" t="s">
        <v>153</v>
      </c>
      <c r="T21" s="35">
        <v>100</v>
      </c>
      <c r="U21" s="35">
        <f t="shared" si="7"/>
        <v>12.280701754385953</v>
      </c>
      <c r="V21" s="35">
        <f t="shared" si="8"/>
        <v>89.764585465711363</v>
      </c>
      <c r="W21" s="35">
        <f t="shared" si="9"/>
        <v>95.515695067264573</v>
      </c>
      <c r="X21" s="35">
        <f t="shared" si="10"/>
        <v>14.719719467024065</v>
      </c>
      <c r="Y21" s="35">
        <f t="shared" si="11"/>
        <v>92.203603178349468</v>
      </c>
      <c r="Z21" s="35">
        <f t="shared" si="12"/>
        <v>97.954712779902692</v>
      </c>
      <c r="AA21" s="35">
        <f t="shared" si="13"/>
        <v>-2.4390177126381118</v>
      </c>
      <c r="AB21" s="35">
        <f t="shared" si="14"/>
        <v>-2.4390177126381047</v>
      </c>
      <c r="AC21" s="35">
        <f t="shared" si="15"/>
        <v>-2.439017712638119</v>
      </c>
      <c r="AF21">
        <v>1.65</v>
      </c>
      <c r="AG21">
        <v>2.37</v>
      </c>
      <c r="AJ21" t="s">
        <v>147</v>
      </c>
    </row>
    <row r="22" spans="1:36" ht="15" x14ac:dyDescent="0.25">
      <c r="A22">
        <v>1.1399999999999999</v>
      </c>
      <c r="B22">
        <v>9.77</v>
      </c>
      <c r="C22">
        <v>22.3</v>
      </c>
      <c r="D22" s="20">
        <f t="shared" si="3"/>
        <v>2.439017712638103E-2</v>
      </c>
      <c r="E22" s="17">
        <f>IF(OR($A22="",$B22="",$C22=""),"",A22*'MPTO_working_3-way'!$I21)</f>
        <v>1.1678048019240743</v>
      </c>
      <c r="F22" s="21">
        <f>IF(OR($A22="",$B22="",$C22=""),"",B22*'MPTO_working_3-way'!$I21)</f>
        <v>10.008292030524743</v>
      </c>
      <c r="G22" s="22">
        <f>IF(OR($A22="",$B22="",$C22=""),"",C22*'MPTO_working_3-way'!$I21)</f>
        <v>22.843900949918297</v>
      </c>
      <c r="H22" s="17">
        <f>IF(OR($A22="",$B22="",$C22=""),"",'MPTO_working_3-way'!E21)</f>
        <v>1.1506646677223502</v>
      </c>
      <c r="I22" s="21">
        <f>IF(OR($A22="",$B22="",$C22=""),"",'MPTO_working_3-way'!F21)</f>
        <v>10.612997581192154</v>
      </c>
      <c r="J22" s="22">
        <f>IF(OR($A22="",$B22="",$C22=""),"",'MPTO_working_3-way'!G21)</f>
        <v>27.238315163948517</v>
      </c>
      <c r="K22" s="17">
        <f>IF(OR($A22="",$B22="",$C22=""),"",'OddsRatio_working_3-way'!H21)</f>
        <v>1.1549060739076997</v>
      </c>
      <c r="L22" s="21">
        <f>IF(OR($A22="",$B22="",$C22=""),"",'OddsRatio_working_3-way'!I21)</f>
        <v>10.703759058360907</v>
      </c>
      <c r="M22" s="22">
        <f>IF(OR($A22="",$B22="",$C22=""),"",'OddsRatio_working_3-way'!J21)</f>
        <v>24.567852673100035</v>
      </c>
      <c r="N22" s="23">
        <f t="shared" si="16"/>
        <v>85.63074910741939</v>
      </c>
      <c r="O22" s="24">
        <f t="shared" si="17"/>
        <v>9.9917148395555877</v>
      </c>
      <c r="P22" s="24">
        <f t="shared" si="18"/>
        <v>4.3775360530250262</v>
      </c>
      <c r="Q22" t="s">
        <v>87</v>
      </c>
      <c r="R22" t="s">
        <v>128</v>
      </c>
      <c r="S22" t="s">
        <v>153</v>
      </c>
      <c r="T22" s="35">
        <v>100</v>
      </c>
      <c r="U22" s="35">
        <f t="shared" si="7"/>
        <v>46.808510638297875</v>
      </c>
      <c r="V22" s="35">
        <f t="shared" si="8"/>
        <v>76.19047619047619</v>
      </c>
      <c r="W22" s="35">
        <f t="shared" si="9"/>
        <v>74.811083123425689</v>
      </c>
      <c r="X22" s="35">
        <f t="shared" si="10"/>
        <v>48.998440686098114</v>
      </c>
      <c r="Y22" s="35">
        <f t="shared" si="11"/>
        <v>78.380406238276436</v>
      </c>
      <c r="Z22" s="35">
        <f t="shared" si="12"/>
        <v>77.001013171225935</v>
      </c>
      <c r="AA22" s="35">
        <f t="shared" si="13"/>
        <v>-2.1899300478002388</v>
      </c>
      <c r="AB22" s="35">
        <f t="shared" si="14"/>
        <v>-2.1899300478002459</v>
      </c>
      <c r="AC22" s="35">
        <f t="shared" si="15"/>
        <v>-2.1899300478002459</v>
      </c>
      <c r="AF22">
        <v>1.27</v>
      </c>
      <c r="AG22">
        <v>4.33</v>
      </c>
      <c r="AJ22" t="s">
        <v>147</v>
      </c>
    </row>
    <row r="23" spans="1:36" ht="15" x14ac:dyDescent="0.25">
      <c r="A23">
        <v>1.88</v>
      </c>
      <c r="B23">
        <v>4.2</v>
      </c>
      <c r="C23">
        <v>3.97</v>
      </c>
      <c r="D23" s="20">
        <f t="shared" si="3"/>
        <v>2.189930047800237E-2</v>
      </c>
      <c r="E23" s="17">
        <f>IF(OR($A23="",$B23="",$C23=""),"",A23*'MPTO_working_3-way'!$I22)</f>
        <v>1.9211706848986443</v>
      </c>
      <c r="F23" s="21">
        <f>IF(OR($A23="",$B23="",$C23=""),"",B23*'MPTO_working_3-way'!$I22)</f>
        <v>4.2919770620076099</v>
      </c>
      <c r="G23" s="22">
        <f>IF(OR($A23="",$B23="",$C23=""),"",C23*'MPTO_working_3-way'!$I22)</f>
        <v>4.0569402228976692</v>
      </c>
      <c r="H23" s="17">
        <f>IF(OR($A23="",$B23="",$C23=""),"",'MPTO_working_3-way'!E22)</f>
        <v>1.9061592945609978</v>
      </c>
      <c r="I23" s="21">
        <f>IF(OR($A23="",$B23="",$C23=""),"",'MPTO_working_3-way'!F22)</f>
        <v>4.332840651077758</v>
      </c>
      <c r="J23" s="22">
        <f>IF(OR($A23="",$B23="",$C23=""),"",'MPTO_working_3-way'!G22)</f>
        <v>4.0884845871055475</v>
      </c>
      <c r="K23" s="17">
        <f>IF(OR($A23="",$B23="",$C23=""),"",'OddsRatio_working_3-way'!H22)</f>
        <v>1.9118619863589046</v>
      </c>
      <c r="L23" s="21">
        <f>IF(OR($A23="",$B23="",$C23=""),"",'OddsRatio_working_3-way'!I22)</f>
        <v>4.3158617685778351</v>
      </c>
      <c r="M23" s="22">
        <f>IF(OR($A23="",$B23="",$C23=""),"",'OddsRatio_working_3-way'!J22)</f>
        <v>4.0775342039613029</v>
      </c>
      <c r="N23" s="23">
        <f t="shared" si="16"/>
        <v>52.0515958243844</v>
      </c>
      <c r="O23" s="24">
        <f t="shared" si="17"/>
        <v>23.299285749962543</v>
      </c>
      <c r="P23" s="24">
        <f t="shared" si="18"/>
        <v>24.649118425653064</v>
      </c>
      <c r="Q23" t="s">
        <v>131</v>
      </c>
      <c r="R23" t="s">
        <v>89</v>
      </c>
      <c r="S23" t="s">
        <v>153</v>
      </c>
      <c r="T23" s="35">
        <v>100</v>
      </c>
      <c r="U23" s="35">
        <f t="shared" si="7"/>
        <v>60.317460317460316</v>
      </c>
      <c r="V23" s="35">
        <f t="shared" si="8"/>
        <v>69.6048632218845</v>
      </c>
      <c r="W23" s="35">
        <f t="shared" si="9"/>
        <v>67.845659163987136</v>
      </c>
      <c r="X23" s="35">
        <f t="shared" si="10"/>
        <v>62.549477614128371</v>
      </c>
      <c r="Y23" s="35">
        <f t="shared" si="11"/>
        <v>71.836880518552547</v>
      </c>
      <c r="Z23" s="35">
        <f t="shared" si="12"/>
        <v>70.077676460655184</v>
      </c>
      <c r="AA23" s="35">
        <f t="shared" si="13"/>
        <v>-2.2320172966680545</v>
      </c>
      <c r="AB23" s="35">
        <f t="shared" si="14"/>
        <v>-2.2320172966680474</v>
      </c>
      <c r="AC23" s="35">
        <f t="shared" si="15"/>
        <v>-2.2320172966680474</v>
      </c>
      <c r="AF23">
        <v>1.48</v>
      </c>
      <c r="AG23">
        <v>2.81</v>
      </c>
      <c r="AJ23" t="s">
        <v>147</v>
      </c>
    </row>
    <row r="24" spans="1:36" ht="15" x14ac:dyDescent="0.25">
      <c r="A24">
        <v>2.52</v>
      </c>
      <c r="B24">
        <v>3.29</v>
      </c>
      <c r="C24">
        <v>3.11</v>
      </c>
      <c r="D24" s="20">
        <f t="shared" si="3"/>
        <v>2.2320172966680429E-2</v>
      </c>
      <c r="E24" s="17">
        <f>IF(OR($A24="",$B24="",$C24=""),"",A24*'MPTO_working_3-way'!$I23)</f>
        <v>2.5762468358760349</v>
      </c>
      <c r="F24" s="21">
        <f>IF(OR($A24="",$B24="",$C24=""),"",B24*'MPTO_working_3-way'!$I23)</f>
        <v>3.3634333690603788</v>
      </c>
      <c r="G24" s="22">
        <f>IF(OR($A24="",$B24="",$C24=""),"",C24*'MPTO_working_3-way'!$I23)</f>
        <v>3.1794157379263761</v>
      </c>
      <c r="H24" s="17">
        <f>IF(OR($A24="",$B24="",$C24=""),"",'MPTO_working_3-way'!E23)</f>
        <v>2.568150105835993</v>
      </c>
      <c r="I24" s="21">
        <f>IF(OR($A24="",$B24="",$C24=""),"",'MPTO_working_3-way'!F23)</f>
        <v>3.3725526340847667</v>
      </c>
      <c r="J24" s="22">
        <f>IF(OR($A24="",$B24="",$C24=""),"",'MPTO_working_3-way'!G23)</f>
        <v>3.1836654965854065</v>
      </c>
      <c r="K24" s="17">
        <f>IF(OR($A24="",$B24="",$C24=""),"",'OddsRatio_working_3-way'!H23)</f>
        <v>2.5718432801091264</v>
      </c>
      <c r="L24" s="21">
        <f>IF(OR($A24="",$B24="",$C24=""),"",'OddsRatio_working_3-way'!I23)</f>
        <v>3.368105994374933</v>
      </c>
      <c r="M24" s="22">
        <f>IF(OR($A24="",$B24="",$C24=""),"",'OddsRatio_working_3-way'!J23)</f>
        <v>3.1819666585725366</v>
      </c>
      <c r="N24" s="23">
        <f t="shared" si="16"/>
        <v>38.816156358711524</v>
      </c>
      <c r="O24" s="24">
        <f t="shared" si="17"/>
        <v>29.731524019438616</v>
      </c>
      <c r="P24" s="24">
        <f t="shared" si="18"/>
        <v>31.452319621849856</v>
      </c>
      <c r="Q24" t="s">
        <v>129</v>
      </c>
      <c r="R24" t="s">
        <v>88</v>
      </c>
      <c r="S24" t="s">
        <v>153</v>
      </c>
      <c r="T24" s="35">
        <v>100</v>
      </c>
      <c r="U24" s="35">
        <f t="shared" si="7"/>
        <v>57.805907172995774</v>
      </c>
      <c r="V24" s="35">
        <f t="shared" si="8"/>
        <v>67.21311475409837</v>
      </c>
      <c r="W24" s="35">
        <f t="shared" si="9"/>
        <v>72.67759562841529</v>
      </c>
      <c r="X24" s="35">
        <f t="shared" si="10"/>
        <v>60.10928961748634</v>
      </c>
      <c r="Y24" s="35">
        <f t="shared" si="11"/>
        <v>69.516497198588908</v>
      </c>
      <c r="Z24" s="35">
        <f t="shared" si="12"/>
        <v>74.980978072905856</v>
      </c>
      <c r="AA24" s="35">
        <f t="shared" si="13"/>
        <v>-2.3033824444905662</v>
      </c>
      <c r="AB24" s="35">
        <f t="shared" si="14"/>
        <v>-2.3033824444905378</v>
      </c>
      <c r="AC24" s="35">
        <f t="shared" si="15"/>
        <v>-2.3033824444905662</v>
      </c>
      <c r="AF24">
        <v>2.08</v>
      </c>
      <c r="AG24">
        <v>1.84</v>
      </c>
      <c r="AJ24" t="s">
        <v>147</v>
      </c>
    </row>
    <row r="25" spans="1:36" ht="15" x14ac:dyDescent="0.25">
      <c r="A25">
        <v>2.37</v>
      </c>
      <c r="B25">
        <v>3.05</v>
      </c>
      <c r="C25">
        <v>3.66</v>
      </c>
      <c r="D25" s="20">
        <f t="shared" si="3"/>
        <v>2.3033824444905537E-2</v>
      </c>
      <c r="E25" s="17">
        <f>IF(OR($A25="",$B25="",$C25=""),"",A25*'MPTO_working_3-way'!$I24)</f>
        <v>2.4245901639344263</v>
      </c>
      <c r="F25" s="21">
        <f>IF(OR($A25="",$B25="",$C25=""),"",B25*'MPTO_working_3-way'!$I24)</f>
        <v>3.1202531645569618</v>
      </c>
      <c r="G25" s="22">
        <f>IF(OR($A25="",$B25="",$C25=""),"",C25*'MPTO_working_3-way'!$I24)</f>
        <v>3.7443037974683544</v>
      </c>
      <c r="H25" s="17">
        <f>IF(OR($A25="",$B25="",$C25=""),"",'MPTO_working_3-way'!E24)</f>
        <v>2.4139255301385876</v>
      </c>
      <c r="I25" s="21">
        <f>IF(OR($A25="",$B25="",$C25=""),"",'MPTO_working_3-way'!F24)</f>
        <v>3.1231367465975368</v>
      </c>
      <c r="J25" s="22">
        <f>IF(OR($A25="",$B25="",$C25=""),"",'MPTO_working_3-way'!G24)</f>
        <v>3.7658244334462099</v>
      </c>
      <c r="K25" s="17">
        <f>IF(OR($A25="",$B25="",$C25=""),"",'OddsRatio_working_3-way'!H24)</f>
        <v>2.4187137003911832</v>
      </c>
      <c r="L25" s="21">
        <f>IF(OR($A25="",$B25="",$C25=""),"",'OddsRatio_working_3-way'!I24)</f>
        <v>3.1228927633590695</v>
      </c>
      <c r="M25" s="22">
        <f>IF(OR($A25="",$B25="",$C25=""),"",'OddsRatio_working_3-way'!J24)</f>
        <v>3.7545828051390857</v>
      </c>
      <c r="N25" s="23">
        <f t="shared" si="16"/>
        <v>41.244083840432722</v>
      </c>
      <c r="O25" s="24">
        <f t="shared" si="17"/>
        <v>32.048681541582155</v>
      </c>
      <c r="P25" s="24">
        <f t="shared" si="18"/>
        <v>26.707234617985126</v>
      </c>
      <c r="Q25" t="s">
        <v>150</v>
      </c>
      <c r="R25" t="s">
        <v>97</v>
      </c>
      <c r="S25" t="s">
        <v>153</v>
      </c>
      <c r="T25" s="35">
        <v>100</v>
      </c>
      <c r="U25" s="35">
        <f t="shared" si="7"/>
        <v>53.917050691244242</v>
      </c>
      <c r="V25" s="35">
        <f t="shared" si="8"/>
        <v>71.098265895953759</v>
      </c>
      <c r="W25" s="35">
        <f t="shared" si="9"/>
        <v>72.67759562841529</v>
      </c>
      <c r="X25" s="35">
        <f t="shared" si="10"/>
        <v>56.224138475630944</v>
      </c>
      <c r="Y25" s="35">
        <f t="shared" si="11"/>
        <v>73.405353680340454</v>
      </c>
      <c r="Z25" s="35">
        <f t="shared" si="12"/>
        <v>74.984683412801999</v>
      </c>
      <c r="AA25" s="35">
        <f t="shared" si="13"/>
        <v>-2.3070877843867024</v>
      </c>
      <c r="AB25" s="35">
        <f t="shared" si="14"/>
        <v>-2.3070877843866953</v>
      </c>
      <c r="AC25" s="35">
        <f t="shared" si="15"/>
        <v>-2.3070877843867095</v>
      </c>
      <c r="AF25">
        <v>2.62</v>
      </c>
      <c r="AG25">
        <v>1.54</v>
      </c>
      <c r="AJ25" t="s">
        <v>148</v>
      </c>
    </row>
    <row r="26" spans="1:36" ht="15" x14ac:dyDescent="0.25">
      <c r="A26">
        <v>2.17</v>
      </c>
      <c r="B26">
        <v>3.46</v>
      </c>
      <c r="C26">
        <v>3.66</v>
      </c>
      <c r="D26" s="20">
        <f t="shared" si="3"/>
        <v>2.3070877843867077E-2</v>
      </c>
      <c r="E26" s="17">
        <f>IF(OR($A26="",$B26="",$C26=""),"",A26*'MPTO_working_3-way'!$I25)</f>
        <v>2.2200638049211916</v>
      </c>
      <c r="F26" s="21">
        <f>IF(OR($A26="",$B26="",$C26=""),"",B26*'MPTO_working_3-way'!$I25)</f>
        <v>3.5398252373397798</v>
      </c>
      <c r="G26" s="22">
        <f>IF(OR($A26="",$B26="",$C26=""),"",C26*'MPTO_working_3-way'!$I25)</f>
        <v>3.7444394129085539</v>
      </c>
      <c r="H26" s="17">
        <f>IF(OR($A26="",$B26="",$C26=""),"",'MPTO_working_3-way'!E25)</f>
        <v>2.2068273920162138</v>
      </c>
      <c r="I26" s="21">
        <f>IF(OR($A26="",$B26="",$C26=""),"",'MPTO_working_3-way'!F25)</f>
        <v>3.5545817780248297</v>
      </c>
      <c r="J26" s="22">
        <f>IF(OR($A26="",$B26="",$C26=""),"",'MPTO_working_3-way'!G25)</f>
        <v>3.7659995983666423</v>
      </c>
      <c r="K26" s="17">
        <f>IF(OR($A26="",$B26="",$C26=""),"",'OddsRatio_working_3-way'!H25)</f>
        <v>2.212340095477924</v>
      </c>
      <c r="L26" s="21">
        <f>IF(OR($A26="",$B26="",$C26=""),"",'OddsRatio_working_3-way'!I25)</f>
        <v>3.5490227648510206</v>
      </c>
      <c r="M26" s="22">
        <f>IF(OR($A26="",$B26="",$C26=""),"",'OddsRatio_working_3-way'!J25)</f>
        <v>3.7562603880096406</v>
      </c>
      <c r="N26" s="23">
        <f t="shared" si="16"/>
        <v>45.043750444618333</v>
      </c>
      <c r="O26" s="24">
        <f t="shared" si="17"/>
        <v>28.249982215266417</v>
      </c>
      <c r="P26" s="24">
        <f t="shared" si="18"/>
        <v>26.706267340115243</v>
      </c>
      <c r="Q26" t="s">
        <v>132</v>
      </c>
      <c r="R26" t="s">
        <v>75</v>
      </c>
      <c r="S26" t="s">
        <v>153</v>
      </c>
      <c r="T26" s="35">
        <v>100</v>
      </c>
      <c r="U26" s="35">
        <f t="shared" si="7"/>
        <v>53.917050691244242</v>
      </c>
      <c r="V26" s="35">
        <f t="shared" si="8"/>
        <v>70.674486803519059</v>
      </c>
      <c r="W26" s="35">
        <f t="shared" si="9"/>
        <v>73.045822102425873</v>
      </c>
      <c r="X26" s="35">
        <f t="shared" si="10"/>
        <v>56.27969109405506</v>
      </c>
      <c r="Y26" s="35">
        <f t="shared" si="11"/>
        <v>73.037127206329885</v>
      </c>
      <c r="Z26" s="35">
        <f t="shared" si="12"/>
        <v>75.408462505236699</v>
      </c>
      <c r="AA26" s="35">
        <f t="shared" si="13"/>
        <v>-2.3626404028108183</v>
      </c>
      <c r="AB26" s="35">
        <f t="shared" si="14"/>
        <v>-2.3626404028108254</v>
      </c>
      <c r="AC26" s="35">
        <f t="shared" si="15"/>
        <v>-2.3626404028108254</v>
      </c>
      <c r="AF26">
        <v>2.0099999999999998</v>
      </c>
      <c r="AG26">
        <v>1.89</v>
      </c>
      <c r="AJ26" t="s">
        <v>148</v>
      </c>
    </row>
    <row r="27" spans="1:36" ht="15" x14ac:dyDescent="0.25">
      <c r="A27">
        <v>2.17</v>
      </c>
      <c r="B27">
        <v>3.41</v>
      </c>
      <c r="C27">
        <v>3.71</v>
      </c>
      <c r="D27" s="20">
        <f t="shared" si="3"/>
        <v>2.3626404028108228E-2</v>
      </c>
      <c r="E27" s="17">
        <f>IF(OR($A27="",$B27="",$C27=""),"",A27*'MPTO_working_3-way'!$I26)</f>
        <v>2.2212692967409948</v>
      </c>
      <c r="F27" s="21">
        <f>IF(OR($A27="",$B27="",$C27=""),"",B27*'MPTO_working_3-way'!$I26)</f>
        <v>3.4905660377358494</v>
      </c>
      <c r="G27" s="22">
        <f>IF(OR($A27="",$B27="",$C27=""),"",C27*'MPTO_working_3-way'!$I26)</f>
        <v>3.7976539589442817</v>
      </c>
      <c r="H27" s="17">
        <f>IF(OR($A27="",$B27="",$C27=""),"",'MPTO_working_3-way'!E26)</f>
        <v>2.207729581004124</v>
      </c>
      <c r="I27" s="21">
        <f>IF(OR($A27="",$B27="",$C27=""),"",'MPTO_working_3-way'!F26)</f>
        <v>3.5041039229625803</v>
      </c>
      <c r="J27" s="22">
        <f>IF(OR($A27="",$B27="",$C27=""),"",'MPTO_working_3-way'!G26)</f>
        <v>3.8216612459848354</v>
      </c>
      <c r="K27" s="17">
        <f>IF(OR($A27="",$B27="",$C27=""),"",'OddsRatio_working_3-way'!H26)</f>
        <v>2.2133778473934478</v>
      </c>
      <c r="L27" s="21">
        <f>IF(OR($A27="",$B27="",$C27=""),"",'OddsRatio_working_3-way'!I26)</f>
        <v>3.4993509506138549</v>
      </c>
      <c r="M27" s="22">
        <f>IF(OR($A27="",$B27="",$C27=""),"",'OddsRatio_working_3-way'!J26)</f>
        <v>3.8104734755865342</v>
      </c>
      <c r="N27" s="23">
        <f t="shared" si="16"/>
        <v>45.019305019305023</v>
      </c>
      <c r="O27" s="24">
        <f t="shared" si="17"/>
        <v>28.648648648648646</v>
      </c>
      <c r="P27" s="24">
        <f t="shared" si="18"/>
        <v>26.332046332046332</v>
      </c>
      <c r="Q27" t="s">
        <v>136</v>
      </c>
      <c r="R27" t="s">
        <v>99</v>
      </c>
      <c r="S27" t="s">
        <v>153</v>
      </c>
      <c r="T27" s="35">
        <v>100</v>
      </c>
      <c r="U27" s="35">
        <f t="shared" si="7"/>
        <v>55.947136563876647</v>
      </c>
      <c r="V27" s="35">
        <f t="shared" si="8"/>
        <v>72.067039106145245</v>
      </c>
      <c r="W27" s="35">
        <f t="shared" si="9"/>
        <v>69.879518072289159</v>
      </c>
      <c r="X27" s="35">
        <f t="shared" si="10"/>
        <v>58.053442821565596</v>
      </c>
      <c r="Y27" s="35">
        <f t="shared" si="11"/>
        <v>74.173345363834201</v>
      </c>
      <c r="Z27" s="35">
        <f t="shared" si="12"/>
        <v>71.985824329978087</v>
      </c>
      <c r="AA27" s="35">
        <f t="shared" si="13"/>
        <v>-2.1063062576889493</v>
      </c>
      <c r="AB27" s="35">
        <f t="shared" si="14"/>
        <v>-2.1063062576889564</v>
      </c>
      <c r="AC27" s="35">
        <f t="shared" si="15"/>
        <v>-2.106306257688928</v>
      </c>
      <c r="AF27">
        <v>2.16</v>
      </c>
      <c r="AG27">
        <v>1.77</v>
      </c>
      <c r="AJ27" t="s">
        <v>148</v>
      </c>
    </row>
    <row r="28" spans="1:36" ht="15" x14ac:dyDescent="0.25">
      <c r="A28">
        <v>2.27</v>
      </c>
      <c r="B28">
        <v>3.58</v>
      </c>
      <c r="C28">
        <v>3.32</v>
      </c>
      <c r="D28" s="20">
        <f t="shared" si="3"/>
        <v>2.106306257688928E-2</v>
      </c>
      <c r="E28" s="17">
        <f>IF(OR($A28="",$B28="",$C28=""),"",A28*'MPTO_working_3-way'!$I27)</f>
        <v>2.3178131520495389</v>
      </c>
      <c r="F28" s="21">
        <f>IF(OR($A28="",$B28="",$C28=""),"",B28*'MPTO_working_3-way'!$I27)</f>
        <v>3.6554057640252635</v>
      </c>
      <c r="G28" s="22">
        <f>IF(OR($A28="",$B28="",$C28=""),"",C28*'MPTO_working_3-way'!$I27)</f>
        <v>3.3899293677552724</v>
      </c>
      <c r="H28" s="17">
        <f>IF(OR($A28="",$B28="",$C28=""),"",'MPTO_working_3-way'!E27)</f>
        <v>2.306764561575025</v>
      </c>
      <c r="I28" s="21">
        <f>IF(OR($A28="",$B28="",$C28=""),"",'MPTO_working_3-way'!F27)</f>
        <v>3.6723043039235392</v>
      </c>
      <c r="J28" s="22">
        <f>IF(OR($A28="",$B28="",$C28=""),"",'MPTO_working_3-way'!G27)</f>
        <v>3.3992354622419603</v>
      </c>
      <c r="K28" s="17">
        <f>IF(OR($A28="",$B28="",$C28=""),"",'OddsRatio_working_3-way'!H27)</f>
        <v>2.3115057662847964</v>
      </c>
      <c r="L28" s="21">
        <f>IF(OR($A28="",$B28="",$C28=""),"",'OddsRatio_working_3-way'!I27)</f>
        <v>3.6643188007990357</v>
      </c>
      <c r="M28" s="22">
        <f>IF(OR($A28="",$B28="",$C28=""),"",'OddsRatio_working_3-way'!J27)</f>
        <v>3.3958215573076598</v>
      </c>
      <c r="N28" s="23">
        <f t="shared" si="16"/>
        <v>43.144116216432053</v>
      </c>
      <c r="O28" s="24">
        <f t="shared" si="17"/>
        <v>27.356744081368927</v>
      </c>
      <c r="P28" s="24">
        <f t="shared" si="18"/>
        <v>29.499139702199027</v>
      </c>
      <c r="Q28" t="s">
        <v>98</v>
      </c>
      <c r="R28" t="s">
        <v>133</v>
      </c>
      <c r="S28" t="s">
        <v>153</v>
      </c>
      <c r="T28" s="35">
        <v>100</v>
      </c>
      <c r="U28" s="35">
        <f t="shared" si="7"/>
        <v>75.669099756691011</v>
      </c>
      <c r="V28" s="35">
        <f t="shared" si="8"/>
        <v>71.509971509971507</v>
      </c>
      <c r="W28" s="35">
        <f t="shared" si="9"/>
        <v>46.808510638297875</v>
      </c>
      <c r="X28" s="35">
        <f t="shared" si="10"/>
        <v>81.681517851730618</v>
      </c>
      <c r="Y28" s="35">
        <f t="shared" si="11"/>
        <v>77.522389605011128</v>
      </c>
      <c r="Z28" s="35">
        <f t="shared" si="12"/>
        <v>52.820928733337489</v>
      </c>
      <c r="AA28" s="35">
        <f t="shared" si="13"/>
        <v>-6.0124180950396067</v>
      </c>
      <c r="AB28" s="35">
        <f t="shared" si="14"/>
        <v>-6.0124180950396209</v>
      </c>
      <c r="AC28" s="35">
        <f t="shared" si="15"/>
        <v>-6.0124180950396138</v>
      </c>
      <c r="AF28">
        <v>1.87</v>
      </c>
      <c r="AG28">
        <v>2.04</v>
      </c>
      <c r="AJ28" t="s">
        <v>148</v>
      </c>
    </row>
    <row r="29" spans="1:36" ht="15" x14ac:dyDescent="0.25">
      <c r="A29">
        <v>4.1100000000000003</v>
      </c>
      <c r="B29">
        <v>3.51</v>
      </c>
      <c r="C29">
        <v>1.88</v>
      </c>
      <c r="D29" s="20">
        <f t="shared" si="3"/>
        <v>6.0124180950396067E-2</v>
      </c>
      <c r="E29" s="17">
        <f>IF(OR($A29="",$B29="",$C29=""),"",A29*'MPTO_working_3-way'!$I28)</f>
        <v>4.3571103837061278</v>
      </c>
      <c r="F29" s="21">
        <f>IF(OR($A29="",$B29="",$C29=""),"",B29*'MPTO_working_3-way'!$I28)</f>
        <v>3.7210358751358901</v>
      </c>
      <c r="G29" s="22">
        <f>IF(OR($A29="",$B29="",$C29=""),"",C29*'MPTO_working_3-way'!$I28)</f>
        <v>1.9930334601867445</v>
      </c>
      <c r="H29" s="17">
        <f>IF(OR($A29="",$B29="",$C29=""),"",'MPTO_working_3-way'!E28)</f>
        <v>4.4789300402823597</v>
      </c>
      <c r="I29" s="21">
        <f>IF(OR($A29="",$B29="",$C29=""),"",'MPTO_working_3-way'!F28)</f>
        <v>3.7755953567574361</v>
      </c>
      <c r="J29" s="22">
        <f>IF(OR($A29="",$B29="",$C29=""),"",'MPTO_working_3-way'!G28)</f>
        <v>1.953607678585989</v>
      </c>
      <c r="K29" s="17">
        <f>IF(OR($A29="",$B29="",$C29=""),"",'OddsRatio_working_3-way'!H28)</f>
        <v>4.4221585944126041</v>
      </c>
      <c r="L29" s="21">
        <f>IF(OR($A29="",$B29="",$C29=""),"",'OddsRatio_working_3-way'!I28)</f>
        <v>3.7619350713748023</v>
      </c>
      <c r="M29" s="22">
        <f>IF(OR($A29="",$B29="",$C29=""),"",'OddsRatio_working_3-way'!J28)</f>
        <v>1.9683278337887757</v>
      </c>
      <c r="N29" s="23">
        <f t="shared" si="16"/>
        <v>22.950990724026756</v>
      </c>
      <c r="O29" s="24">
        <f t="shared" si="17"/>
        <v>26.874237001638168</v>
      </c>
      <c r="P29" s="24">
        <f t="shared" si="18"/>
        <v>50.174772274335091</v>
      </c>
      <c r="Q29" t="s">
        <v>109</v>
      </c>
      <c r="R29" t="s">
        <v>140</v>
      </c>
      <c r="S29" t="s">
        <v>153</v>
      </c>
      <c r="T29" s="35">
        <v>100</v>
      </c>
      <c r="U29" s="35">
        <f t="shared" si="7"/>
        <v>60.784313725490193</v>
      </c>
      <c r="V29" s="35">
        <f t="shared" si="8"/>
        <v>67.320261437908499</v>
      </c>
      <c r="W29" s="35">
        <f t="shared" si="9"/>
        <v>66.442953020134226</v>
      </c>
      <c r="X29" s="35">
        <f t="shared" si="10"/>
        <v>66.236785541957275</v>
      </c>
      <c r="Y29" s="35">
        <f t="shared" si="11"/>
        <v>72.772733254375595</v>
      </c>
      <c r="Z29" s="35">
        <f t="shared" si="12"/>
        <v>71.895424836601322</v>
      </c>
      <c r="AA29" s="35">
        <f t="shared" si="13"/>
        <v>-5.4524718164670816</v>
      </c>
      <c r="AB29" s="35">
        <f t="shared" si="14"/>
        <v>-5.4524718164670958</v>
      </c>
      <c r="AC29" s="35">
        <f t="shared" si="15"/>
        <v>-5.4524718164670958</v>
      </c>
      <c r="AF29">
        <v>2.13</v>
      </c>
      <c r="AG29">
        <v>1.7</v>
      </c>
      <c r="AJ29" t="s">
        <v>149</v>
      </c>
    </row>
    <row r="30" spans="1:36" s="50" customFormat="1" ht="15" x14ac:dyDescent="0.25">
      <c r="A30">
        <v>2.5499999999999998</v>
      </c>
      <c r="B30">
        <v>3.06</v>
      </c>
      <c r="C30">
        <v>2.98</v>
      </c>
      <c r="D30" s="20">
        <f t="shared" si="3"/>
        <v>5.452471816467086E-2</v>
      </c>
      <c r="E30" s="17">
        <f>IF(OR($A30="",$B30="",$C30=""),"",A30*'MPTO_working_3-way'!$I29)</f>
        <v>2.6890380313199107</v>
      </c>
      <c r="F30" s="21">
        <f>IF(OR($A30="",$B30="",$C30=""),"",B30*'MPTO_working_3-way'!$I29)</f>
        <v>3.2268456375838928</v>
      </c>
      <c r="G30" s="22">
        <f>IF(OR($A30="",$B30="",$C30=""),"",C30*'MPTO_working_3-way'!$I29)</f>
        <v>3.1424836601307193</v>
      </c>
      <c r="H30" s="17">
        <f>IF(OR($A30="",$B30="",$C30=""),"",'MPTO_working_3-way'!E29)</f>
        <v>2.6739257927043831</v>
      </c>
      <c r="I30" s="21">
        <f>IF(OR($A30="",$B30="",$C30=""),"",'MPTO_working_3-way'!F29)</f>
        <v>3.2402046714360164</v>
      </c>
      <c r="J30" s="22">
        <f>IF(OR($A30="",$B30="",$C30=""),"",'MPTO_working_3-way'!G29)</f>
        <v>3.1506426498364584</v>
      </c>
      <c r="K30" s="17">
        <f>IF(OR($A30="",$B30="",$C30=""),"",'OddsRatio_working_3-way'!H29)</f>
        <v>2.6808185690493853</v>
      </c>
      <c r="L30" s="21">
        <f>IF(OR($A30="",$B30="",$C30=""),"",'OddsRatio_working_3-way'!I29)</f>
        <v>3.2338620982204747</v>
      </c>
      <c r="M30" s="22">
        <f>IF(OR($A30="",$B30="",$C30=""),"",'OddsRatio_working_3-way'!J29)</f>
        <v>3.1471101720759904</v>
      </c>
      <c r="N30" s="23">
        <f t="shared" si="16"/>
        <v>37.188019966722123</v>
      </c>
      <c r="O30" s="24">
        <f t="shared" si="17"/>
        <v>30.99001663893511</v>
      </c>
      <c r="P30" s="24">
        <f t="shared" si="18"/>
        <v>31.821963394342756</v>
      </c>
      <c r="Q30" t="s">
        <v>141</v>
      </c>
      <c r="R30" t="s">
        <v>110</v>
      </c>
      <c r="S30" t="s">
        <v>153</v>
      </c>
      <c r="T30" s="35">
        <v>100</v>
      </c>
      <c r="U30" s="35">
        <f t="shared" si="7"/>
        <v>81.751824817518241</v>
      </c>
      <c r="V30" s="35">
        <f t="shared" si="8"/>
        <v>72.451790633608823</v>
      </c>
      <c r="W30" s="35">
        <f t="shared" si="9"/>
        <v>39.759036144578317</v>
      </c>
      <c r="X30" s="35">
        <f t="shared" si="10"/>
        <v>87.789173221812874</v>
      </c>
      <c r="Y30" s="35">
        <f t="shared" si="11"/>
        <v>78.489139037903442</v>
      </c>
      <c r="Z30" s="35">
        <f t="shared" si="12"/>
        <v>45.796384548872936</v>
      </c>
      <c r="AA30" s="35">
        <f t="shared" si="13"/>
        <v>-6.037348404294633</v>
      </c>
      <c r="AB30" s="35">
        <f t="shared" si="14"/>
        <v>-6.0373484042946188</v>
      </c>
      <c r="AC30" s="35">
        <f t="shared" si="15"/>
        <v>-6.0373484042946188</v>
      </c>
      <c r="AD30" s="51"/>
      <c r="AE30" s="51"/>
      <c r="AF30">
        <v>2.38</v>
      </c>
      <c r="AG30">
        <v>1.57</v>
      </c>
      <c r="AH30" s="51"/>
      <c r="AI30" s="51"/>
      <c r="AJ30" t="s">
        <v>149</v>
      </c>
    </row>
    <row r="31" spans="1:36" ht="15" x14ac:dyDescent="0.25">
      <c r="A31">
        <v>5.48</v>
      </c>
      <c r="B31">
        <v>3.63</v>
      </c>
      <c r="C31">
        <v>1.66</v>
      </c>
      <c r="D31" s="20">
        <f t="shared" si="3"/>
        <v>6.0373484042946401E-2</v>
      </c>
      <c r="E31" s="17">
        <f>IF(OR($A31="",$B31="",$C31=""),"",A31*'MPTO_working_3-way'!$I30)</f>
        <v>5.810846692555347</v>
      </c>
      <c r="F31" s="21">
        <f>IF(OR($A31="",$B31="",$C31=""),"",B31*'MPTO_working_3-way'!$I30)</f>
        <v>3.8491557470758955</v>
      </c>
      <c r="G31" s="22">
        <f>IF(OR($A31="",$B31="",$C31=""),"",C31*'MPTO_working_3-way'!$I30)</f>
        <v>1.7602199835112908</v>
      </c>
      <c r="H31" s="17">
        <f>IF(OR($A31="",$B31="",$C31=""),"",'MPTO_working_3-way'!E30)</f>
        <v>6.1592565530599046</v>
      </c>
      <c r="I31" s="21">
        <f>IF(OR($A31="",$B31="",$C31=""),"",'MPTO_working_3-way'!F30)</f>
        <v>3.9160769210821438</v>
      </c>
      <c r="J31" s="22">
        <f>IF(OR($A31="",$B31="",$C31=""),"",'MPTO_working_3-way'!G30)</f>
        <v>1.7173716529125513</v>
      </c>
      <c r="K31" s="17">
        <f>IF(OR($A31="",$B31="",$C31=""),"",'OddsRatio_working_3-way'!H30)</f>
        <v>5.9705507236371878</v>
      </c>
      <c r="L31" s="21">
        <f>IF(OR($A31="",$B31="",$C31=""),"",'OddsRatio_working_3-way'!I30)</f>
        <v>3.9179795542780811</v>
      </c>
      <c r="M31" s="22">
        <f>IF(OR($A31="",$B31="",$C31=""),"",'OddsRatio_working_3-way'!J30)</f>
        <v>1.7322686333929784</v>
      </c>
      <c r="N31" s="23">
        <f t="shared" si="16"/>
        <v>17.209196058831925</v>
      </c>
      <c r="O31" s="24">
        <f t="shared" si="17"/>
        <v>25.979722975867482</v>
      </c>
      <c r="P31" s="24">
        <f t="shared" si="18"/>
        <v>56.81108096530059</v>
      </c>
      <c r="Q31" t="s">
        <v>138</v>
      </c>
      <c r="R31" t="s">
        <v>111</v>
      </c>
      <c r="S31" t="s">
        <v>153</v>
      </c>
      <c r="T31" s="35">
        <v>100</v>
      </c>
      <c r="U31" s="35">
        <f t="shared" si="7"/>
        <v>86.072423398328695</v>
      </c>
      <c r="V31" s="35">
        <f t="shared" si="8"/>
        <v>77.375565610859724</v>
      </c>
      <c r="W31" s="35">
        <f t="shared" si="9"/>
        <v>30.069930069930074</v>
      </c>
      <c r="X31" s="35">
        <f t="shared" si="10"/>
        <v>92.55450431921021</v>
      </c>
      <c r="Y31" s="35">
        <f t="shared" si="11"/>
        <v>83.857646531741253</v>
      </c>
      <c r="Z31" s="35">
        <f t="shared" si="12"/>
        <v>36.552010990811581</v>
      </c>
      <c r="AA31" s="35">
        <f t="shared" si="13"/>
        <v>-6.4820809208815149</v>
      </c>
      <c r="AB31" s="35">
        <f t="shared" si="14"/>
        <v>-6.4820809208815291</v>
      </c>
      <c r="AC31" s="35">
        <f t="shared" si="15"/>
        <v>-6.4820809208815078</v>
      </c>
      <c r="AF31">
        <v>2.12</v>
      </c>
      <c r="AG31">
        <v>1.71</v>
      </c>
      <c r="AJ31" t="s">
        <v>149</v>
      </c>
    </row>
    <row r="32" spans="1:36" ht="15" x14ac:dyDescent="0.25">
      <c r="A32">
        <v>7.18</v>
      </c>
      <c r="B32">
        <v>4.42</v>
      </c>
      <c r="C32">
        <v>1.43</v>
      </c>
      <c r="D32" s="20">
        <f t="shared" si="3"/>
        <v>6.4820809208815167E-2</v>
      </c>
      <c r="E32" s="17">
        <f>IF(OR($A32="",$B32="",$C32=""),"",A32*'MPTO_working_3-way'!$I31)</f>
        <v>7.6454134101192928</v>
      </c>
      <c r="F32" s="21">
        <f>IF(OR($A32="",$B32="",$C32=""),"",B32*'MPTO_working_3-way'!$I31)</f>
        <v>4.7065079767029632</v>
      </c>
      <c r="G32" s="22">
        <f>IF(OR($A32="",$B32="",$C32=""),"",C32*'MPTO_working_3-way'!$I31)</f>
        <v>1.5226937571686057</v>
      </c>
      <c r="H32" s="17">
        <f>IF(OR($A32="",$B32="",$C32=""),"",'MPTO_working_3-way'!E31)</f>
        <v>8.4984273514260966</v>
      </c>
      <c r="I32" s="21">
        <f>IF(OR($A32="",$B32="",$C32=""),"",'MPTO_working_3-way'!F31)</f>
        <v>4.8866920875958195</v>
      </c>
      <c r="J32" s="22">
        <f>IF(OR($A32="",$B32="",$C32=""),"",'MPTO_working_3-way'!G31)</f>
        <v>1.4755927452011437</v>
      </c>
      <c r="K32" s="17">
        <f>IF(OR($A32="",$B32="",$C32=""),"",'OddsRatio_working_3-way'!H31)</f>
        <v>8.0377623493171342</v>
      </c>
      <c r="L32" s="21">
        <f>IF(OR($A32="",$B32="",$C32=""),"",'OddsRatio_working_3-way'!I31)</f>
        <v>4.894684018554142</v>
      </c>
      <c r="M32" s="22">
        <f>IF(OR($A32="",$B32="",$C32=""),"",'OddsRatio_working_3-way'!J31)</f>
        <v>1.4896824935609005</v>
      </c>
      <c r="N32" s="23">
        <f t="shared" si="16"/>
        <v>13.079737436780373</v>
      </c>
      <c r="O32" s="24">
        <f t="shared" si="17"/>
        <v>21.247175293231464</v>
      </c>
      <c r="P32" s="24">
        <f t="shared" si="18"/>
        <v>65.673087269988159</v>
      </c>
      <c r="Q32" t="s">
        <v>112</v>
      </c>
      <c r="R32" t="s">
        <v>142</v>
      </c>
      <c r="S32" t="s">
        <v>153</v>
      </c>
      <c r="T32" s="35">
        <v>100</v>
      </c>
      <c r="U32" s="35">
        <f t="shared" si="7"/>
        <v>12.280701754385953</v>
      </c>
      <c r="V32" s="35">
        <f t="shared" si="8"/>
        <v>88.317757009345797</v>
      </c>
      <c r="W32" s="35">
        <f t="shared" si="9"/>
        <v>95.642701525054477</v>
      </c>
      <c r="X32" s="35">
        <f t="shared" si="10"/>
        <v>16.03954146559974</v>
      </c>
      <c r="Y32" s="35">
        <f t="shared" si="11"/>
        <v>92.076596720559579</v>
      </c>
      <c r="Z32" s="35">
        <f t="shared" si="12"/>
        <v>99.401541236268244</v>
      </c>
      <c r="AA32" s="35">
        <f t="shared" si="13"/>
        <v>-3.7588397112137866</v>
      </c>
      <c r="AB32" s="35">
        <f t="shared" si="14"/>
        <v>-3.7588397112137812</v>
      </c>
      <c r="AC32" s="35">
        <f t="shared" si="15"/>
        <v>-3.758839711213767</v>
      </c>
      <c r="AF32">
        <v>1.84</v>
      </c>
      <c r="AG32">
        <v>1.96</v>
      </c>
      <c r="AJ32" t="s">
        <v>149</v>
      </c>
    </row>
    <row r="33" spans="1:36" ht="15" x14ac:dyDescent="0.25">
      <c r="A33">
        <v>1.1399999999999999</v>
      </c>
      <c r="B33">
        <v>8.56</v>
      </c>
      <c r="C33">
        <v>22.95</v>
      </c>
      <c r="D33" s="20">
        <f t="shared" si="3"/>
        <v>3.7588397112137795E-2</v>
      </c>
      <c r="E33" s="17">
        <f>IF(OR($A33="",$B33="",$C33=""),"",A33*'MPTO_working_3-way'!$I32)</f>
        <v>1.182850772707837</v>
      </c>
      <c r="F33" s="21">
        <f>IF(OR($A33="",$B33="",$C33=""),"",B33*'MPTO_working_3-way'!$I32)</f>
        <v>8.8817566792798992</v>
      </c>
      <c r="G33" s="22">
        <f>IF(OR($A33="",$B33="",$C33=""),"",C33*'MPTO_working_3-way'!$I32)</f>
        <v>23.812653713723563</v>
      </c>
      <c r="H33" s="17">
        <f>IF(OR($A33="",$B33="",$C33=""),"",'MPTO_working_3-way'!E32)</f>
        <v>1.1565192478066673</v>
      </c>
      <c r="I33" s="21">
        <f>IF(OR($A33="",$B33="",$C33=""),"",'MPTO_working_3-way'!F32)</f>
        <v>9.5883745144916137</v>
      </c>
      <c r="J33" s="22">
        <f>IF(OR($A33="",$B33="",$C33=""),"",'MPTO_working_3-way'!G32)</f>
        <v>32.21284283322499</v>
      </c>
      <c r="K33" s="17">
        <f>IF(OR($A33="",$B33="",$C33=""),"",'OddsRatio_working_3-way'!H32)</f>
        <v>1.1626862180504967</v>
      </c>
      <c r="L33" s="21">
        <f>IF(OR($A33="",$B33="",$C33=""),"",'OddsRatio_working_3-way'!I32)</f>
        <v>9.7850557747268301</v>
      </c>
      <c r="M33" s="22">
        <f>IF(OR($A33="",$B33="",$C33=""),"",'OddsRatio_working_3-way'!J32)</f>
        <v>26.506874901488608</v>
      </c>
      <c r="N33" s="23">
        <f t="shared" si="16"/>
        <v>84.541518091141242</v>
      </c>
      <c r="O33" s="24">
        <f t="shared" si="17"/>
        <v>11.259033951390306</v>
      </c>
      <c r="P33" s="24">
        <f t="shared" si="18"/>
        <v>4.199447957468454</v>
      </c>
      <c r="Q33" t="s">
        <v>144</v>
      </c>
      <c r="R33" t="s">
        <v>119</v>
      </c>
      <c r="S33" t="s">
        <v>153</v>
      </c>
      <c r="T33" s="35">
        <v>100</v>
      </c>
      <c r="U33" s="35">
        <f t="shared" si="7"/>
        <v>89.247311827956992</v>
      </c>
      <c r="V33" s="35">
        <f t="shared" si="8"/>
        <v>82.668977469670722</v>
      </c>
      <c r="W33" s="35">
        <f t="shared" si="9"/>
        <v>24.81203007518797</v>
      </c>
      <c r="X33" s="35">
        <f t="shared" si="10"/>
        <v>92.518992455141316</v>
      </c>
      <c r="Y33" s="35">
        <f t="shared" si="11"/>
        <v>85.940658096855032</v>
      </c>
      <c r="Z33" s="35">
        <f t="shared" si="12"/>
        <v>28.083710702372301</v>
      </c>
      <c r="AA33" s="35">
        <f t="shared" si="13"/>
        <v>-3.271680627184324</v>
      </c>
      <c r="AB33" s="35">
        <f t="shared" si="14"/>
        <v>-3.2716806271843097</v>
      </c>
      <c r="AC33" s="35">
        <f t="shared" si="15"/>
        <v>-3.2716806271843311</v>
      </c>
      <c r="AF33">
        <v>1.61</v>
      </c>
      <c r="AG33">
        <v>2.4</v>
      </c>
      <c r="AJ33" t="s">
        <v>69</v>
      </c>
    </row>
    <row r="34" spans="1:36" ht="15" x14ac:dyDescent="0.25">
      <c r="A34">
        <v>9.3000000000000007</v>
      </c>
      <c r="B34">
        <v>5.77</v>
      </c>
      <c r="C34">
        <v>1.33</v>
      </c>
      <c r="D34" s="20">
        <f t="shared" si="3"/>
        <v>3.2716806271843257E-2</v>
      </c>
      <c r="E34" s="17">
        <f>IF(OR($A34="",$B34="",$C34=""),"",A34*'MPTO_working_3-way'!$I33)</f>
        <v>9.6042662983281435</v>
      </c>
      <c r="F34" s="21">
        <f>IF(OR($A34="",$B34="",$C34=""),"",B34*'MPTO_working_3-way'!$I33)</f>
        <v>5.9587759721885352</v>
      </c>
      <c r="G34" s="22">
        <f>IF(OR($A34="",$B34="",$C34=""),"",C34*'MPTO_working_3-way'!$I33)</f>
        <v>1.3735133523415517</v>
      </c>
      <c r="H34" s="17">
        <f>IF(OR($A34="",$B34="",$C34=""),"",'MPTO_working_3-way'!E33)</f>
        <v>10.34968698232203</v>
      </c>
      <c r="I34" s="21">
        <f>IF(OR($A34="",$B34="",$C34=""),"",'MPTO_working_3-way'!F33)</f>
        <v>6.1574601770445945</v>
      </c>
      <c r="J34" s="22">
        <f>IF(OR($A34="",$B34="",$C34=""),"",'MPTO_working_3-way'!G33)</f>
        <v>1.3495748418685061</v>
      </c>
      <c r="K34" s="17">
        <f>IF(OR($A34="",$B34="",$C34=""),"",'OddsRatio_working_3-way'!H33)</f>
        <v>9.9675486626538632</v>
      </c>
      <c r="L34" s="21">
        <f>IF(OR($A34="",$B34="",$C34=""),"",'OddsRatio_working_3-way'!I33)</f>
        <v>6.1536394121516791</v>
      </c>
      <c r="M34" s="22">
        <f>IF(OR($A34="",$B34="",$C34=""),"",'OddsRatio_working_3-way'!J33)</f>
        <v>1.35654109140672</v>
      </c>
      <c r="N34" s="23">
        <f t="shared" si="16"/>
        <v>10.412039493053982</v>
      </c>
      <c r="O34" s="24">
        <f t="shared" si="17"/>
        <v>16.781970066794116</v>
      </c>
      <c r="P34" s="24">
        <f t="shared" si="18"/>
        <v>72.805990440151902</v>
      </c>
      <c r="Q34" t="s">
        <v>117</v>
      </c>
      <c r="R34" t="s">
        <v>145</v>
      </c>
      <c r="S34" t="s">
        <v>153</v>
      </c>
      <c r="T34" s="35">
        <v>100</v>
      </c>
      <c r="U34" s="35">
        <f t="shared" si="7"/>
        <v>37.106918238993707</v>
      </c>
      <c r="V34" s="35">
        <f t="shared" si="8"/>
        <v>77.064220183486242</v>
      </c>
      <c r="W34" s="35">
        <f t="shared" si="9"/>
        <v>80.98859315589354</v>
      </c>
      <c r="X34" s="35">
        <f t="shared" si="10"/>
        <v>41.947186660620225</v>
      </c>
      <c r="Y34" s="35">
        <f t="shared" si="11"/>
        <v>81.904488605112746</v>
      </c>
      <c r="Z34" s="35">
        <f t="shared" si="12"/>
        <v>85.828861577520044</v>
      </c>
      <c r="AA34" s="35">
        <f t="shared" si="13"/>
        <v>-4.8402684216265186</v>
      </c>
      <c r="AB34" s="35">
        <f t="shared" si="14"/>
        <v>-4.8402684216265044</v>
      </c>
      <c r="AC34" s="35">
        <f t="shared" si="15"/>
        <v>-4.8402684216265044</v>
      </c>
      <c r="AF34">
        <v>1.55</v>
      </c>
      <c r="AG34">
        <v>2.57</v>
      </c>
      <c r="AJ34" t="s">
        <v>69</v>
      </c>
    </row>
    <row r="35" spans="1:36" s="35" customFormat="1" ht="15" x14ac:dyDescent="0.25">
      <c r="A35">
        <v>1.59</v>
      </c>
      <c r="B35">
        <v>4.3600000000000003</v>
      </c>
      <c r="C35">
        <v>5.26</v>
      </c>
      <c r="D35" s="20">
        <f t="shared" si="3"/>
        <v>4.8402684216265035E-2</v>
      </c>
      <c r="E35" s="17">
        <f>IF(OR($A35="",$B35="",$C35=""),"",A35*'MPTO_working_3-way'!$I34)</f>
        <v>1.6669602679038615</v>
      </c>
      <c r="F35" s="21">
        <f>IF(OR($A35="",$B35="",$C35=""),"",B35*'MPTO_working_3-way'!$I34)</f>
        <v>4.5710357031829156</v>
      </c>
      <c r="G35" s="22">
        <f>IF(OR($A35="",$B35="",$C35=""),"",C35*'MPTO_working_3-way'!$I34)</f>
        <v>5.5145981189775535</v>
      </c>
      <c r="H35" s="17">
        <f>IF(OR($A35="",$B35="",$C35=""),"",'MPTO_working_3-way'!E34)</f>
        <v>1.6318628678301919</v>
      </c>
      <c r="I35" s="21">
        <f>IF(OR($A35="",$B35="",$C35=""),"",'MPTO_working_3-way'!F34)</f>
        <v>4.6899130314890014</v>
      </c>
      <c r="J35" s="22">
        <f>IF(OR($A35="",$B35="",$C35=""),"",'MPTO_working_3-way'!G34)</f>
        <v>5.747792375709742</v>
      </c>
      <c r="K35" s="17">
        <f>IF(OR($A35="",$B35="",$C35=""),"",'OddsRatio_working_3-way'!H34)</f>
        <v>1.6434325966496492</v>
      </c>
      <c r="L35" s="21">
        <f>IF(OR($A35="",$B35="",$C35=""),"",'OddsRatio_working_3-way'!I34)</f>
        <v>4.6642941097335964</v>
      </c>
      <c r="M35" s="22">
        <f>IF(OR($A35="",$B35="",$C35=""),"",'OddsRatio_working_3-way'!J34)</f>
        <v>5.6458014605550959</v>
      </c>
      <c r="N35" s="23">
        <f t="shared" si="16"/>
        <v>59.989432217089465</v>
      </c>
      <c r="O35" s="24">
        <f t="shared" si="17"/>
        <v>21.876880097516572</v>
      </c>
      <c r="P35" s="24">
        <f t="shared" si="18"/>
        <v>18.133687685393969</v>
      </c>
      <c r="Q35" t="s">
        <v>120</v>
      </c>
      <c r="R35" t="s">
        <v>78</v>
      </c>
      <c r="S35" t="s">
        <v>154</v>
      </c>
      <c r="T35" s="35">
        <v>100</v>
      </c>
      <c r="U35" s="35">
        <f t="shared" si="7"/>
        <v>47.643979057591622</v>
      </c>
      <c r="V35" s="35">
        <f t="shared" si="8"/>
        <v>72.899728997289984</v>
      </c>
      <c r="W35" s="35">
        <f t="shared" si="9"/>
        <v>74.747474747474755</v>
      </c>
      <c r="X35" s="35">
        <f t="shared" si="10"/>
        <v>52.352796255235276</v>
      </c>
      <c r="Y35" s="35">
        <f t="shared" si="11"/>
        <v>77.608546194933623</v>
      </c>
      <c r="Z35" s="35">
        <f t="shared" si="12"/>
        <v>79.456291945118409</v>
      </c>
      <c r="AA35" s="35">
        <f t="shared" si="13"/>
        <v>-4.7088171976436541</v>
      </c>
      <c r="AB35" s="35">
        <f t="shared" si="14"/>
        <v>-4.7088171976436399</v>
      </c>
      <c r="AC35" s="35">
        <f t="shared" si="15"/>
        <v>-4.7088171976436541</v>
      </c>
      <c r="AD35" s="36"/>
      <c r="AE35" s="36"/>
      <c r="AF35">
        <v>1.58</v>
      </c>
      <c r="AG35">
        <v>2.4</v>
      </c>
      <c r="AH35" s="36"/>
      <c r="AI35" s="36"/>
      <c r="AJ35" t="s">
        <v>146</v>
      </c>
    </row>
    <row r="36" spans="1:36" ht="15" x14ac:dyDescent="0.25">
      <c r="A36">
        <v>1.91</v>
      </c>
      <c r="B36">
        <v>3.69</v>
      </c>
      <c r="C36">
        <v>3.96</v>
      </c>
      <c r="D36" s="20">
        <f t="shared" si="3"/>
        <v>4.7088171976436666E-2</v>
      </c>
      <c r="E36" s="17">
        <f>IF(OR($A36="",$B36="",$C36=""),"",A36*'MPTO_working_3-way'!$I35)</f>
        <v>1.999938408474994</v>
      </c>
      <c r="F36" s="21">
        <f>IF(OR($A36="",$B36="",$C36=""),"",B36*'MPTO_working_3-way'!$I35)</f>
        <v>3.8637553545930512</v>
      </c>
      <c r="G36" s="22">
        <f>IF(OR($A36="",$B36="",$C36=""),"",C36*'MPTO_working_3-way'!$I35)</f>
        <v>4.1464691610266895</v>
      </c>
      <c r="H36" s="17">
        <f>IF(OR($A36="",$B36="",$C36=""),"",'MPTO_working_3-way'!E35)</f>
        <v>1.9690304894877555</v>
      </c>
      <c r="I36" s="21">
        <f>IF(OR($A36="",$B36="",$C36=""),"",'MPTO_working_3-way'!F35)</f>
        <v>3.9168583717585563</v>
      </c>
      <c r="J36" s="22">
        <f>IF(OR($A36="",$B36="",$C36=""),"",'MPTO_working_3-way'!G35)</f>
        <v>4.2224523845401123</v>
      </c>
      <c r="K36" s="17">
        <f>IF(OR($A36="",$B36="",$C36=""),"",'OddsRatio_working_3-way'!H35)</f>
        <v>1.9807217100781498</v>
      </c>
      <c r="L36" s="21">
        <f>IF(OR($A36="",$B36="",$C36=""),"",'OddsRatio_working_3-way'!I35)</f>
        <v>3.8990564836376085</v>
      </c>
      <c r="M36" s="22">
        <f>IF(OR($A36="",$B36="",$C36=""),"",'OddsRatio_working_3-way'!J35)</f>
        <v>4.1900398481662897</v>
      </c>
      <c r="N36" s="23">
        <f t="shared" si="16"/>
        <v>50.001539835545557</v>
      </c>
      <c r="O36" s="24">
        <f t="shared" si="17"/>
        <v>25.881555849835237</v>
      </c>
      <c r="P36" s="24">
        <f t="shared" si="18"/>
        <v>24.116904314619195</v>
      </c>
      <c r="Q36" t="s">
        <v>125</v>
      </c>
      <c r="R36" t="s">
        <v>71</v>
      </c>
      <c r="S36" t="s">
        <v>154</v>
      </c>
      <c r="T36" s="35">
        <v>100</v>
      </c>
      <c r="U36" s="35">
        <f t="shared" si="7"/>
        <v>52.830188679245275</v>
      </c>
      <c r="V36" s="35">
        <f t="shared" si="8"/>
        <v>74.093264248704671</v>
      </c>
      <c r="W36" s="35">
        <f t="shared" si="9"/>
        <v>69.696969696969703</v>
      </c>
      <c r="X36" s="35">
        <f t="shared" si="10"/>
        <v>56.209766054325641</v>
      </c>
      <c r="Y36" s="35">
        <f t="shared" si="11"/>
        <v>77.472841623785015</v>
      </c>
      <c r="Z36" s="35">
        <f t="shared" si="12"/>
        <v>73.076547072050047</v>
      </c>
      <c r="AA36" s="35">
        <f t="shared" si="13"/>
        <v>-3.3795773750803662</v>
      </c>
      <c r="AB36" s="35">
        <f t="shared" si="14"/>
        <v>-3.3795773750803448</v>
      </c>
      <c r="AC36" s="35">
        <f t="shared" si="15"/>
        <v>-3.3795773750803448</v>
      </c>
      <c r="AF36">
        <v>1.6</v>
      </c>
      <c r="AG36">
        <v>2.37</v>
      </c>
      <c r="AJ36" t="s">
        <v>146</v>
      </c>
    </row>
    <row r="37" spans="1:36" ht="15" x14ac:dyDescent="0.25">
      <c r="A37">
        <v>2.12</v>
      </c>
      <c r="B37">
        <v>3.86</v>
      </c>
      <c r="C37">
        <v>3.3</v>
      </c>
      <c r="D37" s="20">
        <f t="shared" si="3"/>
        <v>3.3795773750803448E-2</v>
      </c>
      <c r="E37" s="17">
        <f>IF(OR($A37="",$B37="",$C37=""),"",A37*'MPTO_working_3-way'!$I36)</f>
        <v>2.1916470403517034</v>
      </c>
      <c r="F37" s="21">
        <f>IF(OR($A37="",$B37="",$C37=""),"",B37*'MPTO_working_3-way'!$I36)</f>
        <v>3.9904516866781012</v>
      </c>
      <c r="G37" s="22">
        <f>IF(OR($A37="",$B37="",$C37=""),"",C37*'MPTO_working_3-way'!$I36)</f>
        <v>3.411526053377651</v>
      </c>
      <c r="H37" s="17">
        <f>IF(OR($A37="",$B37="",$C37=""),"",'MPTO_working_3-way'!E36)</f>
        <v>2.1718693366676174</v>
      </c>
      <c r="I37" s="21">
        <f>IF(OR($A37="",$B37="",$C37=""),"",'MPTO_working_3-way'!F36)</f>
        <v>4.0354783176989102</v>
      </c>
      <c r="J37" s="22">
        <f>IF(OR($A37="",$B37="",$C37=""),"",'MPTO_working_3-way'!G36)</f>
        <v>3.4274153698275907</v>
      </c>
      <c r="K37" s="17">
        <f>IF(OR($A37="",$B37="",$C37=""),"",'OddsRatio_working_3-way'!H36)</f>
        <v>2.1800285406190207</v>
      </c>
      <c r="L37" s="21">
        <f>IF(OR($A37="",$B37="",$C37=""),"",'OddsRatio_working_3-way'!I36)</f>
        <v>4.0132871662235701</v>
      </c>
      <c r="M37" s="22">
        <f>IF(OR($A37="",$B37="",$C37=""),"",'OddsRatio_working_3-way'!J36)</f>
        <v>3.4232728959140606</v>
      </c>
      <c r="N37" s="23">
        <f t="shared" si="16"/>
        <v>45.627785021420493</v>
      </c>
      <c r="O37" s="24">
        <f t="shared" si="17"/>
        <v>25.059819752697265</v>
      </c>
      <c r="P37" s="24">
        <f t="shared" si="18"/>
        <v>29.312395225882259</v>
      </c>
      <c r="Q37" t="s">
        <v>134</v>
      </c>
      <c r="R37" t="s">
        <v>151</v>
      </c>
      <c r="S37" t="s">
        <v>154</v>
      </c>
      <c r="T37" s="35">
        <v>100</v>
      </c>
      <c r="U37" s="35">
        <f t="shared" si="7"/>
        <v>19.35483870967742</v>
      </c>
      <c r="V37" s="35">
        <f t="shared" si="8"/>
        <v>84.276729559748418</v>
      </c>
      <c r="W37" s="35">
        <f t="shared" si="9"/>
        <v>93.055555555555557</v>
      </c>
      <c r="X37" s="35">
        <f t="shared" si="10"/>
        <v>22.667714884696018</v>
      </c>
      <c r="Y37" s="35">
        <f t="shared" si="11"/>
        <v>87.589605734767034</v>
      </c>
      <c r="Z37" s="35">
        <f t="shared" si="12"/>
        <v>96.368431730574159</v>
      </c>
      <c r="AA37" s="35">
        <f t="shared" si="13"/>
        <v>-3.312876175018598</v>
      </c>
      <c r="AB37" s="35">
        <f t="shared" si="14"/>
        <v>-3.3128761750186158</v>
      </c>
      <c r="AC37" s="35">
        <f t="shared" si="15"/>
        <v>-3.3128761750186015</v>
      </c>
      <c r="AF37">
        <v>1.78</v>
      </c>
      <c r="AG37">
        <v>2.1</v>
      </c>
      <c r="AJ37" t="s">
        <v>148</v>
      </c>
    </row>
    <row r="38" spans="1:36" ht="15" x14ac:dyDescent="0.25">
      <c r="A38">
        <v>1.24</v>
      </c>
      <c r="B38">
        <v>6.36</v>
      </c>
      <c r="C38">
        <v>14.4</v>
      </c>
      <c r="D38" s="20">
        <f t="shared" si="3"/>
        <v>3.3128761750186086E-2</v>
      </c>
      <c r="E38" s="17">
        <f>IF(OR($A38="",$B38="",$C38=""),"",A38*'MPTO_working_3-way'!$I37)</f>
        <v>1.2810796645702307</v>
      </c>
      <c r="F38" s="21">
        <f>IF(OR($A38="",$B38="",$C38=""),"",B38*'MPTO_working_3-way'!$I37)</f>
        <v>6.5706989247311842</v>
      </c>
      <c r="G38" s="22">
        <f>IF(OR($A38="",$B38="",$C38=""),"",C38*'MPTO_working_3-way'!$I37)</f>
        <v>14.87705416920268</v>
      </c>
      <c r="H38" s="17">
        <f>IF(OR($A38="",$B38="",$C38=""),"",'MPTO_working_3-way'!E37)</f>
        <v>1.257215327988777</v>
      </c>
      <c r="I38" s="21">
        <f>IF(OR($A38="",$B38="",$C38=""),"",'MPTO_working_3-way'!F37)</f>
        <v>6.8404232763439436</v>
      </c>
      <c r="J38" s="22">
        <f>IF(OR($A38="",$B38="",$C38=""),"",'MPTO_working_3-way'!G37)</f>
        <v>17.122840876194164</v>
      </c>
      <c r="K38" s="17">
        <f>IF(OR($A38="",$B38="",$C38=""),"",'OddsRatio_working_3-way'!H37)</f>
        <v>1.2637603183185837</v>
      </c>
      <c r="L38" s="21">
        <f>IF(OR($A38="",$B38="",$C38=""),"",'OddsRatio_working_3-way'!I37)</f>
        <v>6.8906471091150348</v>
      </c>
      <c r="M38" s="22">
        <f>IF(OR($A38="",$B38="",$C38=""),"",'OddsRatio_working_3-way'!J37)</f>
        <v>15.726617772787588</v>
      </c>
      <c r="N38" s="23">
        <f t="shared" si="16"/>
        <v>78.059158041156977</v>
      </c>
      <c r="O38" s="24">
        <f t="shared" si="17"/>
        <v>15.21908112752117</v>
      </c>
      <c r="P38" s="24">
        <f t="shared" si="18"/>
        <v>6.7217608313218502</v>
      </c>
      <c r="Q38" t="s">
        <v>100</v>
      </c>
      <c r="R38" t="s">
        <v>137</v>
      </c>
      <c r="S38" t="s">
        <v>154</v>
      </c>
      <c r="T38" s="35">
        <v>100</v>
      </c>
      <c r="U38" s="35">
        <f t="shared" si="7"/>
        <v>11.504424778761051</v>
      </c>
      <c r="V38" s="35">
        <f t="shared" si="8"/>
        <v>89.711934156378604</v>
      </c>
      <c r="W38" s="35">
        <f t="shared" si="9"/>
        <v>95.996797437950363</v>
      </c>
      <c r="X38" s="35">
        <f t="shared" si="10"/>
        <v>14.291268405671037</v>
      </c>
      <c r="Y38" s="35">
        <f t="shared" si="11"/>
        <v>92.498777783288574</v>
      </c>
      <c r="Z38" s="35">
        <f t="shared" si="12"/>
        <v>98.783641064860333</v>
      </c>
      <c r="AA38" s="35">
        <f t="shared" si="13"/>
        <v>-2.7868436269099863</v>
      </c>
      <c r="AB38" s="35">
        <f t="shared" si="14"/>
        <v>-2.7868436269099703</v>
      </c>
      <c r="AC38" s="35">
        <f t="shared" si="15"/>
        <v>-2.7868436269099703</v>
      </c>
      <c r="AF38">
        <v>1.74</v>
      </c>
      <c r="AG38">
        <v>2.17</v>
      </c>
      <c r="AJ38" t="s">
        <v>148</v>
      </c>
    </row>
    <row r="39" spans="1:36" ht="15" x14ac:dyDescent="0.25">
      <c r="A39">
        <v>1.1299999999999999</v>
      </c>
      <c r="B39">
        <v>9.7200000000000006</v>
      </c>
      <c r="C39">
        <v>24.98</v>
      </c>
      <c r="D39" s="20">
        <f t="shared" si="3"/>
        <v>2.7868436269099739E-2</v>
      </c>
      <c r="E39" s="17">
        <f>IF(OR($A39="",$B39="",$C39=""),"",A39*'MPTO_working_3-way'!$I38)</f>
        <v>1.1614913329840826</v>
      </c>
      <c r="F39" s="21">
        <f>IF(OR($A39="",$B39="",$C39=""),"",B39*'MPTO_working_3-way'!$I38)</f>
        <v>9.9908812005356502</v>
      </c>
      <c r="G39" s="22">
        <f>IF(OR($A39="",$B39="",$C39=""),"",C39*'MPTO_working_3-way'!$I38)</f>
        <v>25.676153538002112</v>
      </c>
      <c r="H39" s="17">
        <f>IF(OR($A39="",$B39="",$C39=""),"",'MPTO_working_3-way'!E38)</f>
        <v>1.1419875702797881</v>
      </c>
      <c r="I39" s="21">
        <f>IF(OR($A39="",$B39="",$C39=""),"",'MPTO_working_3-way'!F38)</f>
        <v>10.684767554172906</v>
      </c>
      <c r="J39" s="22">
        <f>IF(OR($A39="",$B39="",$C39=""),"",'MPTO_working_3-way'!G38)</f>
        <v>32.528209338660645</v>
      </c>
      <c r="K39" s="17">
        <f>IF(OR($A39="",$B39="",$C39=""),"",'OddsRatio_working_3-way'!H38)</f>
        <v>1.1466708114918442</v>
      </c>
      <c r="L39" s="21">
        <f>IF(OR($A39="",$B39="",$C39=""),"",'OddsRatio_working_3-way'!I38)</f>
        <v>10.838226740068341</v>
      </c>
      <c r="M39" s="22">
        <f>IF(OR($A39="",$B39="",$C39=""),"",'OddsRatio_working_3-way'!J38)</f>
        <v>28.055123535187938</v>
      </c>
      <c r="N39" s="23">
        <f t="shared" si="16"/>
        <v>86.096208521058699</v>
      </c>
      <c r="O39" s="24">
        <f t="shared" si="17"/>
        <v>10.009127122304147</v>
      </c>
      <c r="P39" s="24">
        <f t="shared" si="18"/>
        <v>3.8946643566371626</v>
      </c>
      <c r="Q39" t="s">
        <v>102</v>
      </c>
      <c r="R39" t="s">
        <v>135</v>
      </c>
      <c r="S39" t="s">
        <v>154</v>
      </c>
      <c r="T39" s="35">
        <v>100</v>
      </c>
      <c r="U39" s="35">
        <f t="shared" si="7"/>
        <v>66.21621621621621</v>
      </c>
      <c r="V39" s="35">
        <f t="shared" si="8"/>
        <v>69.6048632218845</v>
      </c>
      <c r="W39" s="35">
        <f t="shared" si="9"/>
        <v>58.677685950413228</v>
      </c>
      <c r="X39" s="35">
        <f t="shared" si="10"/>
        <v>71.71745082770228</v>
      </c>
      <c r="Y39" s="35">
        <f t="shared" si="11"/>
        <v>75.106097833370569</v>
      </c>
      <c r="Z39" s="35">
        <f t="shared" si="12"/>
        <v>64.17892056189929</v>
      </c>
      <c r="AA39" s="35">
        <f t="shared" si="13"/>
        <v>-5.5012346114860691</v>
      </c>
      <c r="AB39" s="35">
        <f t="shared" si="14"/>
        <v>-5.5012346114860691</v>
      </c>
      <c r="AC39" s="35">
        <f t="shared" si="15"/>
        <v>-5.501234611486062</v>
      </c>
      <c r="AF39">
        <v>1.34</v>
      </c>
      <c r="AG39">
        <v>3.4</v>
      </c>
      <c r="AJ39" t="s">
        <v>148</v>
      </c>
    </row>
    <row r="40" spans="1:36" ht="15" x14ac:dyDescent="0.25">
      <c r="A40">
        <v>2.96</v>
      </c>
      <c r="B40">
        <v>3.29</v>
      </c>
      <c r="C40">
        <v>2.42</v>
      </c>
      <c r="D40" s="20">
        <f t="shared" si="3"/>
        <v>5.5012346114860611E-2</v>
      </c>
      <c r="E40" s="17">
        <f>IF(OR($A40="",$B40="",$C40=""),"",A40*'MPTO_working_3-way'!$I39)</f>
        <v>3.1228365444999873</v>
      </c>
      <c r="F40" s="21">
        <f>IF(OR($A40="",$B40="",$C40=""),"",B40*'MPTO_working_3-way'!$I39)</f>
        <v>3.4709906187178916</v>
      </c>
      <c r="G40" s="22">
        <f>IF(OR($A40="",$B40="",$C40=""),"",C40*'MPTO_working_3-way'!$I39)</f>
        <v>2.5531298775979625</v>
      </c>
      <c r="H40" s="17">
        <f>IF(OR($A40="",$B40="",$C40=""),"",'MPTO_working_3-way'!E39)</f>
        <v>3.1298866418096507</v>
      </c>
      <c r="I40" s="21">
        <f>IF(OR($A40="",$B40="",$C40=""),"",'MPTO_working_3-way'!F39)</f>
        <v>3.50122992336799</v>
      </c>
      <c r="J40" s="22">
        <f>IF(OR($A40="",$B40="",$C40=""),"",'MPTO_working_3-way'!G39)</f>
        <v>2.5323784092169239</v>
      </c>
      <c r="K40" s="17">
        <f>IF(OR($A40="",$B40="",$C40=""),"",'OddsRatio_working_3-way'!H39)</f>
        <v>3.1278923295821262</v>
      </c>
      <c r="L40" s="21">
        <f>IF(OR($A40="",$B40="",$C40=""),"",'OddsRatio_working_3-way'!I39)</f>
        <v>3.4861599156852381</v>
      </c>
      <c r="M40" s="22">
        <f>IF(OR($A40="",$B40="",$C40=""),"",'OddsRatio_working_3-way'!J39)</f>
        <v>2.5416362795952132</v>
      </c>
      <c r="N40" s="23">
        <f t="shared" si="16"/>
        <v>32.022169132138004</v>
      </c>
      <c r="O40" s="24">
        <f t="shared" si="17"/>
        <v>28.81021903681717</v>
      </c>
      <c r="P40" s="24">
        <f t="shared" si="18"/>
        <v>39.16761183104483</v>
      </c>
      <c r="Q40" t="s">
        <v>139</v>
      </c>
      <c r="R40" t="s">
        <v>143</v>
      </c>
      <c r="S40" t="s">
        <v>154</v>
      </c>
      <c r="T40" s="35">
        <v>100</v>
      </c>
      <c r="U40" s="35">
        <f t="shared" si="7"/>
        <v>84.80243161094225</v>
      </c>
      <c r="V40" s="35">
        <f t="shared" si="8"/>
        <v>75.186104218362274</v>
      </c>
      <c r="W40" s="35">
        <f t="shared" si="9"/>
        <v>33.774834437086092</v>
      </c>
      <c r="X40" s="35">
        <f t="shared" si="10"/>
        <v>91.039061344551627</v>
      </c>
      <c r="Y40" s="35">
        <f t="shared" si="11"/>
        <v>81.422733951971665</v>
      </c>
      <c r="Z40" s="35">
        <f t="shared" si="12"/>
        <v>40.011464170695469</v>
      </c>
      <c r="AA40" s="35">
        <f t="shared" si="13"/>
        <v>-6.2366297336093766</v>
      </c>
      <c r="AB40" s="35">
        <f t="shared" si="14"/>
        <v>-6.2366297336093908</v>
      </c>
      <c r="AC40" s="35">
        <f t="shared" si="15"/>
        <v>-6.2366297336093766</v>
      </c>
      <c r="AF40">
        <v>2.31</v>
      </c>
      <c r="AG40">
        <v>1.61</v>
      </c>
      <c r="AJ40" t="s">
        <v>149</v>
      </c>
    </row>
    <row r="41" spans="1:36" ht="15" x14ac:dyDescent="0.25">
      <c r="A41">
        <v>6.58</v>
      </c>
      <c r="B41">
        <v>4.03</v>
      </c>
      <c r="C41">
        <v>1.51</v>
      </c>
      <c r="D41" s="20">
        <f t="shared" si="3"/>
        <v>6.236629733609389E-2</v>
      </c>
      <c r="E41" s="17">
        <f>IF(OR($A41="",$B41="",$C41=""),"",A41*'MPTO_working_3-way'!$I40)</f>
        <v>6.9903702364714979</v>
      </c>
      <c r="F41" s="21">
        <f>IF(OR($A41="",$B41="",$C41=""),"",B41*'MPTO_working_3-way'!$I40)</f>
        <v>4.2813361782644588</v>
      </c>
      <c r="G41" s="22">
        <f>IF(OR($A41="",$B41="",$C41=""),"",C41*'MPTO_working_3-way'!$I40)</f>
        <v>1.6041731089775018</v>
      </c>
      <c r="H41" s="17">
        <f>IF(OR($A41="",$B41="",$C41=""),"",'MPTO_working_3-way'!E40)</f>
        <v>7.6227112763421632</v>
      </c>
      <c r="I41" s="21">
        <f>IF(OR($A41="",$B41="",$C41=""),"",'MPTO_working_3-way'!F40)</f>
        <v>4.3985007931476394</v>
      </c>
      <c r="J41" s="22">
        <f>IF(OR($A41="",$B41="",$C41=""),"",'MPTO_working_3-way'!G40)</f>
        <v>1.5589366365888335</v>
      </c>
      <c r="K41" s="17">
        <f>IF(OR($A41="",$B41="",$C41=""),"",'OddsRatio_working_3-way'!H40)</f>
        <v>7.2733978828860426</v>
      </c>
      <c r="L41" s="21">
        <f>IF(OR($A41="",$B41="",$C41=""),"",'OddsRatio_working_3-way'!I40)</f>
        <v>4.4065225062983355</v>
      </c>
      <c r="M41" s="22">
        <f>IF(OR($A41="",$B41="",$C41=""),"",'OddsRatio_working_3-way'!J40)</f>
        <v>1.5733750753175411</v>
      </c>
      <c r="N41" s="23">
        <f t="shared" si="16"/>
        <v>14.305393937256836</v>
      </c>
      <c r="O41" s="24">
        <f t="shared" si="17"/>
        <v>23.357194071253097</v>
      </c>
      <c r="P41" s="24">
        <f t="shared" si="18"/>
        <v>62.337411991490058</v>
      </c>
      <c r="Q41" t="s">
        <v>116</v>
      </c>
      <c r="R41" t="s">
        <v>114</v>
      </c>
      <c r="S41" t="s">
        <v>154</v>
      </c>
      <c r="T41" s="35">
        <v>100</v>
      </c>
      <c r="U41" s="35" t="e">
        <f t="shared" si="7"/>
        <v>#DIV/0!</v>
      </c>
      <c r="V41" s="35" t="e">
        <f t="shared" si="8"/>
        <v>#DIV/0!</v>
      </c>
      <c r="W41" s="35" t="e">
        <f t="shared" si="9"/>
        <v>#DIV/0!</v>
      </c>
      <c r="X41" s="35" t="e">
        <f t="shared" si="10"/>
        <v>#DIV/0!</v>
      </c>
      <c r="Y41" s="35" t="e">
        <f t="shared" si="11"/>
        <v>#DIV/0!</v>
      </c>
      <c r="Z41" s="35" t="e">
        <f t="shared" si="12"/>
        <v>#DIV/0!</v>
      </c>
      <c r="AA41" s="35" t="e">
        <f t="shared" si="13"/>
        <v>#DIV/0!</v>
      </c>
      <c r="AB41" s="35" t="e">
        <f t="shared" si="14"/>
        <v>#DIV/0!</v>
      </c>
      <c r="AC41" s="35" t="e">
        <f t="shared" si="15"/>
        <v>#DIV/0!</v>
      </c>
      <c r="AF41">
        <v>2.0299999999999998</v>
      </c>
      <c r="AG41">
        <v>1.79</v>
      </c>
      <c r="AJ41" t="s">
        <v>149</v>
      </c>
    </row>
    <row r="42" spans="1:36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2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F42"/>
      <c r="AG42"/>
      <c r="AJ42"/>
    </row>
    <row r="43" spans="1:36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2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F43"/>
      <c r="AG43"/>
      <c r="AJ43"/>
    </row>
    <row r="44" spans="1:36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2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F44"/>
      <c r="AG44"/>
      <c r="AJ44"/>
    </row>
    <row r="45" spans="1:36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2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F45"/>
      <c r="AG45"/>
      <c r="AJ45"/>
    </row>
    <row r="46" spans="1:36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2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F46"/>
      <c r="AG46"/>
      <c r="AJ46"/>
    </row>
    <row r="47" spans="1:36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2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F47"/>
      <c r="AG47"/>
      <c r="AJ47"/>
    </row>
    <row r="48" spans="1:36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2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F48"/>
      <c r="AG48"/>
      <c r="AJ48"/>
    </row>
    <row r="49" spans="1:36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2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F49"/>
      <c r="AG49"/>
      <c r="AJ49"/>
    </row>
    <row r="50" spans="1:36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2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F50"/>
      <c r="AG50"/>
      <c r="AJ50"/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2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2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2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F53"/>
      <c r="AG53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2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2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2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2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2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2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2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F60"/>
      <c r="AG60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2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2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2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F63"/>
      <c r="AG63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2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2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2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2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2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2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2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2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2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2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2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2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2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2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2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2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2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2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2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2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2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2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2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2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2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2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2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2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2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2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2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2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2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2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2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2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2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2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2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2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2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2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2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2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2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2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2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2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2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2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F113"/>
      <c r="AG113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2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2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2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2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2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2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2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2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2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2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2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2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2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2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2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2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2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2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/>
      <c r="AG131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2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2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2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F134"/>
      <c r="AG134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2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2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2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2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2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2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2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52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52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52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52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52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52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52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52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52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52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52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52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52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52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52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52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2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2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2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2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2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2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2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2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2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2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2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2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2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2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2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2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2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2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2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2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6"/>
      <c r="AE177" s="36"/>
      <c r="AF177"/>
      <c r="AG177"/>
      <c r="AI177" s="36"/>
      <c r="AJ177"/>
      <c r="AK177" s="35"/>
      <c r="AL177" s="35"/>
    </row>
    <row r="178" spans="1:38" s="50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2"/>
      <c r="T178" s="35"/>
      <c r="AA178" s="35"/>
      <c r="AB178" s="35"/>
      <c r="AC178" s="35"/>
      <c r="AD178" s="51"/>
      <c r="AE178" s="51"/>
      <c r="AF178"/>
      <c r="AG178"/>
      <c r="AH178" s="51"/>
      <c r="AI178" s="51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2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2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2"/>
      <c r="AD181" s="36"/>
      <c r="AE181" s="36"/>
      <c r="AF181"/>
      <c r="AG181"/>
      <c r="AH181" s="36"/>
      <c r="AI181" s="36"/>
      <c r="AJ181"/>
    </row>
    <row r="182" spans="1:38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2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6"/>
      <c r="AE182" s="36"/>
      <c r="AF182"/>
      <c r="AG182"/>
      <c r="AI182" s="36"/>
      <c r="AJ182"/>
      <c r="AK182" s="35"/>
      <c r="AL182" s="35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2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2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2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2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2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2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2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2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2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2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2"/>
      <c r="AD193" s="36"/>
      <c r="AE193" s="36"/>
      <c r="AF193"/>
      <c r="AG193"/>
      <c r="AH193" s="41"/>
      <c r="AI193" s="36"/>
      <c r="AJ193"/>
    </row>
    <row r="194" spans="1:38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2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6"/>
      <c r="AE194" s="36"/>
      <c r="AF194"/>
      <c r="AG194"/>
      <c r="AH194" s="41"/>
      <c r="AI194" s="36"/>
      <c r="AJ194"/>
      <c r="AK194" s="35"/>
      <c r="AL194" s="35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2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2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6"/>
      <c r="AE196" s="36"/>
      <c r="AF196"/>
      <c r="AG196"/>
      <c r="AH196" s="41"/>
      <c r="AI196" s="36"/>
      <c r="AJ196"/>
      <c r="AK196" s="35"/>
      <c r="AL196" s="35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2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2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2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2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2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2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2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2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2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2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2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2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2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2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2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2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2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2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2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2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2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2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2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2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2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2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19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19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19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19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19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19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19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19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19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19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19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20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20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20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20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1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1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1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2021-12-14T15:33:36Z</dcterms:modified>
</cp:coreProperties>
</file>