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S193" i="8" s="1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S194" i="8" s="1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D197" i="8"/>
  <c r="E197" i="8"/>
  <c r="F197" i="8"/>
  <c r="G197" i="8"/>
  <c r="H197" i="8"/>
  <c r="I197" i="8"/>
  <c r="J197" i="8"/>
  <c r="K197" i="8"/>
  <c r="L197" i="8"/>
  <c r="M197" i="8"/>
  <c r="O197" i="8"/>
  <c r="S197" i="8" s="1"/>
  <c r="P197" i="8"/>
  <c r="T197" i="8" s="1"/>
  <c r="Q197" i="8"/>
  <c r="R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T199" i="8" s="1"/>
  <c r="Q199" i="8"/>
  <c r="R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T203" i="8" s="1"/>
  <c r="Q203" i="8"/>
  <c r="R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S212" i="8" s="1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T213" i="8" s="1"/>
  <c r="Q213" i="8"/>
  <c r="R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S214" i="8" s="1"/>
  <c r="R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S216" i="8" s="1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T217" i="8" s="1"/>
  <c r="Q217" i="8"/>
  <c r="R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S219" i="8" s="1"/>
  <c r="R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S220" i="8" s="1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T221" i="8" s="1"/>
  <c r="Q221" i="8"/>
  <c r="R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S225" i="8" s="1"/>
  <c r="R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S226" i="8" s="1"/>
  <c r="R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S231" i="8" s="1"/>
  <c r="R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S238" i="8" s="1"/>
  <c r="R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D240" i="8"/>
  <c r="E240" i="8"/>
  <c r="F240" i="8"/>
  <c r="G240" i="8"/>
  <c r="H240" i="8"/>
  <c r="I240" i="8"/>
  <c r="J240" i="8"/>
  <c r="K240" i="8"/>
  <c r="L240" i="8"/>
  <c r="M240" i="8"/>
  <c r="O240" i="8"/>
  <c r="S240" i="8" s="1"/>
  <c r="P240" i="8"/>
  <c r="Q240" i="8"/>
  <c r="R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S242" i="8" s="1"/>
  <c r="R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S243" i="8" s="1"/>
  <c r="R243" i="8"/>
  <c r="D244" i="8"/>
  <c r="E244" i="8"/>
  <c r="F244" i="8"/>
  <c r="G244" i="8"/>
  <c r="H244" i="8"/>
  <c r="I244" i="8"/>
  <c r="J244" i="8"/>
  <c r="K244" i="8"/>
  <c r="L244" i="8"/>
  <c r="M244" i="8"/>
  <c r="O244" i="8"/>
  <c r="S244" i="8" s="1"/>
  <c r="P244" i="8"/>
  <c r="Q244" i="8"/>
  <c r="R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T245" i="8" s="1"/>
  <c r="Q245" i="8"/>
  <c r="R245" i="8"/>
  <c r="D246" i="8"/>
  <c r="E246" i="8"/>
  <c r="F246" i="8"/>
  <c r="G246" i="8"/>
  <c r="H246" i="8"/>
  <c r="I246" i="8"/>
  <c r="J246" i="8"/>
  <c r="K246" i="8"/>
  <c r="L246" i="8"/>
  <c r="M246" i="8"/>
  <c r="O246" i="8"/>
  <c r="S246" i="8" s="1"/>
  <c r="P246" i="8"/>
  <c r="Q246" i="8"/>
  <c r="R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D248" i="8"/>
  <c r="E248" i="8"/>
  <c r="F248" i="8"/>
  <c r="G248" i="8"/>
  <c r="H248" i="8"/>
  <c r="I248" i="8"/>
  <c r="J248" i="8"/>
  <c r="K248" i="8"/>
  <c r="L248" i="8"/>
  <c r="M248" i="8"/>
  <c r="O248" i="8"/>
  <c r="S248" i="8" s="1"/>
  <c r="P248" i="8"/>
  <c r="Q248" i="8"/>
  <c r="R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T249" i="8" s="1"/>
  <c r="Q249" i="8"/>
  <c r="R249" i="8"/>
  <c r="D250" i="8"/>
  <c r="E250" i="8"/>
  <c r="F250" i="8"/>
  <c r="G250" i="8"/>
  <c r="H250" i="8"/>
  <c r="I250" i="8"/>
  <c r="J250" i="8"/>
  <c r="K250" i="8"/>
  <c r="L250" i="8"/>
  <c r="M250" i="8"/>
  <c r="O250" i="8"/>
  <c r="S250" i="8" s="1"/>
  <c r="P250" i="8"/>
  <c r="Q250" i="8"/>
  <c r="R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S251" i="8" s="1"/>
  <c r="R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S252" i="8" s="1"/>
  <c r="R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T253" i="8" s="1"/>
  <c r="Q253" i="8"/>
  <c r="R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R25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AB245" i="2" s="1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AC248" i="2" s="1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 s="1"/>
  <c r="U250" i="2"/>
  <c r="AA250" i="2" s="1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Y251" i="2"/>
  <c r="Z251" i="2"/>
  <c r="AA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X253" i="2"/>
  <c r="Y253" i="2"/>
  <c r="Z253" i="2"/>
  <c r="AC253" i="2"/>
  <c r="U254" i="2"/>
  <c r="AA254" i="2" s="1"/>
  <c r="V254" i="2"/>
  <c r="W254" i="2"/>
  <c r="X254" i="2"/>
  <c r="Y254" i="2"/>
  <c r="AB254" i="2" s="1"/>
  <c r="Z254" i="2"/>
  <c r="AC25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S236" i="8" l="1"/>
  <c r="S234" i="8"/>
  <c r="T229" i="8"/>
  <c r="S222" i="8"/>
  <c r="S254" i="8"/>
  <c r="T252" i="8"/>
  <c r="S249" i="8"/>
  <c r="S247" i="8"/>
  <c r="S245" i="8"/>
  <c r="T243" i="8"/>
  <c r="S239" i="8"/>
  <c r="T237" i="8"/>
  <c r="T235" i="8"/>
  <c r="S232" i="8"/>
  <c r="S229" i="8"/>
  <c r="T227" i="8"/>
  <c r="T223" i="8"/>
  <c r="T220" i="8"/>
  <c r="T216" i="8"/>
  <c r="T212" i="8"/>
  <c r="S209" i="8"/>
  <c r="S206" i="8"/>
  <c r="S204" i="8"/>
  <c r="S202" i="8"/>
  <c r="S200" i="8"/>
  <c r="T198" i="8"/>
  <c r="T196" i="8"/>
  <c r="S195" i="8"/>
  <c r="T250" i="8"/>
  <c r="T248" i="8"/>
  <c r="T246" i="8"/>
  <c r="T244" i="8"/>
  <c r="T210" i="8"/>
  <c r="T207" i="8"/>
  <c r="T205" i="8"/>
  <c r="T201" i="8"/>
  <c r="S196" i="8"/>
  <c r="AB253" i="2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55" i="10"/>
  <c r="D355" i="3"/>
  <c r="D353" i="3"/>
  <c r="D354" i="3"/>
  <c r="D283" i="3"/>
  <c r="D326" i="3"/>
  <c r="D333" i="3"/>
  <c r="D330" i="3"/>
  <c r="D340" i="3"/>
  <c r="D331" i="3"/>
  <c r="D284" i="3"/>
  <c r="D258" i="3"/>
  <c r="D265" i="3"/>
  <c r="D267" i="3"/>
  <c r="D339" i="3"/>
  <c r="D329" i="3"/>
  <c r="D285" i="3"/>
  <c r="D292" i="3"/>
  <c r="D293" i="3"/>
  <c r="D309" i="3"/>
  <c r="D348" i="3"/>
  <c r="D269" i="3"/>
  <c r="D287" i="3"/>
  <c r="D276" i="3"/>
  <c r="D324" i="3"/>
  <c r="D305" i="3"/>
  <c r="D255" i="3"/>
  <c r="D278" i="3"/>
  <c r="D332" i="3"/>
  <c r="D262" i="3"/>
  <c r="D317" i="3"/>
  <c r="D291" i="3"/>
  <c r="D346" i="3"/>
  <c r="D294" i="3"/>
  <c r="D298" i="3"/>
  <c r="D270" i="3"/>
  <c r="D302" i="3"/>
  <c r="D277" i="3"/>
  <c r="D254" i="3"/>
  <c r="D325" i="3"/>
  <c r="D306" i="3"/>
  <c r="D286" i="3"/>
  <c r="D271" i="3"/>
  <c r="D261" i="3"/>
  <c r="D351" i="3"/>
  <c r="D338" i="3"/>
  <c r="D347" i="3"/>
  <c r="D335" i="3"/>
  <c r="D314" i="3"/>
  <c r="D256" i="3"/>
  <c r="D273" i="3"/>
  <c r="D328" i="3"/>
  <c r="D266" i="3"/>
  <c r="D281" i="3"/>
  <c r="D320" i="3"/>
  <c r="D311" i="3"/>
  <c r="D323" i="3"/>
  <c r="D295" i="3"/>
  <c r="D275" i="3"/>
  <c r="D263" i="3"/>
  <c r="D327" i="3"/>
  <c r="D290" i="3"/>
  <c r="D318" i="3"/>
  <c r="D352" i="3"/>
  <c r="D260" i="3"/>
  <c r="D322" i="3"/>
  <c r="D313" i="3"/>
  <c r="D316" i="3"/>
  <c r="D274" i="3"/>
  <c r="D303" i="3"/>
  <c r="D300" i="3"/>
  <c r="D337" i="3"/>
  <c r="D282" i="3"/>
  <c r="D312" i="3"/>
  <c r="D315" i="3"/>
  <c r="D350" i="3"/>
  <c r="D296" i="3"/>
  <c r="D299" i="3"/>
  <c r="D321" i="3"/>
  <c r="D307" i="3"/>
  <c r="D334" i="3"/>
  <c r="D319" i="3"/>
  <c r="D280" i="3"/>
  <c r="D272" i="3"/>
  <c r="D288" i="3"/>
  <c r="D349" i="3"/>
  <c r="D310" i="3"/>
  <c r="D345" i="3"/>
  <c r="D308" i="3"/>
  <c r="D264" i="3"/>
  <c r="D259" i="3"/>
  <c r="D257" i="3"/>
  <c r="D341" i="3"/>
  <c r="D279" i="3"/>
  <c r="D301" i="3"/>
  <c r="D343" i="3"/>
  <c r="D289" i="3"/>
  <c r="D336" i="3"/>
  <c r="D297" i="3"/>
  <c r="D268" i="3"/>
  <c r="D342" i="3"/>
  <c r="D304" i="3"/>
  <c r="D344" i="3"/>
  <c r="D343" i="10"/>
  <c r="D298" i="10"/>
  <c r="D296" i="10"/>
  <c r="D297" i="10"/>
  <c r="D268" i="10"/>
  <c r="D338" i="10"/>
  <c r="D274" i="10"/>
  <c r="D288" i="10"/>
  <c r="D324" i="10"/>
  <c r="D295" i="10"/>
  <c r="D292" i="10"/>
  <c r="D271" i="10"/>
  <c r="D256" i="10"/>
  <c r="D314" i="10"/>
  <c r="D261" i="10"/>
  <c r="D289" i="10"/>
  <c r="D341" i="10"/>
  <c r="D318" i="10"/>
  <c r="D325" i="10"/>
  <c r="D279" i="10"/>
  <c r="D299" i="10"/>
  <c r="D276" i="10"/>
  <c r="D283" i="10"/>
  <c r="D264" i="10"/>
  <c r="D317" i="10"/>
  <c r="D309" i="10"/>
  <c r="D262" i="10"/>
  <c r="D277" i="10"/>
  <c r="D312" i="10"/>
  <c r="D266" i="10"/>
  <c r="D265" i="10"/>
  <c r="D311" i="10"/>
  <c r="D336" i="10"/>
  <c r="D260" i="10"/>
  <c r="D273" i="10"/>
  <c r="D258" i="10"/>
  <c r="D326" i="10"/>
  <c r="D313" i="10"/>
  <c r="D329" i="10"/>
  <c r="D328" i="10"/>
  <c r="D275" i="10"/>
  <c r="D332" i="10"/>
  <c r="D344" i="10"/>
  <c r="D290" i="10"/>
  <c r="D348" i="10"/>
  <c r="D347" i="10"/>
  <c r="D334" i="10"/>
  <c r="D267" i="10"/>
  <c r="D339" i="10"/>
  <c r="D331" i="10"/>
  <c r="D319" i="10"/>
  <c r="D346" i="10"/>
  <c r="D287" i="10"/>
  <c r="D270" i="10"/>
  <c r="D308" i="10"/>
  <c r="D321" i="10"/>
  <c r="D280" i="10"/>
  <c r="D322" i="10"/>
  <c r="D300" i="10"/>
  <c r="D310" i="10"/>
  <c r="D257" i="10"/>
  <c r="D335" i="10"/>
  <c r="D285" i="10"/>
  <c r="D303" i="10"/>
  <c r="D293" i="10"/>
  <c r="D278" i="10"/>
  <c r="D349" i="10"/>
  <c r="D351" i="10"/>
  <c r="D286" i="10"/>
  <c r="D306" i="10"/>
  <c r="D323" i="10"/>
  <c r="D327" i="10"/>
  <c r="D337" i="10"/>
  <c r="D282" i="10"/>
  <c r="D294" i="10"/>
  <c r="D263" i="10"/>
  <c r="D269" i="10"/>
  <c r="D345" i="10"/>
  <c r="D340" i="10"/>
  <c r="D330" i="10"/>
  <c r="D304" i="10"/>
  <c r="D272" i="10"/>
  <c r="D301" i="10"/>
  <c r="D352" i="10"/>
  <c r="D333" i="10"/>
  <c r="D305" i="10"/>
  <c r="D281" i="10"/>
  <c r="D255" i="10"/>
  <c r="D254" i="10"/>
  <c r="D284" i="10"/>
  <c r="D291" i="10"/>
  <c r="D315" i="10"/>
  <c r="D259" i="10"/>
  <c r="D320" i="10"/>
  <c r="D307" i="10"/>
  <c r="D302" i="10"/>
  <c r="D316" i="10"/>
  <c r="D350" i="10"/>
  <c r="D342" i="10"/>
  <c r="D226" i="10"/>
  <c r="D231" i="10"/>
  <c r="D223" i="10"/>
  <c r="D247" i="10"/>
  <c r="D208" i="10"/>
  <c r="D209" i="10"/>
  <c r="D196" i="10"/>
  <c r="D245" i="10"/>
  <c r="D237" i="10"/>
  <c r="D203" i="10"/>
  <c r="D234" i="10"/>
  <c r="D197" i="10"/>
  <c r="D190" i="10"/>
  <c r="D216" i="10"/>
  <c r="D251" i="10"/>
  <c r="D221" i="10"/>
  <c r="D215" i="10"/>
  <c r="D241" i="10"/>
  <c r="D194" i="10"/>
  <c r="D200" i="10"/>
  <c r="D239" i="10"/>
  <c r="D191" i="10"/>
  <c r="D242" i="10"/>
  <c r="D204" i="10"/>
  <c r="D230" i="10"/>
  <c r="D217" i="10"/>
  <c r="D186" i="10"/>
  <c r="D246" i="10"/>
  <c r="D225" i="10"/>
  <c r="D210" i="10"/>
  <c r="D214" i="10"/>
  <c r="D213" i="10"/>
  <c r="D244" i="10"/>
  <c r="D220" i="10"/>
  <c r="D187" i="10"/>
  <c r="D252" i="10"/>
  <c r="D238" i="10"/>
  <c r="D233" i="10"/>
  <c r="D228" i="10"/>
  <c r="D211" i="10"/>
  <c r="D235" i="10"/>
  <c r="D189" i="10"/>
  <c r="D232" i="10"/>
  <c r="D198" i="10"/>
  <c r="D222" i="10"/>
  <c r="D219" i="10"/>
  <c r="D227" i="10"/>
  <c r="D202" i="10"/>
  <c r="D192" i="10"/>
  <c r="D224" i="10"/>
  <c r="D201" i="10"/>
  <c r="D188" i="10"/>
  <c r="D193" i="10"/>
  <c r="D236" i="10"/>
  <c r="D212" i="10"/>
  <c r="D218" i="10"/>
  <c r="D248" i="10"/>
  <c r="D250" i="10"/>
  <c r="D253" i="10"/>
  <c r="D195" i="10"/>
  <c r="D206" i="10"/>
  <c r="D207" i="10"/>
  <c r="D229" i="10"/>
  <c r="D240" i="10"/>
  <c r="D205" i="10"/>
  <c r="D243" i="10"/>
  <c r="D249" i="10"/>
  <c r="D199" i="10"/>
  <c r="D224" i="3"/>
  <c r="D228" i="3"/>
  <c r="D230" i="3"/>
  <c r="D248" i="3"/>
  <c r="D207" i="3"/>
  <c r="D206" i="3"/>
  <c r="D191" i="3"/>
  <c r="D231" i="3"/>
  <c r="D203" i="3"/>
  <c r="D188" i="3"/>
  <c r="D220" i="3"/>
  <c r="D243" i="3"/>
  <c r="D245" i="3"/>
  <c r="D202" i="3"/>
  <c r="D214" i="3"/>
  <c r="D251" i="3"/>
  <c r="D247" i="3"/>
  <c r="D225" i="3"/>
  <c r="D219" i="3"/>
  <c r="D204" i="3"/>
  <c r="D222" i="3"/>
  <c r="D195" i="3"/>
  <c r="D239" i="3"/>
  <c r="D217" i="3"/>
  <c r="D199" i="3"/>
  <c r="D249" i="3"/>
  <c r="D242" i="3"/>
  <c r="D252" i="3"/>
  <c r="D198" i="3"/>
  <c r="D193" i="3"/>
  <c r="D196" i="3"/>
  <c r="D227" i="3"/>
  <c r="D215" i="3"/>
  <c r="D213" i="3"/>
  <c r="D221" i="3"/>
  <c r="D229" i="3"/>
  <c r="D200" i="3"/>
  <c r="D210" i="3"/>
  <c r="D209" i="3"/>
  <c r="D246" i="3"/>
  <c r="D240" i="3"/>
  <c r="D201" i="3"/>
  <c r="D216" i="3"/>
  <c r="D208" i="3"/>
  <c r="D226" i="3"/>
  <c r="D190" i="3"/>
  <c r="D250" i="3"/>
  <c r="D192" i="3"/>
  <c r="D211" i="3"/>
  <c r="D212" i="3"/>
  <c r="D253" i="3"/>
  <c r="D186" i="3"/>
  <c r="D236" i="3"/>
  <c r="D234" i="3"/>
  <c r="D241" i="3"/>
  <c r="D194" i="3"/>
  <c r="D218" i="3"/>
  <c r="D244" i="3"/>
  <c r="D205" i="3"/>
  <c r="D233" i="3"/>
  <c r="D223" i="3"/>
  <c r="D237" i="3"/>
  <c r="D187" i="3"/>
  <c r="D189" i="3"/>
  <c r="D235" i="3"/>
  <c r="D197" i="3"/>
  <c r="D232" i="3"/>
  <c r="D238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207" i="4" l="1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329" i="4" l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Z191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L241" i="4" l="1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P250" i="4" s="1"/>
  <c r="AV250" i="4" s="1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AL308" i="4" s="1"/>
  <c r="AR308" i="4" s="1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J192" i="4"/>
  <c r="AE187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C244" i="4"/>
  <c r="AE244" i="4"/>
  <c r="AK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250" i="4" l="1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O253" i="4"/>
  <c r="AU253" i="4" s="1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AL222" i="4" s="1"/>
  <c r="AR222" i="4" s="1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A193" i="4"/>
  <c r="AE193" i="4"/>
  <c r="AA202" i="4"/>
  <c r="AJ202" i="4"/>
  <c r="AK202" i="4"/>
  <c r="AQ202" i="4" s="1"/>
  <c r="AW202" i="4" s="1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87" i="4" l="1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87" i="4" l="1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2" i="4" l="1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<sst xmlns="http://schemas.openxmlformats.org/spreadsheetml/2006/main" count="1826" uniqueCount="510">
  <si>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</si>
  <si>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</si>
  <si>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</si>
  <si>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</si>
  <si>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</si>
  <si>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</si>
  <si>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</si>
  <si>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</si>
  <si>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</si>
  <si>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</si>
  <si>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</si>
  <si>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</si>
  <si>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</si>
  <si>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</si>
  <si>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</si>
  <si>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</si>
  <si>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</si>
  <si>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</si>
  <si>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</si>
  <si>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</si>
  <si>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</si>
  <si>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</si>
  <si>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</si>
  <si>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</si>
  <si>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</si>
  <si>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</si>
  <si>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</si>
  <si>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</si>
  <si>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</si>
  <si>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</si>
  <si>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</si>
  <si>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</si>
  <si>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</si>
  <si>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</si>
  <si>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</si>
  <si>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</si>
  <si>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</si>
  <si>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</si>
  <si>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</si>
  <si>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</si>
  <si>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</si>
  <si>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</si>
  <si>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</si>
  <si>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</si>
  <si>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</si>
  <si>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</si>
  <si>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</si>
  <si>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</si>
  <si>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</si>
  <si>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</si>
  <si>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</si>
  <si>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</si>
  <si>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</si>
  <si>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</si>
  <si>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</si>
  <si>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</si>
  <si>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</si>
  <si>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</si>
  <si>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</si>
  <si>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</si>
  <si>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</si>
  <si>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</si>
  <si>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</si>
  <si>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</si>
  <si>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</si>
  <si>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</si>
  <si>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</si>
  <si>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</si>
  <si>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</si>
  <si>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</si>
  <si>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</si>
  <si>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</si>
  <si>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</si>
  <si>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</si>
  <si>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</si>
  <si>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</si>
  <si>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</si>
  <si>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</si>
  <si>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</si>
  <si>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</si>
  <si>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</si>
  <si>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</si>
  <si>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</si>
  <si>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</si>
  <si>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</si>
  <si>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</si>
  <si>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</si>
  <si>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</si>
  <si>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</si>
  <si>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</si>
  <si>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</si>
  <si>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</si>
  <si>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</si>
  <si>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</si>
  <si>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</si>
  <si>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</si>
  <si>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</si>
  <si>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</si>
  <si>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</si>
  <si>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</si>
  <si>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</si>
  <si>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</si>
  <si>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</si>
  <si>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</si>
  <si>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</si>
  <si>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</si>
  <si>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</si>
  <si>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</si>
  <si>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</si>
  <si>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</si>
  <si>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</si>
  <si>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</si>
  <si>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</si>
  <si>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</si>
  <si>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</si>
  <si>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</si>
  <si>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</si>
  <si>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</si>
  <si>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</si>
  <si>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</si>
  <si>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</si>
  <si>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</si>
  <si>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</si>
  <si>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</si>
  <si>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</si>
  <si>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</si>
  <si>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</si>
  <si>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</si>
  <si>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</si>
  <si>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</si>
  <si>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</si>
  <si>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</si>
  <si>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</si>
  <si>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</si>
  <si>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</si>
  <si>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</si>
  <si>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</si>
  <si>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</si>
  <si>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</si>
  <si>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</si>
  <si>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</si>
  <si>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</si>
  <si>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</si>
  <si>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</si>
  <si>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</si>
  <si>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</si>
  <si>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</si>
  <si>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</si>
  <si>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</si>
  <si>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</si>
  <si>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</si>
  <si>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</si>
  <si>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</si>
  <si>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</si>
  <si>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</si>
  <si>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</si>
  <si>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</si>
  <si>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</si>
  <si>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</si>
  <si>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</si>
  <si>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</si>
  <si>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</si>
  <si>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</si>
  <si>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</si>
  <si>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</si>
  <si>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</si>
  <si>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</si>
  <si>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</si>
  <si>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</si>
  <si>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</si>
  <si>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</si>
  <si>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</si>
  <si>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</si>
  <si>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</si>
  <si>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</si>
  <si>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</si>
  <si>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</si>
  <si>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</si>
  <si>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</si>
  <si>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</si>
  <si>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</si>
  <si>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</si>
  <si>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</si>
  <si>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</si>
  <si>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</si>
  <si>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</si>
  <si>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</si>
  <si>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</si>
  <si>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</si>
  <si>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</si>
  <si>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</si>
  <si>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</si>
  <si>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</si>
  <si>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</si>
  <si>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</si>
  <si>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</si>
  <si>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</si>
  <si>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</si>
  <si>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</si>
  <si>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</si>
  <si>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</si>
  <si>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</si>
  <si>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</si>
  <si>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</si>
  <si>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</si>
  <si>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</si>
  <si>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</si>
  <si>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</si>
  <si>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</si>
  <si>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</si>
  <si>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</si>
  <si>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</si>
  <si>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</si>
  <si>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</si>
  <si>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</si>
  <si>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</si>
  <si>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</si>
  <si>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</si>
  <si>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</si>
  <si>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</si>
  <si>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</si>
  <si>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</si>
  <si>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</si>
  <si>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</si>
  <si>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</si>
  <si>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</si>
  <si>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</si>
  <si>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</si>
  <si>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</si>
  <si>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</si>
  <si>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</si>
  <si>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</si>
  <si>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</si>
  <si>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</si>
  <si>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</si>
  <si>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</si>
  <si>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</si>
  <si>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</si>
  <si>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</si>
  <si>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</si>
  <si>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</si>
  <si>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</si>
  <si>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</si>
  <si>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</si>
  <si>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</si>
  <si>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</si>
  <si>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</si>
  <si>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</si>
  <si>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</si>
  <si>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</si>
  <si>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</si>
  <si>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</si>
  <si>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</si>
  <si>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</si>
  <si>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</si>
  <si>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</si>
  <si>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</si>
  <si>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</si>
  <si>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</si>
  <si>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</si>
  <si>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</si>
  <si>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</si>
  <si>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</si>
  <si>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</si>
  <si>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</si>
  <si>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</si>
  <si>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</si>
  <si>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</si>
  <si>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</si>
  <si>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</si>
  <si>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</si>
  <si>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</si>
  <si>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</si>
  <si>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</si>
  <si>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</si>
  <si>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</si>
  <si>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</si>
  <si>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</si>
  <si>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</si>
  <si>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</si>
  <si>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</si>
  <si>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</si>
  <si>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</si>
  <si>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</si>
  <si>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</si>
  <si>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</si>
  <si>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</si>
  <si>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</si>
  <si>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</si>
  <si>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</si>
  <si>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</si>
  <si>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</si>
  <si>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</si>
  <si>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</si>
  <si>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</si>
  <si>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</si>
  <si>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</si>
  <si>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</si>
  <si>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</si>
  <si>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</si>
  <si>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</si>
  <si>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</si>
  <si>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</si>
  <si>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</si>
  <si>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</si>
  <si>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</si>
  <si>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</si>
  <si>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</si>
  <si>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</si>
  <si>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</si>
  <si>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</si>
  <si>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</si>
  <si>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</si>
  <si>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</si>
  <si>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</si>
  <si>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</si>
  <si>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</si>
  <si>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</si>
  <si>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</si>
  <si>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</si>
  <si>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</si>
  <si>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</si>
  <si>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</si>
  <si>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</si>
  <si>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</si>
  <si>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</si>
  <si>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</si>
  <si>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</si>
  <si>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</si>
  <si>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</si>
  <si>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</si>
  <si>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</si>
  <si>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</si>
  <si>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</si>
  <si>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</si>
  <si>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</si>
  <si>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</si>
  <si>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</si>
  <si>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</si>
  <si>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</si>
  <si>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</si>
  <si>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</si>
  <si>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</si>
  <si>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</si>
  <si>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</si>
  <si>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</si>
  <si>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</si>
  <si>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</si>
  <si>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</si>
  <si>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</si>
  <si>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</si>
  <si>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</si>
  <si>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</si>
  <si>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</si>
  <si>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</si>
  <si>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</si>
  <si>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</si>
  <si>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</si>
  <si>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</si>
  <si>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</si>
  <si>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</si>
  <si>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</si>
  <si>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</si>
  <si>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</si>
  <si>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</si>
  <si>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</si>
  <si>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</si>
  <si>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</si>
  <si>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</si>
  <si>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</si>
  <si>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</si>
  <si>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</si>
  <si>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</si>
  <si>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</si>
  <si>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</si>
  <si>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</si>
  <si>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</si>
  <si>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</si>
  <si>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</si>
  <si>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</si>
  <si>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</si>
  <si>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</si>
  <si>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</si>
  <si>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</si>
  <si>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</si>
  <si>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</si>
  <si>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</si>
  <si>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</si>
  <si>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</si>
  <si>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</si>
  <si>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</si>
  <si>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</si>
  <si>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</si>
  <si>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</si>
  <si>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</si>
  <si>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</si>
  <si>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</si>
  <si>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</si>
  <si>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</si>
  <si>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</si>
  <si>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</si>
  <si>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</si>
  <si>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</si>
  <si>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</si>
  <si>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</si>
  <si>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</si>
  <si>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</si>
  <si>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</si>
  <si>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</si>
  <si>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</si>
  <si>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</si>
  <si>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</si>
  <si>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</si>
  <si>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</si>
  <si>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</si>
  <si>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</si>
  <si>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</si>
  <si>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</si>
  <si>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</si>
  <si>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</si>
  <si>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</si>
  <si>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</si>
  <si>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</si>
  <si>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</si>
  <si>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</si>
  <si>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</si>
  <si>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</si>
  <si>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</si>
  <si>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</si>
  <si>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</si>
  <si>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</si>
  <si>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</si>
  <si>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</si>
  <si>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</si>
  <si>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</si>
  <si>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</si>
  <si>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</si>
  <si>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</si>
  <si>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</si>
  <si>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</si>
  <si>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</si>
  <si>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</si>
  <si>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</si>
  <si>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</si>
  <si>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</si>
  <si>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</si>
  <si>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</si>
  <si>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</si>
  <si>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</si>
  <si>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</si>
  <si>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</si>
  <si>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</si>
  <si>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</si>
  <si>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</si>
  <si>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</si>
  <si>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</si>
  <si>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</si>
  <si>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</si>
  <si>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</si>
  <si>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</si>
  <si>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</si>
  <si>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</si>
  <si>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</si>
  <si>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</si>
  <si>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</si>
  <si>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</si>
  <si>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</si>
  <si>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</si>
  <si>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</si>
  <si>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</si>
  <si>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</si>
  <si>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</si>
  <si>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</si>
  <si>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</si>
  <si>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</si>
  <si>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</si>
  <si>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</si>
  <si>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</si>
  <si>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</si>
  <si>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</si>
  <si>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</si>
  <si>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</si>
  <si>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</si>
  <si>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</si>
  <si>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</si>
  <si>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</si>
  <si>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</si>
  <si>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</si>
  <si>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</si>
  <si>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</si>
  <si>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</si>
  <si>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</si>
  <si>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</si>
  <si>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</si>
  <si>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</si>
  <si>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</si>
  <si>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</si>
  <si>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</si>
  <si>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</si>
  <si>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</si>
  <si>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Aldershot</t>
  </si>
  <si>
    <t>Maidenhead</t>
  </si>
  <si>
    <t>Notts County</t>
  </si>
  <si>
    <t>Sutton</t>
  </si>
  <si>
    <t>Woking</t>
  </si>
  <si>
    <t>Livingston</t>
  </si>
  <si>
    <t>Rangers</t>
  </si>
  <si>
    <t>St Johnstone</t>
  </si>
  <si>
    <t>Hamilton</t>
  </si>
  <si>
    <t>13/05/2021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</si>
</sst>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1.0347781293381613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1.0379105936695237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1.0655103519273617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1.0643567077555702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1.0779991982647916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1.0915948491948764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1.0715771327693893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1.0993805013677187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1.0915948491948764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1.0459944258216356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1.0536369139215562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1.0536369139215562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1.0502439111838868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1.0533564937435893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1.0448679076073528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1.0424781963382386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1.0770352911936858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1.0421804198806015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1.0538424813225786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1.0715316850742669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1.052267086616911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1.0735476924363523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1.0537461604267786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1.0540429760538743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1.0533564937435893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1.047073470420135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1.044303665417317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1.0538644213740753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1.0461929391857427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1.0584605946196426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1.0951173660389626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1.0974397384035932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1.0934759068832738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1.0351900225906741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1.0661899961188424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1.0439811611001015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1.0465751168236677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1.0807214362263788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1.0466798766453527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1.0487452645905371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1.0452436950640556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1.0543819242504819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1.0518428764688503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1.0460060256260135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1.04299513543169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1.0543967570307606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1.0549077074635693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1.0497253316960662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1.0458219570064358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1.0452102388436428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1.0453465975749467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1.043438569981763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1.099234069337681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1.0376740753093197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1.0732443093298558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1.0538611122400778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1.0875095585747048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1.0543819242504819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1.0565141204944781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1.0540333908812936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1.0522559150967761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1.0509444270006065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1.0695319933471841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1.050305669221034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1.0556120689697279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1.037952243407696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1.0369265649091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1.0463684894705136</v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1.0193649016443003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13.601253060752436</v>
      </c>
      <c r="I186" s="6">
        <f>IF('Log_working_3-way'!$D186="","",'True_Odds_Calculator_3-way'!O187/'True_Odds_Calculator_3-way'!B187-1)</f>
        <v>7.37408652720781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2.0963800343757111E-2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1.022259228357066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20.947983370520149</v>
      </c>
      <c r="I187" s="6">
        <f>IF('Log_working_3-way'!$D187="","",'True_Odds_Calculator_3-way'!O188/'True_Odds_Calculator_3-way'!B188-1)</f>
        <v>6.3345555837037146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2.3388345692737289E-2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1.042617828937995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18.243085844389839</v>
      </c>
      <c r="I188" s="6">
        <f>IF('Log_working_3-way'!$D188="","",'True_Odds_Calculator_3-way'!O189/'True_Odds_Calculator_3-way'!B189-1)</f>
        <v>6.5084105481852532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4.4998234294001405E-2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1.0571669429678983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33.017494935153856</v>
      </c>
      <c r="I189" s="6">
        <f>IF('Log_working_3-way'!$D189="","",'True_Odds_Calculator_3-way'!O190/'True_Odds_Calculator_3-way'!B190-1)</f>
        <v>5.1425707919540153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5.4058534269638026E-2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1.0630140981290341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40.013681387535428</v>
      </c>
      <c r="I190" s="6">
        <f>IF('Log_working_3-way'!$D190="","",'True_Odds_Calculator_3-way'!O191/'True_Odds_Calculator_3-way'!B191-1)</f>
        <v>3.9847450486997005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5.5319761897999253E-2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1.0949959275222052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61.404677926921671</v>
      </c>
      <c r="I191" s="6">
        <f>IF('Log_working_3-way'!$D191="","",'True_Odds_Calculator_3-way'!O192/'True_Odds_Calculator_3-way'!B192-1)</f>
        <v>1.4800306085975645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5.9186973695031897E-2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1.0504128542273612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6.020209393378396</v>
      </c>
      <c r="I192" s="6">
        <f>IF('Log_working_3-way'!$D192="","",'True_Odds_Calculator_3-way'!O193/'True_Odds_Calculator_3-way'!B193-1)</f>
        <v>6.4594923215472555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5.1851175252709769E-2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1.1044594644400358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-0.20868919706817324</v>
      </c>
      <c r="I193" s="6">
        <f>IF('Log_working_3-way'!$D193="","",'True_Odds_Calculator_3-way'!O194/'True_Odds_Calculator_3-way'!B194-1)</f>
        <v>1.425616202075338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6.5607198816002299E-2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1.1158747551827282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66.499752036311889</v>
      </c>
      <c r="I194" s="6">
        <f>IF('Log_working_3-way'!$D194="","",'True_Odds_Calculator_3-way'!O195/'True_Odds_Calculator_3-way'!B195-1)</f>
        <v>0.98558880508384328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6.3980841552145673E-2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1.0407453249045739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56.545117169098532</v>
      </c>
      <c r="I195" s="6">
        <f>IF('Log_working_3-way'!$D195="","",'True_Odds_Calculator_3-way'!O196/'True_Odds_Calculator_3-way'!B196-1)</f>
        <v>1.9516944486328751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2.8264439174884082E-2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1.0266118401743651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15.600435186793209</v>
      </c>
      <c r="I196" s="6">
        <f>IF('Log_working_3-way'!$D196="","",'True_Odds_Calculator_3-way'!O197/'True_Odds_Calculator_3-way'!B197-1)</f>
        <v>8.2041456689169916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2.8607755880483143E-2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1.0244961511567534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13.083757890907231</v>
      </c>
      <c r="I197" s="6">
        <f>IF('Log_working_3-way'!$D197="","",'True_Odds_Calculator_3-way'!O198/'True_Odds_Calculator_3-way'!B198-1)</f>
        <v>10.04376480354796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2.6525996802280183E-2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1.0446903003690107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-0.25504083676049483</v>
      </c>
      <c r="I198" s="6">
        <f>IF('Log_working_3-way'!$D198="","",'True_Odds_Calculator_3-way'!O199/'True_Odds_Calculator_3-way'!B199-1)</f>
        <v>1.943607972651757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3.1089216036096046E-2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1.0430220911225496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55.557705012294441</v>
      </c>
      <c r="I199" s="6">
        <f>IF('Log_working_3-way'!$D199="","",'True_Odds_Calculator_3-way'!O200/'True_Odds_Calculator_3-way'!B200-1)</f>
        <v>2.1284122614931382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3.030457968306588E-2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1.0230204947799242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23.419806756882132</v>
      </c>
      <c r="I200" s="6">
        <f>IF('Log_working_3-way'!$D200="","",'True_Odds_Calculator_3-way'!O201/'True_Odds_Calculator_3-way'!B201-1)</f>
        <v>7.1592458006890087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2.3759125078021137E-2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1.0210034147541875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10.009393827634366</v>
      </c>
      <c r="I201" s="6">
        <f>IF('Log_working_3-way'!$D201="","",'True_Odds_Calculator_3-way'!O202/'True_Odds_Calculator_3-way'!B202-1)</f>
        <v>9.2395053410546826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2.2831428904277029E-2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1.051972402062771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-0.25197734769114688</v>
      </c>
      <c r="I202" s="6">
        <f>IF('Log_working_3-way'!$D202="","",'True_Odds_Calculator_3-way'!O203/'True_Odds_Calculator_3-way'!B203-1)</f>
        <v>0.67274584713154373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3.2287636973767242E-2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1.0256784694509093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8.444650688577541</v>
      </c>
      <c r="I203" s="6">
        <f>IF('Log_working_3-way'!$D203="","",'True_Odds_Calculator_3-way'!O204/'True_Odds_Calculator_3-way'!B204-1)</f>
        <v>7.51848894998178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2.7552535143350099E-2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1.0354338694551317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37.315658019020667</v>
      </c>
      <c r="I204" s="6">
        <f>IF('Log_working_3-way'!$D204="","",'True_Odds_Calculator_3-way'!O205/'True_Odds_Calculator_3-way'!B205-1)</f>
        <v>4.142698668366612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3.2355944776679024E-2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1.0558578581122582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61.833742746485434</v>
      </c>
      <c r="I205" s="6">
        <f>IF('Log_working_3-way'!$D205="","",'True_Odds_Calculator_3-way'!O206/'True_Odds_Calculator_3-way'!B206-1)</f>
        <v>1.2314363976449774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3.5055649284224888E-2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1.0268412269631484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18.035101648630175</v>
      </c>
      <c r="I206" s="6">
        <f>IF('Log_working_3-way'!$D206="","",'True_Odds_Calculator_3-way'!O207/'True_Odds_Calculator_3-way'!B207-1)</f>
        <v>8.1482258628988173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2.8555951302410953E-2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1.0595593914222423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-0.41815794677153706</v>
      </c>
      <c r="I207" s="6">
        <f>IF('Log_working_3-way'!$D207="","",'True_Odds_Calculator_3-way'!O208/'True_Odds_Calculator_3-way'!B208-1)</f>
        <v>0.85680502913590795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3.6008137901445636E-2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1.0372559958369363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39.813424572581013</v>
      </c>
      <c r="I208" s="6">
        <f>IF('Log_working_3-way'!$D208="","",'True_Odds_Calculator_3-way'!O209/'True_Odds_Calculator_3-way'!B209-1)</f>
        <v>3.5743439374448558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3.3131304780006365E-2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1.028480139359311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22.569568151333943</v>
      </c>
      <c r="I209" s="6">
        <f>IF('Log_working_3-way'!$D209="","",'True_Odds_Calculator_3-way'!O210/'True_Odds_Calculator_3-way'!B210-1)</f>
        <v>5.8701783467372133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2.9570994274034756E-2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1.0268221204613417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10.323221496522844</v>
      </c>
      <c r="I210" s="6">
        <f>IF('Log_working_3-way'!$D210="","",'True_Odds_Calculator_3-way'!O211/'True_Odds_Calculator_3-way'!B211-1)</f>
        <v>6.2172726967680347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2.8714251696442261E-2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1.0249755400688383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17.574435488593146</v>
      </c>
      <c r="I211" s="6">
        <f>IF('Log_working_3-way'!$D211="","",'True_Odds_Calculator_3-way'!O212/'True_Odds_Calculator_3-way'!B212-1)</f>
        <v>6.3921936984974712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2.662872517636683E-2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1.0259825582996778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11.319161641121427</v>
      </c>
      <c r="I212" s="6">
        <f>IF('Log_working_3-way'!$D212="","",'True_Odds_Calculator_3-way'!O213/'True_Odds_Calculator_3-way'!B213-1)</f>
        <v>7.1253409932222009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2.8030989613566204E-2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1.0381506321353484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0.76964388946936579</v>
      </c>
      <c r="I213" s="6">
        <f>IF('Log_working_3-way'!$D213="","",'True_Odds_Calculator_3-way'!O214/'True_Odds_Calculator_3-way'!B214-1)</f>
        <v>3.3497602784464995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3.1931048764111125E-2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1.0231987009410817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30.931906954680382</v>
      </c>
      <c r="I214" s="6">
        <f>IF('Log_working_3-way'!$D214="","",'True_Odds_Calculator_3-way'!O215/'True_Odds_Calculator_3-way'!B215-1)</f>
        <v>5.4958726384783629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2.2584127870374893E-2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1.0523101079389103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39.30992444841003</v>
      </c>
      <c r="I215" s="6">
        <f>IF('Log_working_3-way'!$D215="","",'True_Odds_Calculator_3-way'!O216/'True_Odds_Calculator_3-way'!B216-1)</f>
        <v>4.9156343173343009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4.6035862338962286E-2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1.0629322212554775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25.32776994855298</v>
      </c>
      <c r="I216" s="6">
        <f>IF('Log_working_3-way'!$D216="","",'True_Odds_Calculator_3-way'!O217/'True_Odds_Calculator_3-way'!B217-1)</f>
        <v>6.4624421371335927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6.331592247085216E-2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1.0614983568057563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5.3462839450081407</v>
      </c>
      <c r="I217" s="6">
        <f>IF('Log_working_3-way'!$D217="","",'True_Odds_Calculator_3-way'!O218/'True_Odds_Calculator_3-way'!B218-1)</f>
        <v>7.7972200034493149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6.3063095104721967E-2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1.0624069440714945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22.510362228723825</v>
      </c>
      <c r="I218" s="6">
        <f>IF('Log_working_3-way'!$D218="","",'True_Odds_Calculator_3-way'!O219/'True_Odds_Calculator_3-way'!B219-1)</f>
        <v>9.5897762392341903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6.3360902600479996E-2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1.019869259656343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13.593020837445456</v>
      </c>
      <c r="I219" s="6">
        <f>IF('Log_working_3-way'!$D219="","",'True_Odds_Calculator_3-way'!O220/'True_Odds_Calculator_3-way'!B220-1)</f>
        <v>9.4544665598346658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2.1539747029943213E-2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1.0536131022765631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68.807843451111111</v>
      </c>
      <c r="I220" s="6">
        <f>IF('Log_working_3-way'!$D220="","",'True_Odds_Calculator_3-way'!O221/'True_Odds_Calculator_3-way'!B221-1)</f>
        <v>0.47057488658813185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2.8801914307140297E-2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1.0203959212434259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15.168807190001097</v>
      </c>
      <c r="I221" s="6">
        <f>IF('Log_working_3-way'!$D221="","",'True_Odds_Calculator_3-way'!O222/'True_Odds_Calculator_3-way'!B222-1)</f>
        <v>7.5142970902629322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2.2002136290933949E-2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1.0273597214299628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32.717058368620791</v>
      </c>
      <c r="I222" s="6">
        <f>IF('Log_working_3-way'!$D222="","",'True_Odds_Calculator_3-way'!O223/'True_Odds_Calculator_3-way'!B223-1)</f>
        <v>4.6306801662649129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2.6248368000286071E-2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1.0573608427792047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63.946333296397384</v>
      </c>
      <c r="I223" s="6">
        <f>IF('Log_working_3-way'!$D223="","",'True_Odds_Calculator_3-way'!O224/'True_Odds_Calculator_3-way'!B224-1)</f>
        <v>0.95597657020325144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3.4488582309573079E-2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1.0202259812592296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13.366688863407083</v>
      </c>
      <c r="I224" s="6">
        <f>IF('Log_working_3-way'!$D224="","",'True_Odds_Calculator_3-way'!O225/'True_Odds_Calculator_3-way'!B225-1)</f>
        <v>6.1876176883553571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2.1791531302737033E-2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1.0250689498111825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3.2202174018669636</v>
      </c>
      <c r="I225" s="6">
        <f>IF('Log_working_3-way'!$D225="","",'True_Odds_Calculator_3-way'!O226/'True_Odds_Calculator_3-way'!B226-1)</f>
        <v>4.2318764913052034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2.4177011019116179E-2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1.0226536299514841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5.1405879958476897</v>
      </c>
      <c r="I226" s="6">
        <f>IF('Log_working_3-way'!$D226="","",'True_Odds_Calculator_3-way'!O227/'True_Odds_Calculator_3-way'!B227-1)</f>
        <v>4.6489676724698832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2.2926075417676772E-2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1.0255372561502325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14.447025814906715</v>
      </c>
      <c r="I227" s="6">
        <f>IF('Log_working_3-way'!$D227="","",'True_Odds_Calculator_3-way'!O228/'True_Odds_Calculator_3-way'!B228-1)</f>
        <v>8.2704815706917554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2.7561170323454398E-2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1.0266257106627124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9.9471047057554909</v>
      </c>
      <c r="I228" s="6">
        <f>IF('Log_working_3-way'!$D228="","",'True_Odds_Calculator_3-way'!O229/'True_Odds_Calculator_3-way'!B229-1)</f>
        <v>7.1675840057963498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2.8651348714038738E-2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1.0370900178041664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0.94902390014413429</v>
      </c>
      <c r="I229" s="6">
        <f>IF('Log_working_3-way'!$D229="","",'True_Odds_Calculator_3-way'!O230/'True_Odds_Calculator_3-way'!B230-1)</f>
        <v>4.2391217088649986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3.2296848008194656E-2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1.0377190504314464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46.442305919311089</v>
      </c>
      <c r="I230" s="6">
        <f>IF('Log_working_3-way'!$D230="","",'True_Odds_Calculator_3-way'!O231/'True_Odds_Calculator_3-way'!B231-1)</f>
        <v>3.040598557867523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3.0770866985607714E-2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1.0262438444036879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12.538003632900914</v>
      </c>
      <c r="I231" s="6">
        <f>IF('Log_working_3-way'!$D231="","",'True_Odds_Calculator_3-way'!O232/'True_Odds_Calculator_3-way'!B232-1)</f>
        <v>8.7994817125671503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2.8432483656364305E-2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1.0288575246863865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23.036137423279467</v>
      </c>
      <c r="I232" s="6">
        <f>IF('Log_working_3-way'!$D232="","",'True_Odds_Calculator_3-way'!O233/'True_Odds_Calculator_3-way'!B233-1)</f>
        <v>7.5000874272426898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2.9777045361968568E-2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1.0266909021680981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19.464614827175609</v>
      </c>
      <c r="I233" s="6">
        <f>IF('Log_working_3-way'!$D233="","",'True_Odds_Calculator_3-way'!O234/'True_Odds_Calculator_3-way'!B234-1)</f>
        <v>6.4216320857627496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2.8213822217736606E-2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1.027401909391666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44.231114294784554</v>
      </c>
      <c r="I234" s="6">
        <f>IF('Log_working_3-way'!$D234="","",'True_Odds_Calculator_3-way'!O235/'True_Odds_Calculator_3-way'!B235-1)</f>
        <v>3.1723548118127152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2.3123461107819931E-2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1.0198232704620311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15.580766311079149</v>
      </c>
      <c r="I235" s="6">
        <f>IF('Log_working_3-way'!$D235="","",'True_Odds_Calculator_3-way'!O236/'True_Odds_Calculator_3-way'!B236-1)</f>
        <v>7.8826178500409423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2.1369428330606288E-2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1.0207387763740365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13.139501818015862</v>
      </c>
      <c r="I236" s="6">
        <f>IF('Log_working_3-way'!$D236="","",'True_Odds_Calculator_3-way'!O237/'True_Odds_Calculator_3-way'!B237-1)</f>
        <v>7.926672823818139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2.2478994929275631E-2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1.0275738514562394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36.62811076688552</v>
      </c>
      <c r="I237" s="6">
        <f>IF('Log_working_3-way'!$D237="","",'True_Odds_Calculator_3-way'!O238/'True_Odds_Calculator_3-way'!B238-1)</f>
        <v>4.9463999950522162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2.5264297071789565E-2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1.0598561376170137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39.575435159746903</v>
      </c>
      <c r="I238" s="6">
        <f>IF('Log_working_3-way'!$D238="","",'True_Odds_Calculator_3-way'!O239/'True_Odds_Calculator_3-way'!B239-1)</f>
        <v>4.1369949251190663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5.2819577443380394E-2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1.0203503676307506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11.304085944080574</v>
      </c>
      <c r="I239" s="6">
        <f>IF('Log_working_3-way'!$D239="","",'True_Odds_Calculator_3-way'!O240/'True_Odds_Calculator_3-way'!B240-1)</f>
        <v>6.9875112703433757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2.2003604105276908E-2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1.0437685897495848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8.8220859636205606</v>
      </c>
      <c r="I240" s="6">
        <f>IF('Log_working_3-way'!$D240="","",'True_Odds_Calculator_3-way'!O241/'True_Odds_Calculator_3-way'!B241-1)</f>
        <v>5.6915899333912829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4.5892578150642738E-2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1.028440678455127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5.5228636523823926</v>
      </c>
      <c r="I241" s="6">
        <f>IF('Log_working_3-way'!$D241="","",'True_Odds_Calculator_3-way'!O242/'True_Odds_Calculator_3-way'!B242-1)</f>
        <v>4.8960457227205652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2.8932985656249022E-2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1.0847886267740117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77.459388760404138</v>
      </c>
      <c r="I242" s="6">
        <f>IF('Log_working_3-way'!$D242="","",'True_Odds_Calculator_3-way'!O243/'True_Odds_Calculator_3-way'!B243-1)</f>
        <v>-0.13475140374532468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3.4449090245339375E-2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1.0276268775250244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6.5434346686442826</v>
      </c>
      <c r="I243" s="6">
        <f>IF('Log_working_3-way'!$D243="","",'True_Odds_Calculator_3-way'!O244/'True_Odds_Calculator_3-way'!B244-1)</f>
        <v>5.1996569452705312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2.8589222369624245E-2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1.032270927690528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22.022757853972148</v>
      </c>
      <c r="I244" s="6">
        <f>IF('Log_working_3-way'!$D244="","",'True_Odds_Calculator_3-way'!O245/'True_Odds_Calculator_3-way'!B245-1)</f>
        <v>5.6652296333945014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3.3558188630000263E-2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1.0274506514031581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5.0194951148472446</v>
      </c>
      <c r="I245" s="6">
        <f>IF('Log_working_3-way'!$D245="","",'True_Odds_Calculator_3-way'!O246/'True_Odds_Calculator_3-way'!B246-1)</f>
        <v>5.4951658122827389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2.7987485055343431E-2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1.0340629438860045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1.3316916985420817</v>
      </c>
      <c r="I246" s="6">
        <f>IF('Log_working_3-way'!$D246="","",'True_Odds_Calculator_3-way'!O247/'True_Odds_Calculator_3-way'!B247-1)</f>
        <v>4.9139889583049516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3.0883157546898854E-2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1.0272885988412119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6.1424344866807505</v>
      </c>
      <c r="I247" s="6">
        <f>IF('Log_working_3-way'!$D247="","",'True_Odds_Calculator_3-way'!O248/'True_Odds_Calculator_3-way'!B248-1)</f>
        <v>5.5611133219155837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2.8255407578305469E-2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1.0638655447978369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68.445670663966524</v>
      </c>
      <c r="I248" s="6">
        <f>IF('Log_working_3-way'!$D248="","",'True_Odds_Calculator_3-way'!O249/'True_Odds_Calculator_3-way'!B249-1)</f>
        <v>0.69634931507402276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3.4167317984026946E-2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1.0266330283406002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8.8650068075867949</v>
      </c>
      <c r="I249" s="6">
        <f>IF('Log_working_3-way'!$D249="","",'True_Odds_Calculator_3-way'!O250/'True_Odds_Calculator_3-way'!B250-1)</f>
        <v>5.3297207621878115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2.811883294139883E-2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1.025895203749666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15.892701035866118</v>
      </c>
      <c r="I250" s="6">
        <f>IF('Log_working_3-way'!$D250="","",'True_Odds_Calculator_3-way'!O251/'True_Odds_Calculator_3-way'!B251-1)</f>
        <v>6.2637252505739811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2.7728548220351534E-2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1.0220536129826596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5.1107791388639923</v>
      </c>
      <c r="I251" s="6">
        <f>IF('Log_working_3-way'!$D251="","",'True_Odds_Calculator_3-way'!O252/'True_Odds_Calculator_3-way'!B252-1)</f>
        <v>6.1418894245305955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2.2782833084340481E-2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1.0203135379847712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10.963309835650261</v>
      </c>
      <c r="I252" s="6">
        <f>IF('Log_working_3-way'!$D252="","",'True_Odds_Calculator_3-way'!O253/'True_Odds_Calculator_3-way'!B253-1)</f>
        <v>6.6779801435621211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2.1919257213375065E-2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1.030799881846244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0.48012901363265859</v>
      </c>
      <c r="I253" s="6">
        <f>IF('Log_working_3-way'!$D253="","",'True_Odds_Calculator_3-way'!O254/'True_Odds_Calculator_3-way'!B254-1)</f>
        <v>2.6091500901058118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2.4680259823326667E-2</v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3.42</v>
      </c>
      <c r="C186" s="4">
        <f>IF('True_Odds_Calculator_3-way'!C187="","",'True_Odds_Calculator_3-way'!C187)</f>
        <v>2.92</v>
      </c>
      <c r="D186" s="9">
        <f t="shared" si="39"/>
        <v>0.37866397784712458</v>
      </c>
      <c r="E186" s="9">
        <f t="shared" si="40"/>
        <v>0.28592543121138841</v>
      </c>
      <c r="F186" s="9">
        <f t="shared" si="41"/>
        <v>0.33541059094148662</v>
      </c>
      <c r="G186" s="9">
        <f t="shared" si="42"/>
        <v>1.0319898255042306</v>
      </c>
      <c r="H186" s="9">
        <f t="shared" si="43"/>
        <v>2.6408638225517271</v>
      </c>
      <c r="I186" s="9">
        <f t="shared" si="44"/>
        <v>3.4974153777202384</v>
      </c>
      <c r="J186" s="9">
        <f t="shared" si="45"/>
        <v>2.9814204649681231</v>
      </c>
      <c r="K186" s="11">
        <f t="shared" si="46"/>
        <v>0.38610038610038611</v>
      </c>
      <c r="L186" s="11">
        <f t="shared" si="47"/>
        <v>0.29239766081871343</v>
      </c>
      <c r="M186" s="11">
        <f t="shared" si="48"/>
        <v>0.34246575342465752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-0.28563077445557605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0.22926933525347365</v>
      </c>
      <c r="Q186" s="11">
        <f>2*'OddsRatio_working_3-way'!K186*'OddsRatio_working_3-way'!L186*'OddsRatio_working_3-way'!M186</f>
        <v>7.7325239545859584E-2</v>
      </c>
      <c r="R186" s="11">
        <f t="shared" si="49"/>
        <v>0</v>
      </c>
      <c r="S186" s="11">
        <f t="shared" si="50"/>
        <v>-0.80267728745430311</v>
      </c>
      <c r="T186" s="11">
        <f t="shared" si="51"/>
        <v>-0.2707174662577751</v>
      </c>
      <c r="U186" s="11">
        <f>'OddsRatio_working_3-way'!S186-'OddsRatio_working_3-way'!R186^2/3</f>
        <v>-0.80267728745430311</v>
      </c>
      <c r="V186" s="11">
        <f>'OddsRatio_working_3-way'!S186*'OddsRatio_working_3-way'!R186/3-2*'OddsRatio_working_3-way'!R186^3/27-'OddsRatio_working_3-way'!T186</f>
        <v>0.2707174662577751</v>
      </c>
      <c r="W186" s="11">
        <f>'OddsRatio_working_3-way'!V186^2+4*'OddsRatio_working_3-way'!U186^3/27</f>
        <v>-3.32799627573728E-3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0.13839792521274197</v>
      </c>
      <c r="Y186" s="11">
        <f>IF('OddsRatio_working_3-way'!W186&gt;=0,IF('OddsRatio_working_3-way'!V186+SQRT('OddsRatio_working_3-way'!W186)&gt;0,0,PI()),ACOS('OddsRatio_working_3-way'!V186/(2*'OddsRatio_working_3-way'!X186)))</f>
        <v>0.20995549904376531</v>
      </c>
      <c r="Z186" s="11">
        <f>'OddsRatio_working_3-way'!X186^(1/3)*COS('OddsRatio_working_3-way'!Y186/3)</f>
        <v>0.51599491275211529</v>
      </c>
      <c r="AA186" s="11">
        <f>'OddsRatio_working_3-way'!X186^(1/3)*COS(('OddsRatio_working_3-way'!Y186+2*PI())/3)</f>
        <v>-0.2893225162168393</v>
      </c>
      <c r="AB186" s="11">
        <f>'OddsRatio_working_3-way'!X186^(1/3)*COS(('OddsRatio_working_3-way'!Y186+4*PI())/3)</f>
        <v>-0.22667239653527604</v>
      </c>
      <c r="AC186" s="11">
        <f>'OddsRatio_working_3-way'!X186^(1/3)*SIN('OddsRatio_working_3-way'!Y186/3)</f>
        <v>3.6171063462912857E-2</v>
      </c>
      <c r="AD186" s="11">
        <f>'OddsRatio_working_3-way'!X186^(1/3)*SIN(('OddsRatio_working_3-way'!Y186+2*PI())/3)</f>
        <v>0.42877917093541035</v>
      </c>
      <c r="AE186" s="11">
        <f>'OddsRatio_working_3-way'!X186^(1/3)*SIN(('OddsRatio_working_3-way'!Y186+4*PI())/3)</f>
        <v>-0.46495023439832317</v>
      </c>
      <c r="AF186" s="11">
        <f>-'OddsRatio_working_3-way'!U186/(3*'OddsRatio_working_3-way'!X186^(1/3))*COS(('OddsRatio_working_3-way'!Y186)/3)</f>
        <v>0.51599491275211518</v>
      </c>
      <c r="AG186" s="11">
        <f>-'OddsRatio_working_3-way'!U186/(3*'OddsRatio_working_3-way'!X186^(1/3))*COS(('OddsRatio_working_3-way'!Y186+2*PI())/3)</f>
        <v>-0.28932251621683924</v>
      </c>
      <c r="AH186" s="11">
        <f>-'OddsRatio_working_3-way'!U186/(3*'OddsRatio_working_3-way'!X186^(1/3))*COS(('OddsRatio_working_3-way'!Y186+4*PI())/3)</f>
        <v>-0.22667239653527599</v>
      </c>
      <c r="AI186" s="11">
        <f>'OddsRatio_working_3-way'!U186/(3*'OddsRatio_working_3-way'!X186^(1/3))*SIN(('OddsRatio_working_3-way'!Y186)/3)</f>
        <v>-3.617106346291285E-2</v>
      </c>
      <c r="AJ186" s="11">
        <f>'OddsRatio_working_3-way'!U186/(3*'OddsRatio_working_3-way'!X186^(1/3))*SIN(('OddsRatio_working_3-way'!Y186+2*PI())/3)</f>
        <v>-0.42877917093541024</v>
      </c>
      <c r="AK186" s="11">
        <f>'OddsRatio_working_3-way'!U186/(3*'OddsRatio_working_3-way'!X186^(1/3))*SIN(('OddsRatio_working_3-way'!Y186+4*PI())/3)</f>
        <v>0.46495023439832306</v>
      </c>
      <c r="AL186" s="11">
        <f>'OddsRatio_working_3-way'!Z186+'OddsRatio_working_3-way'!AF186</f>
        <v>1.0319898255042306</v>
      </c>
      <c r="AM186" s="11">
        <f>'OddsRatio_working_3-way'!AA186+'OddsRatio_working_3-way'!AG186</f>
        <v>-0.57864503243367849</v>
      </c>
      <c r="AN186" s="11">
        <f>'OddsRatio_working_3-way'!AB186+'OddsRatio_working_3-way'!AH186</f>
        <v>-0.45334479307055203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1.0319898255042306</v>
      </c>
      <c r="AS186" s="11">
        <f>IF(('OddsRatio_working_3-way'!X186=0),IF(Q186&gt;0,-Q186^(1/3),(-Q186)^(1/3)),'OddsRatio_working_3-way'!AM186-'OddsRatio_working_3-way'!R186/3)</f>
        <v>-0.57864503243367849</v>
      </c>
      <c r="AT186" s="11">
        <f>IF(('OddsRatio_working_3-way'!X186=0),IF(Q186&gt;0,-Q186^(1/3),(-Q186)^(1/3)),'OddsRatio_working_3-way'!AN186-'OddsRatio_working_3-way'!R186/3)</f>
        <v>-0.45334479307055203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2.11</v>
      </c>
      <c r="B187" s="4">
        <f>IF('True_Odds_Calculator_3-way'!B188="","",'True_Odds_Calculator_3-way'!B188)</f>
        <v>3.65</v>
      </c>
      <c r="C187" s="4">
        <f>IF('True_Odds_Calculator_3-way'!C188="","",'True_Odds_Calculator_3-way'!C188)</f>
        <v>3.63</v>
      </c>
      <c r="D187" s="9">
        <f t="shared" si="39"/>
        <v>0.46489255770424193</v>
      </c>
      <c r="E187" s="9">
        <f t="shared" si="40"/>
        <v>0.26681141327489127</v>
      </c>
      <c r="F187" s="9">
        <f t="shared" si="41"/>
        <v>0.26829602902086697</v>
      </c>
      <c r="G187" s="9">
        <f t="shared" si="42"/>
        <v>1.0369681528645101</v>
      </c>
      <c r="H187" s="9">
        <f t="shared" si="43"/>
        <v>2.1510346496796058</v>
      </c>
      <c r="I187" s="9">
        <f t="shared" si="44"/>
        <v>3.7479656050909522</v>
      </c>
      <c r="J187" s="9">
        <f t="shared" si="45"/>
        <v>3.727226242033661</v>
      </c>
      <c r="K187" s="11">
        <f t="shared" si="46"/>
        <v>0.47393364928909953</v>
      </c>
      <c r="L187" s="11">
        <f t="shared" si="47"/>
        <v>0.27397260273972601</v>
      </c>
      <c r="M187" s="11">
        <f t="shared" si="48"/>
        <v>0.27548209366391185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-0.27672134278875604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0.22856983425467725</v>
      </c>
      <c r="Q187" s="11">
        <f>2*'OddsRatio_working_3-way'!K187*'OddsRatio_working_3-way'!L187*'OddsRatio_working_3-way'!M187</f>
        <v>7.1539854226816038E-2</v>
      </c>
      <c r="R187" s="11">
        <f t="shared" si="49"/>
        <v>0</v>
      </c>
      <c r="S187" s="11">
        <f t="shared" si="50"/>
        <v>-0.82599279098310552</v>
      </c>
      <c r="T187" s="11">
        <f t="shared" si="51"/>
        <v>-0.258526695143382</v>
      </c>
      <c r="U187" s="11">
        <f>'OddsRatio_working_3-way'!S187-'OddsRatio_working_3-way'!R187^2/3</f>
        <v>-0.82599279098310552</v>
      </c>
      <c r="V187" s="11">
        <f>'OddsRatio_working_3-way'!S187*'OddsRatio_working_3-way'!R187/3-2*'OddsRatio_working_3-way'!R187^3/27-'OddsRatio_working_3-way'!T187</f>
        <v>0.258526695143382</v>
      </c>
      <c r="W187" s="11">
        <f>'OddsRatio_working_3-way'!V187^2+4*'OddsRatio_working_3-way'!U187^3/27</f>
        <v>-1.6652128714707337E-2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0.14447160691331923</v>
      </c>
      <c r="Y187" s="11">
        <f>IF('OddsRatio_working_3-way'!W187&gt;=0,IF('OddsRatio_working_3-way'!V187+SQRT('OddsRatio_working_3-way'!W187)&gt;0,0,PI()),ACOS('OddsRatio_working_3-way'!V187/(2*'OddsRatio_working_3-way'!X187)))</f>
        <v>0.46296591458637315</v>
      </c>
      <c r="Z187" s="11">
        <f>'OddsRatio_working_3-way'!X187^(1/3)*COS('OddsRatio_working_3-way'!Y187/3)</f>
        <v>0.51848407643225503</v>
      </c>
      <c r="AA187" s="11">
        <f>'OddsRatio_working_3-way'!X187^(1/3)*COS(('OddsRatio_working_3-way'!Y187+2*PI())/3)</f>
        <v>-0.32909112275143143</v>
      </c>
      <c r="AB187" s="11">
        <f>'OddsRatio_working_3-way'!X187^(1/3)*COS(('OddsRatio_working_3-way'!Y187+4*PI())/3)</f>
        <v>-0.18939295368082373</v>
      </c>
      <c r="AC187" s="11">
        <f>'OddsRatio_working_3-way'!X187^(1/3)*SIN('OddsRatio_working_3-way'!Y187/3)</f>
        <v>8.0654775518213331E-2</v>
      </c>
      <c r="AD187" s="11">
        <f>'OddsRatio_working_3-way'!X187^(1/3)*SIN(('OddsRatio_working_3-way'!Y187+2*PI())/3)</f>
        <v>0.40869299388893882</v>
      </c>
      <c r="AE187" s="11">
        <f>'OddsRatio_working_3-way'!X187^(1/3)*SIN(('OddsRatio_working_3-way'!Y187+4*PI())/3)</f>
        <v>-0.48934776940715202</v>
      </c>
      <c r="AF187" s="11">
        <f>-'OddsRatio_working_3-way'!U187/(3*'OddsRatio_working_3-way'!X187^(1/3))*COS(('OddsRatio_working_3-way'!Y187)/3)</f>
        <v>0.51848407643225503</v>
      </c>
      <c r="AG187" s="11">
        <f>-'OddsRatio_working_3-way'!U187/(3*'OddsRatio_working_3-way'!X187^(1/3))*COS(('OddsRatio_working_3-way'!Y187+2*PI())/3)</f>
        <v>-0.32909112275143143</v>
      </c>
      <c r="AH187" s="11">
        <f>-'OddsRatio_working_3-way'!U187/(3*'OddsRatio_working_3-way'!X187^(1/3))*COS(('OddsRatio_working_3-way'!Y187+4*PI())/3)</f>
        <v>-0.18939295368082373</v>
      </c>
      <c r="AI187" s="11">
        <f>'OddsRatio_working_3-way'!U187/(3*'OddsRatio_working_3-way'!X187^(1/3))*SIN(('OddsRatio_working_3-way'!Y187)/3)</f>
        <v>-8.0654775518213331E-2</v>
      </c>
      <c r="AJ187" s="11">
        <f>'OddsRatio_working_3-way'!U187/(3*'OddsRatio_working_3-way'!X187^(1/3))*SIN(('OddsRatio_working_3-way'!Y187+2*PI())/3)</f>
        <v>-0.40869299388893882</v>
      </c>
      <c r="AK187" s="11">
        <f>'OddsRatio_working_3-way'!U187/(3*'OddsRatio_working_3-way'!X187^(1/3))*SIN(('OddsRatio_working_3-way'!Y187+4*PI())/3)</f>
        <v>0.48934776940715202</v>
      </c>
      <c r="AL187" s="11">
        <f>'OddsRatio_working_3-way'!Z187+'OddsRatio_working_3-way'!AF187</f>
        <v>1.0369681528645101</v>
      </c>
      <c r="AM187" s="11">
        <f>'OddsRatio_working_3-way'!AA187+'OddsRatio_working_3-way'!AG187</f>
        <v>-0.65818224550286286</v>
      </c>
      <c r="AN187" s="11">
        <f>'OddsRatio_working_3-way'!AB187+'OddsRatio_working_3-way'!AH187</f>
        <v>-0.37878590736164747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1.0369681528645101</v>
      </c>
      <c r="AS187" s="11">
        <f>IF(('OddsRatio_working_3-way'!X187=0),IF(Q187&gt;0,-Q187^(1/3),(-Q187)^(1/3)),'OddsRatio_working_3-way'!AM187-'OddsRatio_working_3-way'!R187/3)</f>
        <v>-0.65818224550286286</v>
      </c>
      <c r="AT187" s="11">
        <f>IF(('OddsRatio_working_3-way'!X187=0),IF(Q187&gt;0,-Q187^(1/3),(-Q187)^(1/3)),'OddsRatio_working_3-way'!AN187-'OddsRatio_working_3-way'!R187/3)</f>
        <v>-0.37878590736164747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3.16</v>
      </c>
      <c r="D188" s="9">
        <f t="shared" si="39"/>
        <v>0.43159486464962643</v>
      </c>
      <c r="E188" s="9">
        <f t="shared" si="40"/>
        <v>0.26654193763655981</v>
      </c>
      <c r="F188" s="9">
        <f t="shared" si="41"/>
        <v>0.3018631977138137</v>
      </c>
      <c r="G188" s="9">
        <f t="shared" si="42"/>
        <v>1.0707217209244797</v>
      </c>
      <c r="H188" s="9">
        <f t="shared" si="43"/>
        <v>2.3169877167371102</v>
      </c>
      <c r="I188" s="9">
        <f t="shared" si="44"/>
        <v>3.7517548227759132</v>
      </c>
      <c r="J188" s="9">
        <f t="shared" si="45"/>
        <v>3.3127589171968759</v>
      </c>
      <c r="K188" s="11">
        <f t="shared" si="46"/>
        <v>0.44843049327354262</v>
      </c>
      <c r="L188" s="11">
        <f t="shared" si="47"/>
        <v>0.28011204481792717</v>
      </c>
      <c r="M188" s="11">
        <f t="shared" si="48"/>
        <v>0.31645569620253161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-0.27141373663616553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0.23691147572158225</v>
      </c>
      <c r="Q188" s="11">
        <f>2*'OddsRatio_working_3-way'!K188*'OddsRatio_working_3-way'!L188*'OddsRatio_working_3-way'!M188</f>
        <v>7.950049520858464E-2</v>
      </c>
      <c r="R188" s="11">
        <f t="shared" si="49"/>
        <v>0</v>
      </c>
      <c r="S188" s="11">
        <f t="shared" si="50"/>
        <v>-0.87287945944742618</v>
      </c>
      <c r="T188" s="11">
        <f t="shared" si="51"/>
        <v>-0.29291257028437118</v>
      </c>
      <c r="U188" s="11">
        <f>'OddsRatio_working_3-way'!S188-'OddsRatio_working_3-way'!R188^2/3</f>
        <v>-0.87287945944742618</v>
      </c>
      <c r="V188" s="11">
        <f>'OddsRatio_working_3-way'!S188*'OddsRatio_working_3-way'!R188/3-2*'OddsRatio_working_3-way'!R188^3/27-'OddsRatio_working_3-way'!T188</f>
        <v>0.29291257028437118</v>
      </c>
      <c r="W188" s="11">
        <f>'OddsRatio_working_3-way'!V188^2+4*'OddsRatio_working_3-way'!U188^3/27</f>
        <v>-1.2730085828663459E-2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0.1569457387596587</v>
      </c>
      <c r="Y188" s="11">
        <f>IF('OddsRatio_working_3-way'!W188&gt;=0,IF('OddsRatio_working_3-way'!V188+SQRT('OddsRatio_working_3-way'!W188)&gt;0,0,PI()),ACOS('OddsRatio_working_3-way'!V188/(2*'OddsRatio_working_3-way'!X188)))</f>
        <v>0.36767635295348322</v>
      </c>
      <c r="Z188" s="11">
        <f>'OddsRatio_working_3-way'!X188^(1/3)*COS('OddsRatio_working_3-way'!Y188/3)</f>
        <v>0.53536086046223985</v>
      </c>
      <c r="AA188" s="11">
        <f>'OddsRatio_working_3-way'!X188^(1/3)*COS(('OddsRatio_working_3-way'!Y188+2*PI())/3)</f>
        <v>-0.32478933212657035</v>
      </c>
      <c r="AB188" s="11">
        <f>'OddsRatio_working_3-way'!X188^(1/3)*COS(('OddsRatio_working_3-way'!Y188+4*PI())/3)</f>
        <v>-0.21057152833566933</v>
      </c>
      <c r="AC188" s="11">
        <f>'OddsRatio_working_3-way'!X188^(1/3)*SIN('OddsRatio_working_3-way'!Y188/3)</f>
        <v>6.5943679764924656E-2</v>
      </c>
      <c r="AD188" s="11">
        <f>'OddsRatio_working_3-way'!X188^(1/3)*SIN(('OddsRatio_working_3-way'!Y188+2*PI())/3)</f>
        <v>0.43066426546973346</v>
      </c>
      <c r="AE188" s="11">
        <f>'OddsRatio_working_3-way'!X188^(1/3)*SIN(('OddsRatio_working_3-way'!Y188+4*PI())/3)</f>
        <v>-0.49660794523465807</v>
      </c>
      <c r="AF188" s="11">
        <f>-'OddsRatio_working_3-way'!U188/(3*'OddsRatio_working_3-way'!X188^(1/3))*COS(('OddsRatio_working_3-way'!Y188)/3)</f>
        <v>0.53536086046223985</v>
      </c>
      <c r="AG188" s="11">
        <f>-'OddsRatio_working_3-way'!U188/(3*'OddsRatio_working_3-way'!X188^(1/3))*COS(('OddsRatio_working_3-way'!Y188+2*PI())/3)</f>
        <v>-0.32478933212657035</v>
      </c>
      <c r="AH188" s="11">
        <f>-'OddsRatio_working_3-way'!U188/(3*'OddsRatio_working_3-way'!X188^(1/3))*COS(('OddsRatio_working_3-way'!Y188+4*PI())/3)</f>
        <v>-0.21057152833566933</v>
      </c>
      <c r="AI188" s="11">
        <f>'OddsRatio_working_3-way'!U188/(3*'OddsRatio_working_3-way'!X188^(1/3))*SIN(('OddsRatio_working_3-way'!Y188)/3)</f>
        <v>-6.5943679764924656E-2</v>
      </c>
      <c r="AJ188" s="11">
        <f>'OddsRatio_working_3-way'!U188/(3*'OddsRatio_working_3-way'!X188^(1/3))*SIN(('OddsRatio_working_3-way'!Y188+2*PI())/3)</f>
        <v>-0.43066426546973346</v>
      </c>
      <c r="AK188" s="11">
        <f>'OddsRatio_working_3-way'!U188/(3*'OddsRatio_working_3-way'!X188^(1/3))*SIN(('OddsRatio_working_3-way'!Y188+4*PI())/3)</f>
        <v>0.49660794523465807</v>
      </c>
      <c r="AL188" s="11">
        <f>'OddsRatio_working_3-way'!Z188+'OddsRatio_working_3-way'!AF188</f>
        <v>1.0707217209244797</v>
      </c>
      <c r="AM188" s="11">
        <f>'OddsRatio_working_3-way'!AA188+'OddsRatio_working_3-way'!AG188</f>
        <v>-0.6495786642531407</v>
      </c>
      <c r="AN188" s="11">
        <f>'OddsRatio_working_3-way'!AB188+'OddsRatio_working_3-way'!AH188</f>
        <v>-0.42114305667133867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1.0707217209244797</v>
      </c>
      <c r="AS188" s="11">
        <f>IF(('OddsRatio_working_3-way'!X188=0),IF(Q188&gt;0,-Q188^(1/3),(-Q188)^(1/3)),'OddsRatio_working_3-way'!AM188-'OddsRatio_working_3-way'!R188/3)</f>
        <v>-0.6495786642531407</v>
      </c>
      <c r="AT188" s="11">
        <f>IF(('OddsRatio_working_3-way'!X188=0),IF(Q188&gt;0,-Q188^(1/3),(-Q188)^(1/3)),'OddsRatio_working_3-way'!AN188-'OddsRatio_working_3-way'!R188/3)</f>
        <v>-0.42114305667133867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1.67</v>
      </c>
      <c r="B189" s="4">
        <f>IF('True_Odds_Calculator_3-way'!B190="","",'True_Odds_Calculator_3-way'!B190)</f>
        <v>3.93</v>
      </c>
      <c r="C189" s="4">
        <f>IF('True_Odds_Calculator_3-way'!C190="","",'True_Odds_Calculator_3-way'!C190)</f>
        <v>4.9800000000000004</v>
      </c>
      <c r="D189" s="9">
        <f t="shared" si="39"/>
        <v>0.57636327976743051</v>
      </c>
      <c r="E189" s="9">
        <f t="shared" si="40"/>
        <v>0.23728578832907651</v>
      </c>
      <c r="F189" s="9">
        <f t="shared" si="41"/>
        <v>0.18635093190349278</v>
      </c>
      <c r="G189" s="9">
        <f t="shared" si="42"/>
        <v>1.0970400691427729</v>
      </c>
      <c r="H189" s="9">
        <f t="shared" si="43"/>
        <v>1.7350168463256577</v>
      </c>
      <c r="I189" s="9">
        <f t="shared" si="44"/>
        <v>4.2143274025883244</v>
      </c>
      <c r="J189" s="9">
        <f t="shared" si="45"/>
        <v>5.3662194751882373</v>
      </c>
      <c r="K189" s="11">
        <f t="shared" si="46"/>
        <v>0.5988023952095809</v>
      </c>
      <c r="L189" s="11">
        <f t="shared" si="47"/>
        <v>0.2544529262086514</v>
      </c>
      <c r="M189" s="11">
        <f t="shared" si="48"/>
        <v>0.20080321285140559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-0.23904910984921834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0.23191606914623497</v>
      </c>
      <c r="Q189" s="11">
        <f>2*'OddsRatio_working_3-way'!K189*'OddsRatio_working_3-way'!L189*'OddsRatio_working_3-way'!M189</f>
        <v>6.1191574972621357E-2</v>
      </c>
      <c r="R189" s="11">
        <f t="shared" si="49"/>
        <v>0</v>
      </c>
      <c r="S189" s="11">
        <f t="shared" si="50"/>
        <v>-0.97016077279065138</v>
      </c>
      <c r="T189" s="11">
        <f t="shared" si="51"/>
        <v>-0.25597909572312699</v>
      </c>
      <c r="U189" s="11">
        <f>'OddsRatio_working_3-way'!S189-'OddsRatio_working_3-way'!R189^2/3</f>
        <v>-0.97016077279065138</v>
      </c>
      <c r="V189" s="11">
        <f>'OddsRatio_working_3-way'!S189*'OddsRatio_working_3-way'!R189/3-2*'OddsRatio_working_3-way'!R189^3/27-'OddsRatio_working_3-way'!T189</f>
        <v>0.25597909572312699</v>
      </c>
      <c r="W189" s="11">
        <f>'OddsRatio_working_3-way'!V189^2+4*'OddsRatio_working_3-way'!U189^3/27</f>
        <v>-6.9752760119835042E-2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0.18390082759945975</v>
      </c>
      <c r="Y189" s="11">
        <f>IF('OddsRatio_working_3-way'!W189&gt;=0,IF('OddsRatio_working_3-way'!V189+SQRT('OddsRatio_working_3-way'!W189)&gt;0,0,PI()),ACOS('OddsRatio_working_3-way'!V189/(2*'OddsRatio_working_3-way'!X189)))</f>
        <v>0.80102579408048835</v>
      </c>
      <c r="Z189" s="11">
        <f>'OddsRatio_working_3-way'!X189^(1/3)*COS('OddsRatio_working_3-way'!Y189/3)</f>
        <v>0.54852003457138643</v>
      </c>
      <c r="AA189" s="11">
        <f>'OddsRatio_working_3-way'!X189^(1/3)*COS(('OddsRatio_working_3-way'!Y189+2*PI())/3)</f>
        <v>-0.40420047269899645</v>
      </c>
      <c r="AB189" s="11">
        <f>'OddsRatio_working_3-way'!X189^(1/3)*COS(('OddsRatio_working_3-way'!Y189+4*PI())/3)</f>
        <v>-0.14431956187239006</v>
      </c>
      <c r="AC189" s="11">
        <f>'OddsRatio_working_3-way'!X189^(1/3)*SIN('OddsRatio_working_3-way'!Y189/3)</f>
        <v>0.15004231382298649</v>
      </c>
      <c r="AD189" s="11">
        <f>'OddsRatio_working_3-way'!X189^(1/3)*SIN(('OddsRatio_working_3-way'!Y189+2*PI())/3)</f>
        <v>0.40001112751204598</v>
      </c>
      <c r="AE189" s="11">
        <f>'OddsRatio_working_3-way'!X189^(1/3)*SIN(('OddsRatio_working_3-way'!Y189+4*PI())/3)</f>
        <v>-0.55005344133503231</v>
      </c>
      <c r="AF189" s="11">
        <f>-'OddsRatio_working_3-way'!U189/(3*'OddsRatio_working_3-way'!X189^(1/3))*COS(('OddsRatio_working_3-way'!Y189)/3)</f>
        <v>0.54852003457138643</v>
      </c>
      <c r="AG189" s="11">
        <f>-'OddsRatio_working_3-way'!U189/(3*'OddsRatio_working_3-way'!X189^(1/3))*COS(('OddsRatio_working_3-way'!Y189+2*PI())/3)</f>
        <v>-0.40420047269899645</v>
      </c>
      <c r="AH189" s="11">
        <f>-'OddsRatio_working_3-way'!U189/(3*'OddsRatio_working_3-way'!X189^(1/3))*COS(('OddsRatio_working_3-way'!Y189+4*PI())/3)</f>
        <v>-0.14431956187239006</v>
      </c>
      <c r="AI189" s="11">
        <f>'OddsRatio_working_3-way'!U189/(3*'OddsRatio_working_3-way'!X189^(1/3))*SIN(('OddsRatio_working_3-way'!Y189)/3)</f>
        <v>-0.15004231382298649</v>
      </c>
      <c r="AJ189" s="11">
        <f>'OddsRatio_working_3-way'!U189/(3*'OddsRatio_working_3-way'!X189^(1/3))*SIN(('OddsRatio_working_3-way'!Y189+2*PI())/3)</f>
        <v>-0.40001112751204598</v>
      </c>
      <c r="AK189" s="11">
        <f>'OddsRatio_working_3-way'!U189/(3*'OddsRatio_working_3-way'!X189^(1/3))*SIN(('OddsRatio_working_3-way'!Y189+4*PI())/3)</f>
        <v>0.55005344133503231</v>
      </c>
      <c r="AL189" s="11">
        <f>'OddsRatio_working_3-way'!Z189+'OddsRatio_working_3-way'!AF189</f>
        <v>1.0970400691427729</v>
      </c>
      <c r="AM189" s="11">
        <f>'OddsRatio_working_3-way'!AA189+'OddsRatio_working_3-way'!AG189</f>
        <v>-0.8084009453979929</v>
      </c>
      <c r="AN189" s="11">
        <f>'OddsRatio_working_3-way'!AB189+'OddsRatio_working_3-way'!AH189</f>
        <v>-0.28863912374478012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1.0970400691427729</v>
      </c>
      <c r="AS189" s="11">
        <f>IF(('OddsRatio_working_3-way'!X189=0),IF(Q189&gt;0,-Q189^(1/3),(-Q189)^(1/3)),'OddsRatio_working_3-way'!AM189-'OddsRatio_working_3-way'!R189/3)</f>
        <v>-0.8084009453979929</v>
      </c>
      <c r="AT189" s="11">
        <f>IF(('OddsRatio_working_3-way'!X189=0),IF(Q189&gt;0,-Q189^(1/3),(-Q189)^(1/3)),'OddsRatio_working_3-way'!AN189-'OddsRatio_working_3-way'!R189/3)</f>
        <v>-0.28863912374478012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1.52</v>
      </c>
      <c r="B190" s="4">
        <f>IF('True_Odds_Calculator_3-way'!B191="","",'True_Odds_Calculator_3-way'!B191)</f>
        <v>4.3600000000000003</v>
      </c>
      <c r="C190" s="4">
        <f>IF('True_Odds_Calculator_3-way'!C191="","",'True_Odds_Calculator_3-way'!C191)</f>
        <v>5.95</v>
      </c>
      <c r="D190" s="9">
        <f t="shared" si="39"/>
        <v>0.63427800312282367</v>
      </c>
      <c r="E190" s="9">
        <f t="shared" si="40"/>
        <v>0.21160906035879878</v>
      </c>
      <c r="F190" s="9">
        <f t="shared" si="41"/>
        <v>0.15411293651837746</v>
      </c>
      <c r="G190" s="9">
        <f t="shared" si="42"/>
        <v>1.1088379685144418</v>
      </c>
      <c r="H190" s="9">
        <f t="shared" si="43"/>
        <v>1.5765957436275095</v>
      </c>
      <c r="I190" s="9">
        <f t="shared" si="44"/>
        <v>4.7256955742085252</v>
      </c>
      <c r="J190" s="9">
        <f t="shared" si="45"/>
        <v>6.4887479441464881</v>
      </c>
      <c r="K190" s="11">
        <f t="shared" si="46"/>
        <v>0.65789473684210531</v>
      </c>
      <c r="L190" s="11">
        <f t="shared" si="47"/>
        <v>0.2293577981651376</v>
      </c>
      <c r="M190" s="11">
        <f t="shared" si="48"/>
        <v>0.16806722689075629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-0.2193313829636151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0.22393071183084534</v>
      </c>
      <c r="Q190" s="11">
        <f>2*'OddsRatio_working_3-way'!K190*'OddsRatio_working_3-way'!L190*'OddsRatio_working_3-way'!M190</f>
        <v>5.0720433030769042E-2</v>
      </c>
      <c r="R190" s="11">
        <f t="shared" si="49"/>
        <v>0</v>
      </c>
      <c r="S190" s="11">
        <f t="shared" si="50"/>
        <v>-1.0209697709697714</v>
      </c>
      <c r="T190" s="11">
        <f t="shared" si="51"/>
        <v>-0.23125023125023134</v>
      </c>
      <c r="U190" s="11">
        <f>'OddsRatio_working_3-way'!S190-'OddsRatio_working_3-way'!R190^2/3</f>
        <v>-1.0209697709697714</v>
      </c>
      <c r="V190" s="11">
        <f>'OddsRatio_working_3-way'!S190*'OddsRatio_working_3-way'!R190/3-2*'OddsRatio_working_3-way'!R190^3/27-'OddsRatio_working_3-way'!T190</f>
        <v>0.23125023125023134</v>
      </c>
      <c r="W190" s="11">
        <f>'OddsRatio_working_3-way'!V190^2+4*'OddsRatio_working_3-way'!U190^3/27</f>
        <v>-0.10418817911818451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0.19853516601062768</v>
      </c>
      <c r="Y190" s="11">
        <f>IF('OddsRatio_working_3-way'!W190&gt;=0,IF('OddsRatio_working_3-way'!V190+SQRT('OddsRatio_working_3-way'!W190)&gt;0,0,PI()),ACOS('OddsRatio_working_3-way'!V190/(2*'OddsRatio_working_3-way'!X190)))</f>
        <v>0.94912930021445963</v>
      </c>
      <c r="Z190" s="11">
        <f>'OddsRatio_working_3-way'!X190^(1/3)*COS('OddsRatio_working_3-way'!Y190/3)</f>
        <v>0.55441898425722091</v>
      </c>
      <c r="AA190" s="11">
        <f>'OddsRatio_working_3-way'!X190^(1/3)*COS(('OddsRatio_working_3-way'!Y190+2*PI())/3)</f>
        <v>-0.43439452692466352</v>
      </c>
      <c r="AB190" s="11">
        <f>'OddsRatio_working_3-way'!X190^(1/3)*COS(('OddsRatio_working_3-way'!Y190+4*PI())/3)</f>
        <v>-0.12002445733255772</v>
      </c>
      <c r="AC190" s="11">
        <f>'OddsRatio_working_3-way'!X190^(1/3)*SIN('OddsRatio_working_3-way'!Y190/3)</f>
        <v>0.18150164430416393</v>
      </c>
      <c r="AD190" s="11">
        <f>'OddsRatio_working_3-way'!X190^(1/3)*SIN(('OddsRatio_working_3-way'!Y190+2*PI())/3)</f>
        <v>0.38939010255503609</v>
      </c>
      <c r="AE190" s="11">
        <f>'OddsRatio_working_3-way'!X190^(1/3)*SIN(('OddsRatio_working_3-way'!Y190+4*PI())/3)</f>
        <v>-0.57089174685919997</v>
      </c>
      <c r="AF190" s="11">
        <f>-'OddsRatio_working_3-way'!U190/(3*'OddsRatio_working_3-way'!X190^(1/3))*COS(('OddsRatio_working_3-way'!Y190)/3)</f>
        <v>0.55441898425722091</v>
      </c>
      <c r="AG190" s="11">
        <f>-'OddsRatio_working_3-way'!U190/(3*'OddsRatio_working_3-way'!X190^(1/3))*COS(('OddsRatio_working_3-way'!Y190+2*PI())/3)</f>
        <v>-0.43439452692466352</v>
      </c>
      <c r="AH190" s="11">
        <f>-'OddsRatio_working_3-way'!U190/(3*'OddsRatio_working_3-way'!X190^(1/3))*COS(('OddsRatio_working_3-way'!Y190+4*PI())/3)</f>
        <v>-0.12002445733255772</v>
      </c>
      <c r="AI190" s="11">
        <f>'OddsRatio_working_3-way'!U190/(3*'OddsRatio_working_3-way'!X190^(1/3))*SIN(('OddsRatio_working_3-way'!Y190)/3)</f>
        <v>-0.18150164430416393</v>
      </c>
      <c r="AJ190" s="11">
        <f>'OddsRatio_working_3-way'!U190/(3*'OddsRatio_working_3-way'!X190^(1/3))*SIN(('OddsRatio_working_3-way'!Y190+2*PI())/3)</f>
        <v>-0.38939010255503609</v>
      </c>
      <c r="AK190" s="11">
        <f>'OddsRatio_working_3-way'!U190/(3*'OddsRatio_working_3-way'!X190^(1/3))*SIN(('OddsRatio_working_3-way'!Y190+4*PI())/3)</f>
        <v>0.57089174685919997</v>
      </c>
      <c r="AL190" s="11">
        <f>'OddsRatio_working_3-way'!Z190+'OddsRatio_working_3-way'!AF190</f>
        <v>1.1088379685144418</v>
      </c>
      <c r="AM190" s="11">
        <f>'OddsRatio_working_3-way'!AA190+'OddsRatio_working_3-way'!AG190</f>
        <v>-0.86878905384932703</v>
      </c>
      <c r="AN190" s="11">
        <f>'OddsRatio_working_3-way'!AB190+'OddsRatio_working_3-way'!AH190</f>
        <v>-0.24004891466511544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1.1088379685144418</v>
      </c>
      <c r="AS190" s="11">
        <f>IF(('OddsRatio_working_3-way'!X190=0),IF(Q190&gt;0,-Q190^(1/3),(-Q190)^(1/3)),'OddsRatio_working_3-way'!AM190-'OddsRatio_working_3-way'!R190/3)</f>
        <v>-0.86878905384932703</v>
      </c>
      <c r="AT190" s="11">
        <f>IF(('OddsRatio_working_3-way'!X190=0),IF(Q190&gt;0,-Q190^(1/3),(-Q190)^(1/3)),'OddsRatio_working_3-way'!AN190-'OddsRatio_working_3-way'!R190/3)</f>
        <v>-0.24004891466511544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1.23</v>
      </c>
      <c r="B191" s="4">
        <f>IF('True_Odds_Calculator_3-way'!B192="","",'True_Odds_Calculator_3-way'!B192)</f>
        <v>6.17</v>
      </c>
      <c r="C191" s="4">
        <f>IF('True_Odds_Calculator_3-way'!C192="","",'True_Odds_Calculator_3-way'!C192)</f>
        <v>11.89</v>
      </c>
      <c r="D191" s="9">
        <f t="shared" si="39"/>
        <v>0.78673786116581157</v>
      </c>
      <c r="E191" s="9">
        <f t="shared" si="40"/>
        <v>0.1409798193896305</v>
      </c>
      <c r="F191" s="9">
        <f t="shared" si="41"/>
        <v>7.2282319444557722E-2</v>
      </c>
      <c r="G191" s="9">
        <f t="shared" si="42"/>
        <v>1.1785713340520265</v>
      </c>
      <c r="H191" s="9">
        <f t="shared" si="43"/>
        <v>1.271071406831966</v>
      </c>
      <c r="I191" s="9">
        <f t="shared" si="44"/>
        <v>7.0932137970489775</v>
      </c>
      <c r="J191" s="9">
        <f t="shared" si="45"/>
        <v>13.834641827826569</v>
      </c>
      <c r="K191" s="11">
        <f t="shared" si="46"/>
        <v>0.81300813008130079</v>
      </c>
      <c r="L191" s="11">
        <f t="shared" si="47"/>
        <v>0.16207455429497569</v>
      </c>
      <c r="M191" s="11">
        <f t="shared" si="48"/>
        <v>8.4104289318755257E-2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-0.14350734468791637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0.18052982211362656</v>
      </c>
      <c r="Q191" s="11">
        <f>2*'OddsRatio_working_3-way'!K191*'OddsRatio_working_3-way'!L191*'OddsRatio_working_3-way'!M191</f>
        <v>2.2164496269321859E-2</v>
      </c>
      <c r="R191" s="11">
        <f t="shared" si="49"/>
        <v>0</v>
      </c>
      <c r="S191" s="11">
        <f t="shared" si="50"/>
        <v>-1.25798315414603</v>
      </c>
      <c r="T191" s="11">
        <f t="shared" si="51"/>
        <v>-0.15444851493505585</v>
      </c>
      <c r="U191" s="11">
        <f>'OddsRatio_working_3-way'!S191-'OddsRatio_working_3-way'!R191^2/3</f>
        <v>-1.25798315414603</v>
      </c>
      <c r="V191" s="11">
        <f>'OddsRatio_working_3-way'!S191*'OddsRatio_working_3-way'!R191/3-2*'OddsRatio_working_3-way'!R191^3/27-'OddsRatio_working_3-way'!T191</f>
        <v>0.15444851493505585</v>
      </c>
      <c r="W191" s="11">
        <f>'OddsRatio_working_3-way'!V191^2+4*'OddsRatio_working_3-way'!U191^3/27</f>
        <v>-0.27107684647803953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0.27153783817531013</v>
      </c>
      <c r="Y191" s="11">
        <f>IF('OddsRatio_working_3-way'!W191&gt;=0,IF('OddsRatio_working_3-way'!V191+SQRT('OddsRatio_working_3-way'!W191)&gt;0,0,PI()),ACOS('OddsRatio_working_3-way'!V191/(2*'OddsRatio_working_3-way'!X191)))</f>
        <v>1.2824200402791415</v>
      </c>
      <c r="Z191" s="11">
        <f>'OddsRatio_working_3-way'!X191^(1/3)*COS('OddsRatio_working_3-way'!Y191/3)</f>
        <v>0.58928566702601326</v>
      </c>
      <c r="AA191" s="11">
        <f>'OddsRatio_working_3-way'!X191^(1/3)*COS(('OddsRatio_working_3-way'!Y191+2*PI())/3)</f>
        <v>-0.52713496351913713</v>
      </c>
      <c r="AB191" s="11">
        <f>'OddsRatio_working_3-way'!X191^(1/3)*COS(('OddsRatio_working_3-way'!Y191+4*PI())/3)</f>
        <v>-6.2150703506876279E-2</v>
      </c>
      <c r="AC191" s="11">
        <f>'OddsRatio_working_3-way'!X191^(1/3)*SIN('OddsRatio_working_3-way'!Y191/3)</f>
        <v>0.26845878768701764</v>
      </c>
      <c r="AD191" s="11">
        <f>'OddsRatio_working_3-way'!X191^(1/3)*SIN(('OddsRatio_working_3-way'!Y191+2*PI())/3)</f>
        <v>0.37610696388707643</v>
      </c>
      <c r="AE191" s="11">
        <f>'OddsRatio_working_3-way'!X191^(1/3)*SIN(('OddsRatio_working_3-way'!Y191+4*PI())/3)</f>
        <v>-0.64456575157409424</v>
      </c>
      <c r="AF191" s="11">
        <f>-'OddsRatio_working_3-way'!U191/(3*'OddsRatio_working_3-way'!X191^(1/3))*COS(('OddsRatio_working_3-way'!Y191)/3)</f>
        <v>0.58928566702601326</v>
      </c>
      <c r="AG191" s="11">
        <f>-'OddsRatio_working_3-way'!U191/(3*'OddsRatio_working_3-way'!X191^(1/3))*COS(('OddsRatio_working_3-way'!Y191+2*PI())/3)</f>
        <v>-0.52713496351913713</v>
      </c>
      <c r="AH191" s="11">
        <f>-'OddsRatio_working_3-way'!U191/(3*'OddsRatio_working_3-way'!X191^(1/3))*COS(('OddsRatio_working_3-way'!Y191+4*PI())/3)</f>
        <v>-6.2150703506876279E-2</v>
      </c>
      <c r="AI191" s="11">
        <f>'OddsRatio_working_3-way'!U191/(3*'OddsRatio_working_3-way'!X191^(1/3))*SIN(('OddsRatio_working_3-way'!Y191)/3)</f>
        <v>-0.26845878768701764</v>
      </c>
      <c r="AJ191" s="11">
        <f>'OddsRatio_working_3-way'!U191/(3*'OddsRatio_working_3-way'!X191^(1/3))*SIN(('OddsRatio_working_3-way'!Y191+2*PI())/3)</f>
        <v>-0.37610696388707643</v>
      </c>
      <c r="AK191" s="11">
        <f>'OddsRatio_working_3-way'!U191/(3*'OddsRatio_working_3-way'!X191^(1/3))*SIN(('OddsRatio_working_3-way'!Y191+4*PI())/3)</f>
        <v>0.64456575157409424</v>
      </c>
      <c r="AL191" s="11">
        <f>'OddsRatio_working_3-way'!Z191+'OddsRatio_working_3-way'!AF191</f>
        <v>1.1785713340520265</v>
      </c>
      <c r="AM191" s="11">
        <f>'OddsRatio_working_3-way'!AA191+'OddsRatio_working_3-way'!AG191</f>
        <v>-1.0542699270382743</v>
      </c>
      <c r="AN191" s="11">
        <f>'OddsRatio_working_3-way'!AB191+'OddsRatio_working_3-way'!AH191</f>
        <v>-0.12430140701375256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1.1785713340520265</v>
      </c>
      <c r="AS191" s="11">
        <f>IF(('OddsRatio_working_3-way'!X191=0),IF(Q191&gt;0,-Q191^(1/3),(-Q191)^(1/3)),'OddsRatio_working_3-way'!AM191-'OddsRatio_working_3-way'!R191/3)</f>
        <v>-1.0542699270382743</v>
      </c>
      <c r="AT191" s="11">
        <f>IF(('OddsRatio_working_3-way'!X191=0),IF(Q191&gt;0,-Q191^(1/3),(-Q191)^(1/3)),'OddsRatio_working_3-way'!AN191-'OddsRatio_working_3-way'!R191/3)</f>
        <v>-0.12430140701375256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3.68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2</v>
      </c>
      <c r="D192" s="9">
        <f t="shared" si="39"/>
        <v>0.25605608986473344</v>
      </c>
      <c r="E192" s="9">
        <f t="shared" si="40"/>
        <v>0.26412102843592478</v>
      </c>
      <c r="F192" s="9">
        <f t="shared" si="41"/>
        <v>0.47982288169934156</v>
      </c>
      <c r="G192" s="9">
        <f t="shared" si="42"/>
        <v>1.0841023597257351</v>
      </c>
      <c r="H192" s="9">
        <f t="shared" si="43"/>
        <v>3.9053943240649707</v>
      </c>
      <c r="I192" s="9">
        <f t="shared" si="44"/>
        <v>3.786143064495139</v>
      </c>
      <c r="J192" s="9">
        <f t="shared" si="45"/>
        <v>2.0841023597257351</v>
      </c>
      <c r="K192" s="11">
        <f t="shared" si="46"/>
        <v>0.27173913043478259</v>
      </c>
      <c r="L192" s="11">
        <f t="shared" si="47"/>
        <v>0.28011204481792717</v>
      </c>
      <c r="M192" s="11">
        <f t="shared" si="48"/>
        <v>0.5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-0.26213311411521112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0.23786688588478871</v>
      </c>
      <c r="Q192" s="11">
        <f>2*'OddsRatio_working_3-way'!K192*'OddsRatio_working_3-way'!L192*'OddsRatio_working_3-way'!M192</f>
        <v>7.6117403483132381E-2</v>
      </c>
      <c r="R192" s="11">
        <f t="shared" si="49"/>
        <v>0</v>
      </c>
      <c r="S192" s="11">
        <f t="shared" si="50"/>
        <v>-0.90742784133805754</v>
      </c>
      <c r="T192" s="11">
        <f t="shared" si="51"/>
        <v>-0.29037690922817838</v>
      </c>
      <c r="U192" s="11">
        <f>'OddsRatio_working_3-way'!S192-'OddsRatio_working_3-way'!R192^2/3</f>
        <v>-0.90742784133805754</v>
      </c>
      <c r="V192" s="11">
        <f>'OddsRatio_working_3-way'!S192*'OddsRatio_working_3-way'!R192/3-2*'OddsRatio_working_3-way'!R192^3/27-'OddsRatio_working_3-way'!T192</f>
        <v>0.29037690922817838</v>
      </c>
      <c r="W192" s="11">
        <f>'OddsRatio_working_3-way'!V192^2+4*'OddsRatio_working_3-way'!U192^3/27</f>
        <v>-2.6377403312902337E-2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0.16635515676243109</v>
      </c>
      <c r="Y192" s="11">
        <f>IF('OddsRatio_working_3-way'!W192&gt;=0,IF('OddsRatio_working_3-way'!V192+SQRT('OddsRatio_working_3-way'!W192)&gt;0,0,PI()),ACOS('OddsRatio_working_3-way'!V192/(2*'OddsRatio_working_3-way'!X192)))</f>
        <v>0.5099642249066445</v>
      </c>
      <c r="Z192" s="11">
        <f>'OddsRatio_working_3-way'!X192^(1/3)*COS('OddsRatio_working_3-way'!Y192/3)</f>
        <v>0.54205117986286755</v>
      </c>
      <c r="AA192" s="11">
        <f>'OddsRatio_working_3-way'!X192^(1/3)*COS(('OddsRatio_working_3-way'!Y192+2*PI())/3)</f>
        <v>-0.3516007048334262</v>
      </c>
      <c r="AB192" s="11">
        <f>'OddsRatio_working_3-way'!X192^(1/3)*COS(('OddsRatio_working_3-way'!Y192+4*PI())/3)</f>
        <v>-0.19045047502944154</v>
      </c>
      <c r="AC192" s="11">
        <f>'OddsRatio_working_3-way'!X192^(1/3)*SIN('OddsRatio_working_3-way'!Y192/3)</f>
        <v>9.304012855730065E-2</v>
      </c>
      <c r="AD192" s="11">
        <f>'OddsRatio_working_3-way'!X192^(1/3)*SIN(('OddsRatio_working_3-way'!Y192+2*PI())/3)</f>
        <v>0.42291002763392099</v>
      </c>
      <c r="AE192" s="11">
        <f>'OddsRatio_working_3-way'!X192^(1/3)*SIN(('OddsRatio_working_3-way'!Y192+4*PI())/3)</f>
        <v>-0.51595015619122153</v>
      </c>
      <c r="AF192" s="11">
        <f>-'OddsRatio_working_3-way'!U192/(3*'OddsRatio_working_3-way'!X192^(1/3))*COS(('OddsRatio_working_3-way'!Y192)/3)</f>
        <v>0.54205117986286744</v>
      </c>
      <c r="AG192" s="11">
        <f>-'OddsRatio_working_3-way'!U192/(3*'OddsRatio_working_3-way'!X192^(1/3))*COS(('OddsRatio_working_3-way'!Y192+2*PI())/3)</f>
        <v>-0.35160070483342609</v>
      </c>
      <c r="AH192" s="11">
        <f>-'OddsRatio_working_3-way'!U192/(3*'OddsRatio_working_3-way'!X192^(1/3))*COS(('OddsRatio_working_3-way'!Y192+4*PI())/3)</f>
        <v>-0.19045047502944148</v>
      </c>
      <c r="AI192" s="11">
        <f>'OddsRatio_working_3-way'!U192/(3*'OddsRatio_working_3-way'!X192^(1/3))*SIN(('OddsRatio_working_3-way'!Y192)/3)</f>
        <v>-9.3040128557300622E-2</v>
      </c>
      <c r="AJ192" s="11">
        <f>'OddsRatio_working_3-way'!U192/(3*'OddsRatio_working_3-way'!X192^(1/3))*SIN(('OddsRatio_working_3-way'!Y192+2*PI())/3)</f>
        <v>-0.42291002763392088</v>
      </c>
      <c r="AK192" s="11">
        <f>'OddsRatio_working_3-way'!U192/(3*'OddsRatio_working_3-way'!X192^(1/3))*SIN(('OddsRatio_working_3-way'!Y192+4*PI())/3)</f>
        <v>0.51595015619122153</v>
      </c>
      <c r="AL192" s="11">
        <f>'OddsRatio_working_3-way'!Z192+'OddsRatio_working_3-way'!AF192</f>
        <v>1.0841023597257351</v>
      </c>
      <c r="AM192" s="11">
        <f>'OddsRatio_working_3-way'!AA192+'OddsRatio_working_3-way'!AG192</f>
        <v>-0.7032014096668523</v>
      </c>
      <c r="AN192" s="11">
        <f>'OddsRatio_working_3-way'!AB192+'OddsRatio_working_3-way'!AH192</f>
        <v>-0.38090095005888303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1.0841023597257351</v>
      </c>
      <c r="AS192" s="11">
        <f>IF(('OddsRatio_working_3-way'!X192=0),IF(Q192&gt;0,-Q192^(1/3),(-Q192)^(1/3)),'OddsRatio_working_3-way'!AM192-'OddsRatio_working_3-way'!R192/3)</f>
        <v>-0.7032014096668523</v>
      </c>
      <c r="AT192" s="11">
        <f>IF(('OddsRatio_working_3-way'!X192=0),IF(Q192&gt;0,-Q192^(1/3),(-Q192)^(1/3)),'OddsRatio_working_3-way'!AN192-'OddsRatio_working_3-way'!R192/3)</f>
        <v>-0.38090095005888303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10.89</v>
      </c>
      <c r="B193" s="4">
        <f>IF('True_Odds_Calculator_3-way'!B194="","",'True_Odds_Calculator_3-way'!B194)</f>
        <v>6.22</v>
      </c>
      <c r="C193" s="4">
        <f>IF('True_Odds_Calculator_3-way'!C194="","",'True_Odds_Calculator_3-way'!C194)</f>
        <v>1.23</v>
      </c>
      <c r="D193" s="9">
        <f t="shared" si="39"/>
        <v>7.7896249518279143E-2</v>
      </c>
      <c r="E193" s="9">
        <f t="shared" si="40"/>
        <v>0.13797007235888856</v>
      </c>
      <c r="F193" s="9">
        <f t="shared" si="41"/>
        <v>0.78413367812283263</v>
      </c>
      <c r="G193" s="9">
        <f t="shared" si="42"/>
        <v>1.1969250291605</v>
      </c>
      <c r="H193" s="9">
        <f t="shared" si="43"/>
        <v>12.837588538397345</v>
      </c>
      <c r="I193" s="9">
        <f t="shared" si="44"/>
        <v>7.2479486522178096</v>
      </c>
      <c r="J193" s="9">
        <f t="shared" si="45"/>
        <v>1.275292756706915</v>
      </c>
      <c r="K193" s="11">
        <f t="shared" si="46"/>
        <v>9.1827364554637275E-2</v>
      </c>
      <c r="L193" s="11">
        <f t="shared" si="47"/>
        <v>0.16077170418006431</v>
      </c>
      <c r="M193" s="11">
        <f t="shared" si="48"/>
        <v>0.81300813008130079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-0.14251850392331378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0.18412043137376621</v>
      </c>
      <c r="Q193" s="11">
        <f>2*'OddsRatio_working_3-way'!K193*'OddsRatio_working_3-way'!L193*'OddsRatio_working_3-way'!M193</f>
        <v>2.4005271365549703E-2</v>
      </c>
      <c r="R193" s="11">
        <f t="shared" si="49"/>
        <v>0</v>
      </c>
      <c r="S193" s="11">
        <f t="shared" si="50"/>
        <v>-1.2919054459962445</v>
      </c>
      <c r="T193" s="11">
        <f t="shared" si="51"/>
        <v>-0.16843617288086632</v>
      </c>
      <c r="U193" s="11">
        <f>'OddsRatio_working_3-way'!S193-'OddsRatio_working_3-way'!R193^2/3</f>
        <v>-1.2919054459962445</v>
      </c>
      <c r="V193" s="11">
        <f>'OddsRatio_working_3-way'!S193*'OddsRatio_working_3-way'!R193/3-2*'OddsRatio_working_3-way'!R193^3/27-'OddsRatio_working_3-way'!T193</f>
        <v>0.16843617288086632</v>
      </c>
      <c r="W193" s="11">
        <f>'OddsRatio_working_3-way'!V193^2+4*'OddsRatio_working_3-way'!U193^3/27</f>
        <v>-0.29106860616432861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0.28259482943743047</v>
      </c>
      <c r="Y193" s="11">
        <f>IF('OddsRatio_working_3-way'!W193&gt;=0,IF('OddsRatio_working_3-way'!V193+SQRT('OddsRatio_working_3-way'!W193)&gt;0,0,PI()),ACOS('OddsRatio_working_3-way'!V193/(2*'OddsRatio_working_3-way'!X193)))</f>
        <v>1.2681816582315915</v>
      </c>
      <c r="Z193" s="11">
        <f>'OddsRatio_working_3-way'!X193^(1/3)*COS('OddsRatio_working_3-way'!Y193/3)</f>
        <v>0.59846251458025002</v>
      </c>
      <c r="AA193" s="11">
        <f>'OddsRatio_working_3-way'!X193^(1/3)*COS(('OddsRatio_working_3-way'!Y193+2*PI())/3)</f>
        <v>-0.53237997695372119</v>
      </c>
      <c r="AB193" s="11">
        <f>'OddsRatio_working_3-way'!X193^(1/3)*COS(('OddsRatio_working_3-way'!Y193+4*PI())/3)</f>
        <v>-6.6082537626529034E-2</v>
      </c>
      <c r="AC193" s="11">
        <f>'OddsRatio_working_3-way'!X193^(1/3)*SIN('OddsRatio_working_3-way'!Y193/3)</f>
        <v>0.26921695211798768</v>
      </c>
      <c r="AD193" s="11">
        <f>'OddsRatio_working_3-way'!X193^(1/3)*SIN(('OddsRatio_working_3-way'!Y193+2*PI())/3)</f>
        <v>0.38367526478021774</v>
      </c>
      <c r="AE193" s="11">
        <f>'OddsRatio_working_3-way'!X193^(1/3)*SIN(('OddsRatio_working_3-way'!Y193+4*PI())/3)</f>
        <v>-0.65289221689820531</v>
      </c>
      <c r="AF193" s="11">
        <f>-'OddsRatio_working_3-way'!U193/(3*'OddsRatio_working_3-way'!X193^(1/3))*COS(('OddsRatio_working_3-way'!Y193)/3)</f>
        <v>0.59846251458025002</v>
      </c>
      <c r="AG193" s="11">
        <f>-'OddsRatio_working_3-way'!U193/(3*'OddsRatio_working_3-way'!X193^(1/3))*COS(('OddsRatio_working_3-way'!Y193+2*PI())/3)</f>
        <v>-0.53237997695372119</v>
      </c>
      <c r="AH193" s="11">
        <f>-'OddsRatio_working_3-way'!U193/(3*'OddsRatio_working_3-way'!X193^(1/3))*COS(('OddsRatio_working_3-way'!Y193+4*PI())/3)</f>
        <v>-6.6082537626529034E-2</v>
      </c>
      <c r="AI193" s="11">
        <f>'OddsRatio_working_3-way'!U193/(3*'OddsRatio_working_3-way'!X193^(1/3))*SIN(('OddsRatio_working_3-way'!Y193)/3)</f>
        <v>-0.26921695211798768</v>
      </c>
      <c r="AJ193" s="11">
        <f>'OddsRatio_working_3-way'!U193/(3*'OddsRatio_working_3-way'!X193^(1/3))*SIN(('OddsRatio_working_3-way'!Y193+2*PI())/3)</f>
        <v>-0.38367526478021774</v>
      </c>
      <c r="AK193" s="11">
        <f>'OddsRatio_working_3-way'!U193/(3*'OddsRatio_working_3-way'!X193^(1/3))*SIN(('OddsRatio_working_3-way'!Y193+4*PI())/3)</f>
        <v>0.65289221689820531</v>
      </c>
      <c r="AL193" s="11">
        <f>'OddsRatio_working_3-way'!Z193+'OddsRatio_working_3-way'!AF193</f>
        <v>1.1969250291605</v>
      </c>
      <c r="AM193" s="11">
        <f>'OddsRatio_working_3-way'!AA193+'OddsRatio_working_3-way'!AG193</f>
        <v>-1.0647599539074424</v>
      </c>
      <c r="AN193" s="11">
        <f>'OddsRatio_working_3-way'!AB193+'OddsRatio_working_3-way'!AH193</f>
        <v>-0.13216507525305807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1.1969250291605</v>
      </c>
      <c r="AS193" s="11">
        <f>IF(('OddsRatio_working_3-way'!X193=0),IF(Q193&gt;0,-Q193^(1/3),(-Q193)^(1/3)),'OddsRatio_working_3-way'!AM193-'OddsRatio_working_3-way'!R193/3)</f>
        <v>-1.0647599539074424</v>
      </c>
      <c r="AT193" s="11">
        <f>IF(('OddsRatio_working_3-way'!X193=0),IF(Q193&gt;0,-Q193^(1/3),(-Q193)^(1/3)),'OddsRatio_working_3-way'!AN193-'OddsRatio_working_3-way'!R193/3)</f>
        <v>-0.13216507525305807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1.18</v>
      </c>
      <c r="B194" s="4">
        <f>IF('True_Odds_Calculator_3-way'!B195="","",'True_Odds_Calculator_3-way'!B195)</f>
        <v>6.88</v>
      </c>
      <c r="C194" s="4">
        <f>IF('True_Odds_Calculator_3-way'!C195="","",'True_Odds_Calculator_3-way'!C195)</f>
        <v>14.05</v>
      </c>
      <c r="D194" s="9">
        <f t="shared" si="39"/>
        <v>0.81928192954051005</v>
      </c>
      <c r="E194" s="9">
        <f t="shared" si="40"/>
        <v>0.12186728385337112</v>
      </c>
      <c r="F194" s="9">
        <f t="shared" si="41"/>
        <v>5.8850786606118866E-2</v>
      </c>
      <c r="G194" s="9">
        <f t="shared" si="42"/>
        <v>1.2254502926649213</v>
      </c>
      <c r="H194" s="9">
        <f t="shared" si="43"/>
        <v>1.2205810526796859</v>
      </c>
      <c r="I194" s="9">
        <f t="shared" si="44"/>
        <v>8.2056477208697363</v>
      </c>
      <c r="J194" s="9">
        <f t="shared" si="45"/>
        <v>16.992126319277226</v>
      </c>
      <c r="K194" s="11">
        <f t="shared" si="46"/>
        <v>0.84745762711864414</v>
      </c>
      <c r="L194" s="11">
        <f t="shared" si="47"/>
        <v>0.14534883720930233</v>
      </c>
      <c r="M194" s="11">
        <f t="shared" si="48"/>
        <v>7.1174377224199281E-2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-0.12109147604773207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0.16753822782253258</v>
      </c>
      <c r="Q194" s="11">
        <f>2*'OddsRatio_working_3-way'!K194*'OddsRatio_working_3-way'!L194*'OddsRatio_working_3-way'!M194</f>
        <v>1.7534089777345115E-2</v>
      </c>
      <c r="R194" s="11">
        <f t="shared" si="49"/>
        <v>0</v>
      </c>
      <c r="S194" s="11">
        <f t="shared" si="50"/>
        <v>-1.3835674755214977</v>
      </c>
      <c r="T194" s="11">
        <f t="shared" si="51"/>
        <v>-0.14480036373851363</v>
      </c>
      <c r="U194" s="11">
        <f>'OddsRatio_working_3-way'!S194-'OddsRatio_working_3-way'!R194^2/3</f>
        <v>-1.3835674755214977</v>
      </c>
      <c r="V194" s="11">
        <f>'OddsRatio_working_3-way'!S194*'OddsRatio_working_3-way'!R194/3-2*'OddsRatio_working_3-way'!R194^3/27-'OddsRatio_working_3-way'!T194</f>
        <v>0.14480036373851363</v>
      </c>
      <c r="W194" s="11">
        <f>'OddsRatio_working_3-way'!V194^2+4*'OddsRatio_working_3-way'!U194^3/27</f>
        <v>-0.3714041784896488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0.31319775056202698</v>
      </c>
      <c r="Y194" s="11">
        <f>IF('OddsRatio_working_3-way'!W194&gt;=0,IF('OddsRatio_working_3-way'!V194+SQRT('OddsRatio_working_3-way'!W194)&gt;0,0,PI()),ACOS('OddsRatio_working_3-way'!V194/(2*'OddsRatio_working_3-way'!X194)))</f>
        <v>1.3375219589874685</v>
      </c>
      <c r="Z194" s="11">
        <f>'OddsRatio_working_3-way'!X194^(1/3)*COS('OddsRatio_working_3-way'!Y194/3)</f>
        <v>0.61272514633246067</v>
      </c>
      <c r="AA194" s="11">
        <f>'OddsRatio_working_3-way'!X194^(1/3)*COS(('OddsRatio_working_3-way'!Y194+2*PI())/3)</f>
        <v>-0.55997209619183164</v>
      </c>
      <c r="AB194" s="11">
        <f>'OddsRatio_working_3-way'!X194^(1/3)*COS(('OddsRatio_working_3-way'!Y194+4*PI())/3)</f>
        <v>-5.2753050140629129E-2</v>
      </c>
      <c r="AC194" s="11">
        <f>'OddsRatio_working_3-way'!X194^(1/3)*SIN('OddsRatio_working_3-way'!Y194/3)</f>
        <v>0.29284305277576694</v>
      </c>
      <c r="AD194" s="11">
        <f>'OddsRatio_working_3-way'!X194^(1/3)*SIN(('OddsRatio_working_3-way'!Y194+2*PI())/3)</f>
        <v>0.38421401587356491</v>
      </c>
      <c r="AE194" s="11">
        <f>'OddsRatio_working_3-way'!X194^(1/3)*SIN(('OddsRatio_working_3-way'!Y194+4*PI())/3)</f>
        <v>-0.67705706864933202</v>
      </c>
      <c r="AF194" s="11">
        <f>-'OddsRatio_working_3-way'!U194/(3*'OddsRatio_working_3-way'!X194^(1/3))*COS(('OddsRatio_working_3-way'!Y194)/3)</f>
        <v>0.61272514633246067</v>
      </c>
      <c r="AG194" s="11">
        <f>-'OddsRatio_working_3-way'!U194/(3*'OddsRatio_working_3-way'!X194^(1/3))*COS(('OddsRatio_working_3-way'!Y194+2*PI())/3)</f>
        <v>-0.55997209619183164</v>
      </c>
      <c r="AH194" s="11">
        <f>-'OddsRatio_working_3-way'!U194/(3*'OddsRatio_working_3-way'!X194^(1/3))*COS(('OddsRatio_working_3-way'!Y194+4*PI())/3)</f>
        <v>-5.2753050140629129E-2</v>
      </c>
      <c r="AI194" s="11">
        <f>'OddsRatio_working_3-way'!U194/(3*'OddsRatio_working_3-way'!X194^(1/3))*SIN(('OddsRatio_working_3-way'!Y194)/3)</f>
        <v>-0.29284305277576694</v>
      </c>
      <c r="AJ194" s="11">
        <f>'OddsRatio_working_3-way'!U194/(3*'OddsRatio_working_3-way'!X194^(1/3))*SIN(('OddsRatio_working_3-way'!Y194+2*PI())/3)</f>
        <v>-0.38421401587356491</v>
      </c>
      <c r="AK194" s="11">
        <f>'OddsRatio_working_3-way'!U194/(3*'OddsRatio_working_3-way'!X194^(1/3))*SIN(('OddsRatio_working_3-way'!Y194+4*PI())/3)</f>
        <v>0.67705706864933202</v>
      </c>
      <c r="AL194" s="11">
        <f>'OddsRatio_working_3-way'!Z194+'OddsRatio_working_3-way'!AF194</f>
        <v>1.2254502926649213</v>
      </c>
      <c r="AM194" s="11">
        <f>'OddsRatio_working_3-way'!AA194+'OddsRatio_working_3-way'!AG194</f>
        <v>-1.1199441923836633</v>
      </c>
      <c r="AN194" s="11">
        <f>'OddsRatio_working_3-way'!AB194+'OddsRatio_working_3-way'!AH194</f>
        <v>-0.10550610028125826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1.2254502926649213</v>
      </c>
      <c r="AS194" s="11">
        <f>IF(('OddsRatio_working_3-way'!X194=0),IF(Q194&gt;0,-Q194^(1/3),(-Q194)^(1/3)),'OddsRatio_working_3-way'!AM194-'OddsRatio_working_3-way'!R194/3)</f>
        <v>-1.1199441923836633</v>
      </c>
      <c r="AT194" s="11">
        <f>IF(('OddsRatio_working_3-way'!X194=0),IF(Q194&gt;0,-Q194^(1/3),(-Q194)^(1/3)),'OddsRatio_working_3-way'!AN194-'OddsRatio_working_3-way'!R194/3)</f>
        <v>-0.10550610028125826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1.3</v>
      </c>
      <c r="B195" s="4">
        <f>IF('True_Odds_Calculator_3-way'!B196="","",'True_Odds_Calculator_3-way'!B196)</f>
        <v>5.74</v>
      </c>
      <c r="C195" s="4">
        <f>IF('True_Odds_Calculator_3-way'!C196="","",'True_Odds_Calculator_3-way'!C196)</f>
        <v>11.79</v>
      </c>
      <c r="D195" s="9">
        <f t="shared" si="39"/>
        <v>0.75634502957664385</v>
      </c>
      <c r="E195" s="9">
        <f t="shared" si="40"/>
        <v>0.16420531180105008</v>
      </c>
      <c r="F195" s="9">
        <f t="shared" si="41"/>
        <v>7.9449658622306032E-2</v>
      </c>
      <c r="G195" s="9">
        <f t="shared" si="42"/>
        <v>1.0738263662539453</v>
      </c>
      <c r="H195" s="9">
        <f t="shared" si="43"/>
        <v>1.3221479098761837</v>
      </c>
      <c r="I195" s="9">
        <f t="shared" si="44"/>
        <v>6.0899369760437008</v>
      </c>
      <c r="J195" s="9">
        <f t="shared" si="45"/>
        <v>12.58658649188007</v>
      </c>
      <c r="K195" s="11">
        <f t="shared" si="46"/>
        <v>0.76923076923076916</v>
      </c>
      <c r="L195" s="11">
        <f t="shared" si="47"/>
        <v>0.17421602787456444</v>
      </c>
      <c r="M195" s="11">
        <f t="shared" si="48"/>
        <v>8.4817642069550475E-2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-0.17440221294252201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0.17993343258656977</v>
      </c>
      <c r="Q195" s="11">
        <f>2*'OddsRatio_working_3-way'!K195*'OddsRatio_working_3-way'!L195*'OddsRatio_working_3-way'!M195</f>
        <v>2.273321953083636E-2</v>
      </c>
      <c r="R195" s="11">
        <f t="shared" si="49"/>
        <v>0</v>
      </c>
      <c r="S195" s="11">
        <f t="shared" si="50"/>
        <v>-1.0317153065361087</v>
      </c>
      <c r="T195" s="11">
        <f t="shared" si="51"/>
        <v>-0.13034937543096761</v>
      </c>
      <c r="U195" s="11">
        <f>'OddsRatio_working_3-way'!S195-'OddsRatio_working_3-way'!R195^2/3</f>
        <v>-1.0317153065361087</v>
      </c>
      <c r="V195" s="11">
        <f>'OddsRatio_working_3-way'!S195*'OddsRatio_working_3-way'!R195/3-2*'OddsRatio_working_3-way'!R195^3/27-'OddsRatio_working_3-way'!T195</f>
        <v>0.13034937543096761</v>
      </c>
      <c r="W195" s="11">
        <f>'OddsRatio_working_3-way'!V195^2+4*'OddsRatio_working_3-way'!U195^3/27</f>
        <v>-0.14570465555346832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0.2016777226348461</v>
      </c>
      <c r="Y195" s="11">
        <f>IF('OddsRatio_working_3-way'!W195&gt;=0,IF('OddsRatio_working_3-way'!V195+SQRT('OddsRatio_working_3-way'!W195)&gt;0,0,PI()),ACOS('OddsRatio_working_3-way'!V195/(2*'OddsRatio_working_3-way'!X195)))</f>
        <v>1.2417268721374435</v>
      </c>
      <c r="Z195" s="11">
        <f>'OddsRatio_working_3-way'!X195^(1/3)*COS('OddsRatio_working_3-way'!Y195/3)</f>
        <v>0.53691318312697278</v>
      </c>
      <c r="AA195" s="11">
        <f>'OddsRatio_working_3-way'!X195^(1/3)*COS(('OddsRatio_working_3-way'!Y195+2*PI())/3)</f>
        <v>-0.47271623508705068</v>
      </c>
      <c r="AB195" s="11">
        <f>'OddsRatio_working_3-way'!X195^(1/3)*COS(('OddsRatio_working_3-way'!Y195+4*PI())/3)</f>
        <v>-6.4196948039922305E-2</v>
      </c>
      <c r="AC195" s="11">
        <f>'OddsRatio_working_3-way'!X195^(1/3)*SIN('OddsRatio_working_3-way'!Y195/3)</f>
        <v>0.23585872034581384</v>
      </c>
      <c r="AD195" s="11">
        <f>'OddsRatio_working_3-way'!X195^(1/3)*SIN(('OddsRatio_working_3-way'!Y195+2*PI())/3)</f>
        <v>0.34705109604181811</v>
      </c>
      <c r="AE195" s="11">
        <f>'OddsRatio_working_3-way'!X195^(1/3)*SIN(('OddsRatio_working_3-way'!Y195+4*PI())/3)</f>
        <v>-0.58290981638763162</v>
      </c>
      <c r="AF195" s="11">
        <f>-'OddsRatio_working_3-way'!U195/(3*'OddsRatio_working_3-way'!X195^(1/3))*COS(('OddsRatio_working_3-way'!Y195)/3)</f>
        <v>0.53691318312697256</v>
      </c>
      <c r="AG195" s="11">
        <f>-'OddsRatio_working_3-way'!U195/(3*'OddsRatio_working_3-way'!X195^(1/3))*COS(('OddsRatio_working_3-way'!Y195+2*PI())/3)</f>
        <v>-0.47271623508705052</v>
      </c>
      <c r="AH195" s="11">
        <f>-'OddsRatio_working_3-way'!U195/(3*'OddsRatio_working_3-way'!X195^(1/3))*COS(('OddsRatio_working_3-way'!Y195+4*PI())/3)</f>
        <v>-6.4196948039922277E-2</v>
      </c>
      <c r="AI195" s="11">
        <f>'OddsRatio_working_3-way'!U195/(3*'OddsRatio_working_3-way'!X195^(1/3))*SIN(('OddsRatio_working_3-way'!Y195)/3)</f>
        <v>-0.23585872034581376</v>
      </c>
      <c r="AJ195" s="11">
        <f>'OddsRatio_working_3-way'!U195/(3*'OddsRatio_working_3-way'!X195^(1/3))*SIN(('OddsRatio_working_3-way'!Y195+2*PI())/3)</f>
        <v>-0.347051096041818</v>
      </c>
      <c r="AK195" s="11">
        <f>'OddsRatio_working_3-way'!U195/(3*'OddsRatio_working_3-way'!X195^(1/3))*SIN(('OddsRatio_working_3-way'!Y195+4*PI())/3)</f>
        <v>0.5829098163876314</v>
      </c>
      <c r="AL195" s="11">
        <f>'OddsRatio_working_3-way'!Z195+'OddsRatio_working_3-way'!AF195</f>
        <v>1.0738263662539453</v>
      </c>
      <c r="AM195" s="11">
        <f>'OddsRatio_working_3-way'!AA195+'OddsRatio_working_3-way'!AG195</f>
        <v>-0.94543247017410126</v>
      </c>
      <c r="AN195" s="11">
        <f>'OddsRatio_working_3-way'!AB195+'OddsRatio_working_3-way'!AH195</f>
        <v>-0.12839389607984458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1.0738263662539453</v>
      </c>
      <c r="AS195" s="11">
        <f>IF(('OddsRatio_working_3-way'!X195=0),IF(Q195&gt;0,-Q195^(1/3),(-Q195)^(1/3)),'OddsRatio_working_3-way'!AM195-'OddsRatio_working_3-way'!R195/3)</f>
        <v>-0.94543247017410126</v>
      </c>
      <c r="AT195" s="11">
        <f>IF(('OddsRatio_working_3-way'!X195=0),IF(Q195&gt;0,-Q195^(1/3),(-Q195)^(1/3)),'OddsRatio_working_3-way'!AN195-'OddsRatio_working_3-way'!R195/3)</f>
        <v>-0.12839389607984458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2.42</v>
      </c>
      <c r="B196" s="4">
        <f>IF('True_Odds_Calculator_3-way'!B197="","",'True_Odds_Calculator_3-way'!B197)</f>
        <v>3.25</v>
      </c>
      <c r="C196" s="4">
        <f>IF('True_Odds_Calculator_3-way'!C197="","",'True_Odds_Calculator_3-way'!C197)</f>
        <v>3.25</v>
      </c>
      <c r="D196" s="9">
        <f t="shared" ref="D196:D259" si="52">(K196/(AR196+K196-(AR196*K196)))</f>
        <v>0.40281708273263928</v>
      </c>
      <c r="E196" s="9">
        <f t="shared" ref="E196:E259" si="53">(L196/(AR196+L196-(AR196*L196)))</f>
        <v>0.29859145863368047</v>
      </c>
      <c r="F196" s="9">
        <f t="shared" ref="F196:F259" si="54">(M196/(AR196+M196-(AR196*M196)))</f>
        <v>0.29859145863368047</v>
      </c>
      <c r="G196" s="9">
        <f t="shared" ref="G196:G259" si="55">AR196</f>
        <v>1.0440256091805662</v>
      </c>
      <c r="H196" s="9">
        <f t="shared" ref="H196:H259" si="56">IF(A196="","",1/D196)</f>
        <v>2.4825163650364037</v>
      </c>
      <c r="I196" s="9">
        <f t="shared" ref="I196:I259" si="57">IF(B196="","",1/E196)</f>
        <v>3.3490576206562732</v>
      </c>
      <c r="J196" s="9">
        <f t="shared" ref="J196:J259" si="58">IF(C196="","",1/F196)</f>
        <v>3.3490576206562732</v>
      </c>
      <c r="K196" s="11">
        <f t="shared" ref="K196:K259" si="59">1/A196</f>
        <v>0.41322314049586778</v>
      </c>
      <c r="L196" s="11">
        <f t="shared" ref="L196:L259" si="60">1/B196</f>
        <v>0.30769230769230771</v>
      </c>
      <c r="M196" s="11">
        <f t="shared" ref="M196:M259" si="61">1/C196</f>
        <v>0.30769230769230771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-0.28123624627121147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0.23160056726490294</v>
      </c>
      <c r="Q196" s="11">
        <f>2*'OddsRatio_working_3-way'!K196*'OddsRatio_working_3-way'!L196*'OddsRatio_working_3-way'!M196</f>
        <v>7.824343488679153E-2</v>
      </c>
      <c r="R196" s="11">
        <f t="shared" ref="R196:R259" si="62">O196/N196</f>
        <v>0</v>
      </c>
      <c r="S196" s="11">
        <f t="shared" ref="S196:S259" si="63">P196/N196</f>
        <v>-0.82350895496435361</v>
      </c>
      <c r="T196" s="11">
        <f t="shared" ref="T196:T259" si="64">Q196/N196</f>
        <v>-0.27821248478525457</v>
      </c>
      <c r="U196" s="11">
        <f>'OddsRatio_working_3-way'!S196-'OddsRatio_working_3-way'!R196^2/3</f>
        <v>-0.82350895496435361</v>
      </c>
      <c r="V196" s="11">
        <f>'OddsRatio_working_3-way'!S196*'OddsRatio_working_3-way'!R196/3-2*'OddsRatio_working_3-way'!R196^3/27-'OddsRatio_working_3-way'!T196</f>
        <v>0.27821248478525457</v>
      </c>
      <c r="W196" s="11">
        <f>'OddsRatio_working_3-way'!V196^2+4*'OddsRatio_working_3-way'!U196^3/27</f>
        <v>-5.335086874175804E-3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0.14382043801609118</v>
      </c>
      <c r="Y196" s="11">
        <f>IF('OddsRatio_working_3-way'!W196&gt;=0,IF('OddsRatio_working_3-way'!V196+SQRT('OddsRatio_working_3-way'!W196)&gt;0,0,PI()),ACOS('OddsRatio_working_3-way'!V196/(2*'OddsRatio_working_3-way'!X196)))</f>
        <v>0.25674498907697907</v>
      </c>
      <c r="Z196" s="11">
        <f>'OddsRatio_working_3-way'!X196^(1/3)*COS('OddsRatio_working_3-way'!Y196/3)</f>
        <v>0.5220128045902831</v>
      </c>
      <c r="AA196" s="11">
        <f>'OddsRatio_working_3-way'!X196^(1/3)*COS(('OddsRatio_working_3-way'!Y196+2*PI())/3)</f>
        <v>-0.29979058236806067</v>
      </c>
      <c r="AB196" s="11">
        <f>'OddsRatio_working_3-way'!X196^(1/3)*COS(('OddsRatio_working_3-way'!Y196+4*PI())/3)</f>
        <v>-0.22222222222222207</v>
      </c>
      <c r="AC196" s="11">
        <f>'OddsRatio_working_3-way'!X196^(1/3)*SIN('OddsRatio_working_3-way'!Y196/3)</f>
        <v>4.4784113610797739E-2</v>
      </c>
      <c r="AD196" s="11">
        <f>'OddsRatio_working_3-way'!X196^(1/3)*SIN(('OddsRatio_working_3-way'!Y196+2*PI())/3)</f>
        <v>0.4296842930705484</v>
      </c>
      <c r="AE196" s="11">
        <f>'OddsRatio_working_3-way'!X196^(1/3)*SIN(('OddsRatio_working_3-way'!Y196+4*PI())/3)</f>
        <v>-0.4744684066813461</v>
      </c>
      <c r="AF196" s="11">
        <f>-'OddsRatio_working_3-way'!U196/(3*'OddsRatio_working_3-way'!X196^(1/3))*COS(('OddsRatio_working_3-way'!Y196)/3)</f>
        <v>0.5220128045902831</v>
      </c>
      <c r="AG196" s="11">
        <f>-'OddsRatio_working_3-way'!U196/(3*'OddsRatio_working_3-way'!X196^(1/3))*COS(('OddsRatio_working_3-way'!Y196+2*PI())/3)</f>
        <v>-0.29979058236806067</v>
      </c>
      <c r="AH196" s="11">
        <f>-'OddsRatio_working_3-way'!U196/(3*'OddsRatio_working_3-way'!X196^(1/3))*COS(('OddsRatio_working_3-way'!Y196+4*PI())/3)</f>
        <v>-0.22222222222222207</v>
      </c>
      <c r="AI196" s="11">
        <f>'OddsRatio_working_3-way'!U196/(3*'OddsRatio_working_3-way'!X196^(1/3))*SIN(('OddsRatio_working_3-way'!Y196)/3)</f>
        <v>-4.4784113610797739E-2</v>
      </c>
      <c r="AJ196" s="11">
        <f>'OddsRatio_working_3-way'!U196/(3*'OddsRatio_working_3-way'!X196^(1/3))*SIN(('OddsRatio_working_3-way'!Y196+2*PI())/3)</f>
        <v>-0.4296842930705484</v>
      </c>
      <c r="AK196" s="11">
        <f>'OddsRatio_working_3-way'!U196/(3*'OddsRatio_working_3-way'!X196^(1/3))*SIN(('OddsRatio_working_3-way'!Y196+4*PI())/3)</f>
        <v>0.4744684066813461</v>
      </c>
      <c r="AL196" s="11">
        <f>'OddsRatio_working_3-way'!Z196+'OddsRatio_working_3-way'!AF196</f>
        <v>1.0440256091805662</v>
      </c>
      <c r="AM196" s="11">
        <f>'OddsRatio_working_3-way'!AA196+'OddsRatio_working_3-way'!AG196</f>
        <v>-0.59958116473612133</v>
      </c>
      <c r="AN196" s="11">
        <f>'OddsRatio_working_3-way'!AB196+'OddsRatio_working_3-way'!AH196</f>
        <v>-0.44444444444444414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1.0440256091805662</v>
      </c>
      <c r="AS196" s="11">
        <f>IF(('OddsRatio_working_3-way'!X196=0),IF(Q196&gt;0,-Q196^(1/3),(-Q196)^(1/3)),'OddsRatio_working_3-way'!AM196-'OddsRatio_working_3-way'!R196/3)</f>
        <v>-0.59958116473612133</v>
      </c>
      <c r="AT196" s="11">
        <f>IF(('OddsRatio_working_3-way'!X196=0),IF(Q196&gt;0,-Q196^(1/3),(-Q196)^(1/3)),'OddsRatio_working_3-way'!AN196-'OddsRatio_working_3-way'!R196/3)</f>
        <v>-0.44444444444444414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2.63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3.23</v>
      </c>
      <c r="D197" s="9">
        <f t="shared" si="52"/>
        <v>0.37092272630156875</v>
      </c>
      <c r="E197" s="9">
        <f t="shared" si="53"/>
        <v>0.3278966022503243</v>
      </c>
      <c r="F197" s="9">
        <f t="shared" si="54"/>
        <v>0.30118067144810695</v>
      </c>
      <c r="G197" s="9">
        <f t="shared" si="55"/>
        <v>1.0404781113770936</v>
      </c>
      <c r="H197" s="9">
        <f t="shared" si="56"/>
        <v>2.6959793215446628</v>
      </c>
      <c r="I197" s="9">
        <f t="shared" si="57"/>
        <v>3.049741879412875</v>
      </c>
      <c r="J197" s="9">
        <f t="shared" si="58"/>
        <v>3.3202661883709186</v>
      </c>
      <c r="K197" s="11">
        <f t="shared" si="59"/>
        <v>0.38022813688212931</v>
      </c>
      <c r="L197" s="11">
        <f t="shared" si="60"/>
        <v>0.33670033670033667</v>
      </c>
      <c r="M197" s="11">
        <f t="shared" si="61"/>
        <v>0.30959752321981426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-0.28382063898667986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0.23107546445078378</v>
      </c>
      <c r="Q197" s="11">
        <f>2*'OddsRatio_working_3-way'!K197*'OddsRatio_working_3-way'!L197*'OddsRatio_working_3-way'!M197</f>
        <v>7.9271171338176252E-2</v>
      </c>
      <c r="R197" s="11">
        <f t="shared" si="62"/>
        <v>0</v>
      </c>
      <c r="S197" s="11">
        <f t="shared" si="63"/>
        <v>-0.81416018678482538</v>
      </c>
      <c r="T197" s="11">
        <f t="shared" si="64"/>
        <v>-0.2793002356037137</v>
      </c>
      <c r="U197" s="11">
        <f>'OddsRatio_working_3-way'!S197-'OddsRatio_working_3-way'!R197^2/3</f>
        <v>-0.81416018678482538</v>
      </c>
      <c r="V197" s="11">
        <f>'OddsRatio_working_3-way'!S197*'OddsRatio_working_3-way'!R197/3-2*'OddsRatio_working_3-way'!R197^3/27-'OddsRatio_working_3-way'!T197</f>
        <v>0.2793002356037137</v>
      </c>
      <c r="W197" s="11">
        <f>'OddsRatio_working_3-way'!V197^2+4*'OddsRatio_working_3-way'!U197^3/27</f>
        <v>-1.9427301004494579E-3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0.14137835027749071</v>
      </c>
      <c r="Y197" s="11">
        <f>IF('OddsRatio_working_3-way'!W197&gt;=0,IF('OddsRatio_working_3-way'!V197+SQRT('OddsRatio_working_3-way'!W197)&gt;0,0,PI()),ACOS('OddsRatio_working_3-way'!V197/(2*'OddsRatio_working_3-way'!X197)))</f>
        <v>0.15651934654225741</v>
      </c>
      <c r="Z197" s="11">
        <f>'OddsRatio_working_3-way'!X197^(1/3)*COS('OddsRatio_working_3-way'!Y197/3)</f>
        <v>0.52023905568854689</v>
      </c>
      <c r="AA197" s="11">
        <f>'OddsRatio_working_3-way'!X197^(1/3)*COS(('OddsRatio_working_3-way'!Y197+2*PI())/3)</f>
        <v>-0.2836469671104398</v>
      </c>
      <c r="AB197" s="11">
        <f>'OddsRatio_working_3-way'!X197^(1/3)*COS(('OddsRatio_working_3-way'!Y197+4*PI())/3)</f>
        <v>-0.23659208857810718</v>
      </c>
      <c r="AC197" s="11">
        <f>'OddsRatio_working_3-way'!X197^(1/3)*SIN('OddsRatio_working_3-way'!Y197/3)</f>
        <v>2.7167146787327429E-2</v>
      </c>
      <c r="AD197" s="11">
        <f>'OddsRatio_working_3-way'!X197^(1/3)*SIN(('OddsRatio_working_3-way'!Y197+2*PI())/3)</f>
        <v>0.43695666487344514</v>
      </c>
      <c r="AE197" s="11">
        <f>'OddsRatio_working_3-way'!X197^(1/3)*SIN(('OddsRatio_working_3-way'!Y197+4*PI())/3)</f>
        <v>-0.46412381166077255</v>
      </c>
      <c r="AF197" s="11">
        <f>-'OddsRatio_working_3-way'!U197/(3*'OddsRatio_working_3-way'!X197^(1/3))*COS(('OddsRatio_working_3-way'!Y197)/3)</f>
        <v>0.52023905568854678</v>
      </c>
      <c r="AG197" s="11">
        <f>-'OddsRatio_working_3-way'!U197/(3*'OddsRatio_working_3-way'!X197^(1/3))*COS(('OddsRatio_working_3-way'!Y197+2*PI())/3)</f>
        <v>-0.28364696711043974</v>
      </c>
      <c r="AH197" s="11">
        <f>-'OddsRatio_working_3-way'!U197/(3*'OddsRatio_working_3-way'!X197^(1/3))*COS(('OddsRatio_working_3-way'!Y197+4*PI())/3)</f>
        <v>-0.23659208857810712</v>
      </c>
      <c r="AI197" s="11">
        <f>'OddsRatio_working_3-way'!U197/(3*'OddsRatio_working_3-way'!X197^(1/3))*SIN(('OddsRatio_working_3-way'!Y197)/3)</f>
        <v>-2.7167146787327422E-2</v>
      </c>
      <c r="AJ197" s="11">
        <f>'OddsRatio_working_3-way'!U197/(3*'OddsRatio_working_3-way'!X197^(1/3))*SIN(('OddsRatio_working_3-way'!Y197+2*PI())/3)</f>
        <v>-0.43695666487344509</v>
      </c>
      <c r="AK197" s="11">
        <f>'OddsRatio_working_3-way'!U197/(3*'OddsRatio_working_3-way'!X197^(1/3))*SIN(('OddsRatio_working_3-way'!Y197+4*PI())/3)</f>
        <v>0.46412381166077243</v>
      </c>
      <c r="AL197" s="11">
        <f>'OddsRatio_working_3-way'!Z197+'OddsRatio_working_3-way'!AF197</f>
        <v>1.0404781113770936</v>
      </c>
      <c r="AM197" s="11">
        <f>'OddsRatio_working_3-way'!AA197+'OddsRatio_working_3-way'!AG197</f>
        <v>-0.56729393422087959</v>
      </c>
      <c r="AN197" s="11">
        <f>'OddsRatio_working_3-way'!AB197+'OddsRatio_working_3-way'!AH197</f>
        <v>-0.4731841771562143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1.0404781113770936</v>
      </c>
      <c r="AS197" s="11">
        <f>IF(('OddsRatio_working_3-way'!X197=0),IF(Q197&gt;0,-Q197^(1/3),(-Q197)^(1/3)),'OddsRatio_working_3-way'!AM197-'OddsRatio_working_3-way'!R197/3)</f>
        <v>-0.56729393422087959</v>
      </c>
      <c r="AT197" s="11">
        <f>IF(('OddsRatio_working_3-way'!X197=0),IF(Q197&gt;0,-Q197^(1/3),(-Q197)^(1/3)),'OddsRatio_working_3-way'!AN197-'OddsRatio_working_3-way'!R197/3)</f>
        <v>-0.4731841771562143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11.41</v>
      </c>
      <c r="B198" s="4">
        <f>IF('True_Odds_Calculator_3-way'!B199="","",'True_Odds_Calculator_3-way'!B199)</f>
        <v>5.74</v>
      </c>
      <c r="C198" s="4">
        <f>IF('True_Odds_Calculator_3-way'!C199="","",'True_Odds_Calculator_3-way'!C199)</f>
        <v>1.3</v>
      </c>
      <c r="D198" s="9">
        <f t="shared" si="52"/>
        <v>8.1607346382957052E-2</v>
      </c>
      <c r="E198" s="9">
        <f t="shared" si="53"/>
        <v>0.16328641788595208</v>
      </c>
      <c r="F198" s="9">
        <f t="shared" si="54"/>
        <v>0.75510623573109081</v>
      </c>
      <c r="G198" s="9">
        <f t="shared" si="55"/>
        <v>1.0810565572573774</v>
      </c>
      <c r="H198" s="9">
        <f t="shared" si="56"/>
        <v>12.253798761049298</v>
      </c>
      <c r="I198" s="9">
        <f t="shared" si="57"/>
        <v>6.124208081399968</v>
      </c>
      <c r="J198" s="9">
        <f t="shared" si="58"/>
        <v>1.3243169671772133</v>
      </c>
      <c r="K198" s="11">
        <f t="shared" si="59"/>
        <v>8.7642418930762495E-2</v>
      </c>
      <c r="L198" s="11">
        <f t="shared" si="60"/>
        <v>0.17421602787456444</v>
      </c>
      <c r="M198" s="11">
        <f t="shared" si="61"/>
        <v>0.76923076923076916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-0.17386390783710204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0.1814627944894506</v>
      </c>
      <c r="Q198" s="11">
        <f>2*'OddsRatio_working_3-way'!K198*'OddsRatio_working_3-way'!L198*'OddsRatio_working_3-way'!M198</f>
        <v>2.3490329383747649E-2</v>
      </c>
      <c r="R198" s="11">
        <f t="shared" si="62"/>
        <v>0</v>
      </c>
      <c r="S198" s="11">
        <f t="shared" si="63"/>
        <v>-1.0437059464892977</v>
      </c>
      <c r="T198" s="11">
        <f t="shared" si="64"/>
        <v>-0.13510756588858222</v>
      </c>
      <c r="U198" s="11">
        <f>'OddsRatio_working_3-way'!S198-'OddsRatio_working_3-way'!R198^2/3</f>
        <v>-1.0437059464892977</v>
      </c>
      <c r="V198" s="11">
        <f>'OddsRatio_working_3-way'!S198*'OddsRatio_working_3-way'!R198/3-2*'OddsRatio_working_3-way'!R198^3/27-'OddsRatio_working_3-way'!T198</f>
        <v>0.13510756588858222</v>
      </c>
      <c r="W198" s="11">
        <f>'OddsRatio_working_3-way'!V198^2+4*'OddsRatio_working_3-way'!U198^3/27</f>
        <v>-0.15018030953136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0.20520377913899246</v>
      </c>
      <c r="Y198" s="11">
        <f>IF('OddsRatio_working_3-way'!W198&gt;=0,IF('OddsRatio_working_3-way'!V198+SQRT('OddsRatio_working_3-way'!W198)&gt;0,0,PI()),ACOS('OddsRatio_working_3-way'!V198/(2*'OddsRatio_working_3-way'!X198)))</f>
        <v>1.2353364943016376</v>
      </c>
      <c r="Z198" s="11">
        <f>'OddsRatio_working_3-way'!X198^(1/3)*COS('OddsRatio_working_3-way'!Y198/3)</f>
        <v>0.54052827862868869</v>
      </c>
      <c r="AA198" s="11">
        <f>'OddsRatio_working_3-way'!X198^(1/3)*COS(('OddsRatio_working_3-way'!Y198+2*PI())/3)</f>
        <v>-0.47471063995535434</v>
      </c>
      <c r="AB198" s="11">
        <f>'OddsRatio_working_3-way'!X198^(1/3)*COS(('OddsRatio_working_3-way'!Y198+4*PI())/3)</f>
        <v>-6.5817638673334192E-2</v>
      </c>
      <c r="AC198" s="11">
        <f>'OddsRatio_working_3-way'!X198^(1/3)*SIN('OddsRatio_working_3-way'!Y198/3)</f>
        <v>0.2360744843599282</v>
      </c>
      <c r="AD198" s="11">
        <f>'OddsRatio_working_3-way'!X198^(1/3)*SIN(('OddsRatio_working_3-way'!Y198+2*PI())/3)</f>
        <v>0.35007397857635353</v>
      </c>
      <c r="AE198" s="11">
        <f>'OddsRatio_working_3-way'!X198^(1/3)*SIN(('OddsRatio_working_3-way'!Y198+4*PI())/3)</f>
        <v>-0.58614846293628176</v>
      </c>
      <c r="AF198" s="11">
        <f>-'OddsRatio_working_3-way'!U198/(3*'OddsRatio_working_3-way'!X198^(1/3))*COS(('OddsRatio_working_3-way'!Y198)/3)</f>
        <v>0.54052827862868857</v>
      </c>
      <c r="AG198" s="11">
        <f>-'OddsRatio_working_3-way'!U198/(3*'OddsRatio_working_3-way'!X198^(1/3))*COS(('OddsRatio_working_3-way'!Y198+2*PI())/3)</f>
        <v>-0.47471063995535429</v>
      </c>
      <c r="AH198" s="11">
        <f>-'OddsRatio_working_3-way'!U198/(3*'OddsRatio_working_3-way'!X198^(1/3))*COS(('OddsRatio_working_3-way'!Y198+4*PI())/3)</f>
        <v>-6.5817638673334178E-2</v>
      </c>
      <c r="AI198" s="11">
        <f>'OddsRatio_working_3-way'!U198/(3*'OddsRatio_working_3-way'!X198^(1/3))*SIN(('OddsRatio_working_3-way'!Y198)/3)</f>
        <v>-0.23607448435992817</v>
      </c>
      <c r="AJ198" s="11">
        <f>'OddsRatio_working_3-way'!U198/(3*'OddsRatio_working_3-way'!X198^(1/3))*SIN(('OddsRatio_working_3-way'!Y198+2*PI())/3)</f>
        <v>-0.35007397857635347</v>
      </c>
      <c r="AK198" s="11">
        <f>'OddsRatio_working_3-way'!U198/(3*'OddsRatio_working_3-way'!X198^(1/3))*SIN(('OddsRatio_working_3-way'!Y198+4*PI())/3)</f>
        <v>0.58614846293628164</v>
      </c>
      <c r="AL198" s="11">
        <f>'OddsRatio_working_3-way'!Z198+'OddsRatio_working_3-way'!AF198</f>
        <v>1.0810565572573774</v>
      </c>
      <c r="AM198" s="11">
        <f>'OddsRatio_working_3-way'!AA198+'OddsRatio_working_3-way'!AG198</f>
        <v>-0.94942127991070868</v>
      </c>
      <c r="AN198" s="11">
        <f>'OddsRatio_working_3-way'!AB198+'OddsRatio_working_3-way'!AH198</f>
        <v>-0.13163527734666836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1.0810565572573774</v>
      </c>
      <c r="AS198" s="11">
        <f>IF(('OddsRatio_working_3-way'!X198=0),IF(Q198&gt;0,-Q198^(1/3),(-Q198)^(1/3)),'OddsRatio_working_3-way'!AM198-'OddsRatio_working_3-way'!R198/3)</f>
        <v>-0.94942127991070868</v>
      </c>
      <c r="AT198" s="11">
        <f>IF(('OddsRatio_working_3-way'!X198=0),IF(Q198&gt;0,-Q198^(1/3),(-Q198)^(1/3)),'OddsRatio_working_3-way'!AN198-'OddsRatio_working_3-way'!R198/3)</f>
        <v>-0.13163527734666836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5.57</v>
      </c>
      <c r="C199" s="4">
        <f>IF('True_Odds_Calculator_3-way'!C200="","",'True_Odds_Calculator_3-way'!C200)</f>
        <v>11.44</v>
      </c>
      <c r="D199" s="9">
        <f t="shared" si="52"/>
        <v>0.74958800557591099</v>
      </c>
      <c r="E199" s="9">
        <f t="shared" si="53"/>
        <v>0.16878258330914317</v>
      </c>
      <c r="F199" s="9">
        <f t="shared" si="54"/>
        <v>8.1629411114945802E-2</v>
      </c>
      <c r="G199" s="9">
        <f t="shared" si="55"/>
        <v>1.0776328078433699</v>
      </c>
      <c r="H199" s="9">
        <f t="shared" si="56"/>
        <v>1.3340661704314447</v>
      </c>
      <c r="I199" s="9">
        <f t="shared" si="57"/>
        <v>5.9247819318442003</v>
      </c>
      <c r="J199" s="9">
        <f t="shared" si="58"/>
        <v>12.25048651388478</v>
      </c>
      <c r="K199" s="11">
        <f t="shared" si="59"/>
        <v>0.76335877862595414</v>
      </c>
      <c r="L199" s="11">
        <f t="shared" si="60"/>
        <v>0.17953321364452424</v>
      </c>
      <c r="M199" s="11">
        <f t="shared" si="61"/>
        <v>8.7412587412587422E-2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-0.17718456115950876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0.18352965575682695</v>
      </c>
      <c r="Q199" s="11">
        <f>2*'OddsRatio_working_3-way'!K199*'OddsRatio_working_3-way'!L199*'OddsRatio_working_3-way'!M199</f>
        <v>2.3959485085747644E-2</v>
      </c>
      <c r="R199" s="11">
        <f t="shared" si="62"/>
        <v>0</v>
      </c>
      <c r="S199" s="11">
        <f t="shared" si="63"/>
        <v>-1.0358106516493053</v>
      </c>
      <c r="T199" s="11">
        <f t="shared" si="64"/>
        <v>-0.13522332266962211</v>
      </c>
      <c r="U199" s="11">
        <f>'OddsRatio_working_3-way'!S199-'OddsRatio_working_3-way'!R199^2/3</f>
        <v>-1.0358106516493053</v>
      </c>
      <c r="V199" s="11">
        <f>'OddsRatio_working_3-way'!S199*'OddsRatio_working_3-way'!R199/3-2*'OddsRatio_working_3-way'!R199^3/27-'OddsRatio_working_3-way'!T199</f>
        <v>0.13522332266962211</v>
      </c>
      <c r="W199" s="11">
        <f>'OddsRatio_working_3-way'!V199^2+4*'OddsRatio_working_3-way'!U199^3/27</f>
        <v>-0.1463554066271481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0.20287973877457605</v>
      </c>
      <c r="Y199" s="11">
        <f>IF('OddsRatio_working_3-way'!W199&gt;=0,IF('OddsRatio_working_3-way'!V199+SQRT('OddsRatio_working_3-way'!W199)&gt;0,0,PI()),ACOS('OddsRatio_working_3-way'!V199/(2*'OddsRatio_working_3-way'!X199)))</f>
        <v>1.2310374092717922</v>
      </c>
      <c r="Z199" s="11">
        <f>'OddsRatio_working_3-way'!X199^(1/3)*COS('OddsRatio_working_3-way'!Y199/3)</f>
        <v>0.53881640392168495</v>
      </c>
      <c r="AA199" s="11">
        <f>'OddsRatio_working_3-way'!X199^(1/3)*COS(('OddsRatio_working_3-way'!Y199+2*PI())/3)</f>
        <v>-0.47241146563166148</v>
      </c>
      <c r="AB199" s="11">
        <f>'OddsRatio_working_3-way'!X199^(1/3)*COS(('OddsRatio_working_3-way'!Y199+4*PI())/3)</f>
        <v>-6.6404938290023321E-2</v>
      </c>
      <c r="AC199" s="11">
        <f>'OddsRatio_working_3-way'!X199^(1/3)*SIN('OddsRatio_working_3-way'!Y199/3)</f>
        <v>0.23440797785343992</v>
      </c>
      <c r="AD199" s="11">
        <f>'OddsRatio_working_3-way'!X199^(1/3)*SIN(('OddsRatio_working_3-way'!Y199+2*PI())/3)</f>
        <v>0.34942470484523647</v>
      </c>
      <c r="AE199" s="11">
        <f>'OddsRatio_working_3-way'!X199^(1/3)*SIN(('OddsRatio_working_3-way'!Y199+4*PI())/3)</f>
        <v>-0.58383268269867639</v>
      </c>
      <c r="AF199" s="11">
        <f>-'OddsRatio_working_3-way'!U199/(3*'OddsRatio_working_3-way'!X199^(1/3))*COS(('OddsRatio_working_3-way'!Y199)/3)</f>
        <v>0.53881640392168495</v>
      </c>
      <c r="AG199" s="11">
        <f>-'OddsRatio_working_3-way'!U199/(3*'OddsRatio_working_3-way'!X199^(1/3))*COS(('OddsRatio_working_3-way'!Y199+2*PI())/3)</f>
        <v>-0.47241146563166148</v>
      </c>
      <c r="AH199" s="11">
        <f>-'OddsRatio_working_3-way'!U199/(3*'OddsRatio_working_3-way'!X199^(1/3))*COS(('OddsRatio_working_3-way'!Y199+4*PI())/3)</f>
        <v>-6.6404938290023321E-2</v>
      </c>
      <c r="AI199" s="11">
        <f>'OddsRatio_working_3-way'!U199/(3*'OddsRatio_working_3-way'!X199^(1/3))*SIN(('OddsRatio_working_3-way'!Y199)/3)</f>
        <v>-0.23440797785343992</v>
      </c>
      <c r="AJ199" s="11">
        <f>'OddsRatio_working_3-way'!U199/(3*'OddsRatio_working_3-way'!X199^(1/3))*SIN(('OddsRatio_working_3-way'!Y199+2*PI())/3)</f>
        <v>-0.34942470484523647</v>
      </c>
      <c r="AK199" s="11">
        <f>'OddsRatio_working_3-way'!U199/(3*'OddsRatio_working_3-way'!X199^(1/3))*SIN(('OddsRatio_working_3-way'!Y199+4*PI())/3)</f>
        <v>0.58383268269867639</v>
      </c>
      <c r="AL199" s="11">
        <f>'OddsRatio_working_3-way'!Z199+'OddsRatio_working_3-way'!AF199</f>
        <v>1.0776328078433699</v>
      </c>
      <c r="AM199" s="11">
        <f>'OddsRatio_working_3-way'!AA199+'OddsRatio_working_3-way'!AG199</f>
        <v>-0.94482293126332295</v>
      </c>
      <c r="AN199" s="11">
        <f>'OddsRatio_working_3-way'!AB199+'OddsRatio_working_3-way'!AH199</f>
        <v>-0.13280987658004664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1.0776328078433699</v>
      </c>
      <c r="AS199" s="11">
        <f>IF(('OddsRatio_working_3-way'!X199=0),IF(Q199&gt;0,-Q199^(1/3),(-Q199)^(1/3)),'OddsRatio_working_3-way'!AM199-'OddsRatio_working_3-way'!R199/3)</f>
        <v>-0.94482293126332295</v>
      </c>
      <c r="AT199" s="11">
        <f>IF(('OddsRatio_working_3-way'!X199=0),IF(Q199&gt;0,-Q199^(1/3),(-Q199)^(1/3)),'OddsRatio_working_3-way'!AN199-'OddsRatio_working_3-way'!R199/3)</f>
        <v>-0.13280987658004664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</v>
      </c>
      <c r="B200" s="4">
        <f>IF('True_Odds_Calculator_3-way'!B201="","",'True_Odds_Calculator_3-way'!B201)</f>
        <v>3.46</v>
      </c>
      <c r="C200" s="4">
        <f>IF('True_Odds_Calculator_3-way'!C201="","",'True_Odds_Calculator_3-way'!C201)</f>
        <v>4.26</v>
      </c>
      <c r="D200" s="9">
        <f t="shared" si="52"/>
        <v>0.49059762931942119</v>
      </c>
      <c r="E200" s="9">
        <f t="shared" si="53"/>
        <v>0.28134994730402951</v>
      </c>
      <c r="F200" s="9">
        <f t="shared" si="54"/>
        <v>0.22805242337654946</v>
      </c>
      <c r="G200" s="9">
        <f t="shared" si="55"/>
        <v>1.0383302736037359</v>
      </c>
      <c r="H200" s="9">
        <f t="shared" si="56"/>
        <v>2.0383302736037359</v>
      </c>
      <c r="I200" s="9">
        <f t="shared" si="57"/>
        <v>3.5542924730651904</v>
      </c>
      <c r="J200" s="9">
        <f t="shared" si="58"/>
        <v>4.3849566919481795</v>
      </c>
      <c r="K200" s="11">
        <f t="shared" si="59"/>
        <v>0.5</v>
      </c>
      <c r="L200" s="11">
        <f t="shared" si="60"/>
        <v>0.28901734104046245</v>
      </c>
      <c r="M200" s="11">
        <f t="shared" si="61"/>
        <v>0.23474178403755869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-0.27204266058780435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0.2279573394121957</v>
      </c>
      <c r="Q200" s="11">
        <f>2*'OddsRatio_working_3-way'!K200*'OddsRatio_working_3-way'!L200*'OddsRatio_working_3-way'!M200</f>
        <v>6.7844446253629689E-2</v>
      </c>
      <c r="R200" s="11">
        <f t="shared" si="62"/>
        <v>0</v>
      </c>
      <c r="S200" s="11">
        <f t="shared" si="63"/>
        <v>-0.83794702977704594</v>
      </c>
      <c r="T200" s="11">
        <f t="shared" si="64"/>
        <v>-0.24938899695745423</v>
      </c>
      <c r="U200" s="11">
        <f>'OddsRatio_working_3-way'!S200-'OddsRatio_working_3-way'!R200^2/3</f>
        <v>-0.83794702977704594</v>
      </c>
      <c r="V200" s="11">
        <f>'OddsRatio_working_3-way'!S200*'OddsRatio_working_3-way'!R200/3-2*'OddsRatio_working_3-way'!R200^3/27-'OddsRatio_working_3-way'!T200</f>
        <v>0.24938899695745423</v>
      </c>
      <c r="W200" s="11">
        <f>'OddsRatio_working_3-way'!V200^2+4*'OddsRatio_working_3-way'!U200^3/27</f>
        <v>-2.4970888935814159E-2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0.14761924056441564</v>
      </c>
      <c r="Y200" s="11">
        <f>IF('OddsRatio_working_3-way'!W200&gt;=0,IF('OddsRatio_working_3-way'!V200+SQRT('OddsRatio_working_3-way'!W200)&gt;0,0,PI()),ACOS('OddsRatio_working_3-way'!V200/(2*'OddsRatio_working_3-way'!X200)))</f>
        <v>0.56478524710218436</v>
      </c>
      <c r="Z200" s="11">
        <f>'OddsRatio_working_3-way'!X200^(1/3)*COS('OddsRatio_working_3-way'!Y200/3)</f>
        <v>0.51916513680186804</v>
      </c>
      <c r="AA200" s="11">
        <f>'OddsRatio_working_3-way'!X200^(1/3)*COS(('OddsRatio_working_3-way'!Y200+2*PI())/3)</f>
        <v>-0.34524135657462179</v>
      </c>
      <c r="AB200" s="11">
        <f>'OddsRatio_working_3-way'!X200^(1/3)*COS(('OddsRatio_working_3-way'!Y200+4*PI())/3)</f>
        <v>-0.17392378022724611</v>
      </c>
      <c r="AC200" s="11">
        <f>'OddsRatio_working_3-way'!X200^(1/3)*SIN('OddsRatio_working_3-way'!Y200/3)</f>
        <v>9.8910248821071592E-2</v>
      </c>
      <c r="AD200" s="11">
        <f>'OddsRatio_working_3-way'!X200^(1/3)*SIN(('OddsRatio_working_3-way'!Y200+2*PI())/3)</f>
        <v>0.40015507281910534</v>
      </c>
      <c r="AE200" s="11">
        <f>'OddsRatio_working_3-way'!X200^(1/3)*SIN(('OddsRatio_working_3-way'!Y200+4*PI())/3)</f>
        <v>-0.49906532164017692</v>
      </c>
      <c r="AF200" s="11">
        <f>-'OddsRatio_working_3-way'!U200/(3*'OddsRatio_working_3-way'!X200^(1/3))*COS(('OddsRatio_working_3-way'!Y200)/3)</f>
        <v>0.51916513680186793</v>
      </c>
      <c r="AG200" s="11">
        <f>-'OddsRatio_working_3-way'!U200/(3*'OddsRatio_working_3-way'!X200^(1/3))*COS(('OddsRatio_working_3-way'!Y200+2*PI())/3)</f>
        <v>-0.34524135657462174</v>
      </c>
      <c r="AH200" s="11">
        <f>-'OddsRatio_working_3-way'!U200/(3*'OddsRatio_working_3-way'!X200^(1/3))*COS(('OddsRatio_working_3-way'!Y200+4*PI())/3)</f>
        <v>-0.17392378022724608</v>
      </c>
      <c r="AI200" s="11">
        <f>'OddsRatio_working_3-way'!U200/(3*'OddsRatio_working_3-way'!X200^(1/3))*SIN(('OddsRatio_working_3-way'!Y200)/3)</f>
        <v>-9.8910248821071564E-2</v>
      </c>
      <c r="AJ200" s="11">
        <f>'OddsRatio_working_3-way'!U200/(3*'OddsRatio_working_3-way'!X200^(1/3))*SIN(('OddsRatio_working_3-way'!Y200+2*PI())/3)</f>
        <v>-0.40015507281910523</v>
      </c>
      <c r="AK200" s="11">
        <f>'OddsRatio_working_3-way'!U200/(3*'OddsRatio_working_3-way'!X200^(1/3))*SIN(('OddsRatio_working_3-way'!Y200+4*PI())/3)</f>
        <v>0.49906532164017686</v>
      </c>
      <c r="AL200" s="11">
        <f>'OddsRatio_working_3-way'!Z200+'OddsRatio_working_3-way'!AF200</f>
        <v>1.0383302736037359</v>
      </c>
      <c r="AM200" s="11">
        <f>'OddsRatio_working_3-way'!AA200+'OddsRatio_working_3-way'!AG200</f>
        <v>-0.69048271314924348</v>
      </c>
      <c r="AN200" s="11">
        <f>'OddsRatio_working_3-way'!AB200+'OddsRatio_working_3-way'!AH200</f>
        <v>-0.34784756045449217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1.0383302736037359</v>
      </c>
      <c r="AS200" s="11">
        <f>IF(('OddsRatio_working_3-way'!X200=0),IF(Q200&gt;0,-Q200^(1/3),(-Q200)^(1/3)),'OddsRatio_working_3-way'!AM200-'OddsRatio_working_3-way'!R200/3)</f>
        <v>-0.69048271314924348</v>
      </c>
      <c r="AT200" s="11">
        <f>IF(('OddsRatio_working_3-way'!X200=0),IF(Q200&gt;0,-Q200^(1/3),(-Q200)^(1/3)),'OddsRatio_working_3-way'!AN200-'OddsRatio_working_3-way'!R200/3)</f>
        <v>-0.34784756045449217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2.98</v>
      </c>
      <c r="B201" s="4">
        <f>IF('True_Odds_Calculator_3-way'!B202="","",'True_Odds_Calculator_3-way'!B202)</f>
        <v>3.09</v>
      </c>
      <c r="C201" s="4">
        <f>IF('True_Odds_Calculator_3-way'!C202="","",'True_Odds_Calculator_3-way'!C202)</f>
        <v>2.75</v>
      </c>
      <c r="D201" s="9">
        <f t="shared" si="52"/>
        <v>0.32801088064368672</v>
      </c>
      <c r="E201" s="9">
        <f t="shared" si="53"/>
        <v>0.31620604606425023</v>
      </c>
      <c r="F201" s="9">
        <f t="shared" si="54"/>
        <v>0.35578307329206332</v>
      </c>
      <c r="G201" s="9">
        <f t="shared" si="55"/>
        <v>1.0346865428772858</v>
      </c>
      <c r="H201" s="9">
        <f t="shared" si="56"/>
        <v>3.0486793548970255</v>
      </c>
      <c r="I201" s="9">
        <f t="shared" si="57"/>
        <v>3.1624948746135262</v>
      </c>
      <c r="J201" s="9">
        <f t="shared" si="58"/>
        <v>2.8107014500352498</v>
      </c>
      <c r="K201" s="11">
        <f t="shared" si="59"/>
        <v>0.33557046979865773</v>
      </c>
      <c r="L201" s="11">
        <f t="shared" si="60"/>
        <v>0.3236245954692557</v>
      </c>
      <c r="M201" s="11">
        <f t="shared" si="61"/>
        <v>0.36363636363636365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-0.28598423144588536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0.22983467304833044</v>
      </c>
      <c r="Q201" s="11">
        <f>2*'OddsRatio_working_3-way'!K201*'OddsRatio_working_3-way'!L201*'OddsRatio_working_3-way'!M201</f>
        <v>7.8980987301831784E-2</v>
      </c>
      <c r="R201" s="11">
        <f t="shared" si="62"/>
        <v>0</v>
      </c>
      <c r="S201" s="11">
        <f t="shared" si="63"/>
        <v>-0.80366204768118599</v>
      </c>
      <c r="T201" s="11">
        <f t="shared" si="64"/>
        <v>-0.27617252497635264</v>
      </c>
      <c r="U201" s="11">
        <f>'OddsRatio_working_3-way'!S201-'OddsRatio_working_3-way'!R201^2/3</f>
        <v>-0.80366204768118599</v>
      </c>
      <c r="V201" s="11">
        <f>'OddsRatio_working_3-way'!S201*'OddsRatio_working_3-way'!R201/3-2*'OddsRatio_working_3-way'!R201^3/27-'OddsRatio_working_3-way'!T201</f>
        <v>0.27617252497635264</v>
      </c>
      <c r="W201" s="11">
        <f>'OddsRatio_working_3-way'!V201^2+4*'OddsRatio_working_3-way'!U201^3/27</f>
        <v>-6.2701290475403182E-4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0.13865269241576969</v>
      </c>
      <c r="Y201" s="11">
        <f>IF('OddsRatio_working_3-way'!W201&gt;=0,IF('OddsRatio_working_3-way'!V201+SQRT('OddsRatio_working_3-way'!W201)&gt;0,0,PI()),ACOS('OddsRatio_working_3-way'!V201/(2*'OddsRatio_working_3-way'!X201)))</f>
        <v>9.0421540260442024E-2</v>
      </c>
      <c r="Z201" s="11">
        <f>'OddsRatio_working_3-way'!X201^(1/3)*COS('OddsRatio_working_3-way'!Y201/3)</f>
        <v>0.51734327143864289</v>
      </c>
      <c r="AA201" s="11">
        <f>'OddsRatio_working_3-way'!X201^(1/3)*COS(('OddsRatio_working_3-way'!Y201+2*PI())/3)</f>
        <v>-0.27217965345578105</v>
      </c>
      <c r="AB201" s="11">
        <f>'OddsRatio_working_3-way'!X201^(1/3)*COS(('OddsRatio_working_3-way'!Y201+4*PI())/3)</f>
        <v>-0.24516361798286193</v>
      </c>
      <c r="AC201" s="11">
        <f>'OddsRatio_working_3-way'!X201^(1/3)*SIN('OddsRatio_working_3-way'!Y201/3)</f>
        <v>1.5597715352726402E-2</v>
      </c>
      <c r="AD201" s="11">
        <f>'OddsRatio_working_3-way'!X201^(1/3)*SIN(('OddsRatio_working_3-way'!Y201+2*PI())/3)</f>
        <v>0.44023355786644996</v>
      </c>
      <c r="AE201" s="11">
        <f>'OddsRatio_working_3-way'!X201^(1/3)*SIN(('OddsRatio_working_3-way'!Y201+4*PI())/3)</f>
        <v>-0.45583127321917633</v>
      </c>
      <c r="AF201" s="11">
        <f>-'OddsRatio_working_3-way'!U201/(3*'OddsRatio_working_3-way'!X201^(1/3))*COS(('OddsRatio_working_3-way'!Y201)/3)</f>
        <v>0.51734327143864289</v>
      </c>
      <c r="AG201" s="11">
        <f>-'OddsRatio_working_3-way'!U201/(3*'OddsRatio_working_3-way'!X201^(1/3))*COS(('OddsRatio_working_3-way'!Y201+2*PI())/3)</f>
        <v>-0.27217965345578105</v>
      </c>
      <c r="AH201" s="11">
        <f>-'OddsRatio_working_3-way'!U201/(3*'OddsRatio_working_3-way'!X201^(1/3))*COS(('OddsRatio_working_3-way'!Y201+4*PI())/3)</f>
        <v>-0.24516361798286193</v>
      </c>
      <c r="AI201" s="11">
        <f>'OddsRatio_working_3-way'!U201/(3*'OddsRatio_working_3-way'!X201^(1/3))*SIN(('OddsRatio_working_3-way'!Y201)/3)</f>
        <v>-1.5597715352726402E-2</v>
      </c>
      <c r="AJ201" s="11">
        <f>'OddsRatio_working_3-way'!U201/(3*'OddsRatio_working_3-way'!X201^(1/3))*SIN(('OddsRatio_working_3-way'!Y201+2*PI())/3)</f>
        <v>-0.44023355786644996</v>
      </c>
      <c r="AK201" s="11">
        <f>'OddsRatio_working_3-way'!U201/(3*'OddsRatio_working_3-way'!X201^(1/3))*SIN(('OddsRatio_working_3-way'!Y201+4*PI())/3)</f>
        <v>0.45583127321917633</v>
      </c>
      <c r="AL201" s="11">
        <f>'OddsRatio_working_3-way'!Z201+'OddsRatio_working_3-way'!AF201</f>
        <v>1.0346865428772858</v>
      </c>
      <c r="AM201" s="11">
        <f>'OddsRatio_working_3-way'!AA201+'OddsRatio_working_3-way'!AG201</f>
        <v>-0.54435930691156209</v>
      </c>
      <c r="AN201" s="11">
        <f>'OddsRatio_working_3-way'!AB201+'OddsRatio_working_3-way'!AH201</f>
        <v>-0.49032723596572386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1.0346865428772858</v>
      </c>
      <c r="AS201" s="11">
        <f>IF(('OddsRatio_working_3-way'!X201=0),IF(Q201&gt;0,-Q201^(1/3),(-Q201)^(1/3)),'OddsRatio_working_3-way'!AM201-'OddsRatio_working_3-way'!R201/3)</f>
        <v>-0.54435930691156209</v>
      </c>
      <c r="AT201" s="11">
        <f>IF(('OddsRatio_working_3-way'!X201=0),IF(Q201&gt;0,-Q201^(1/3),(-Q201)^(1/3)),'OddsRatio_working_3-way'!AN201-'OddsRatio_working_3-way'!R201/3)</f>
        <v>-0.49032723596572386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11.38</v>
      </c>
      <c r="B202" s="4">
        <f>IF('True_Odds_Calculator_3-way'!B203="","",'True_Odds_Calculator_3-way'!B203)</f>
        <v>7.61</v>
      </c>
      <c r="C202" s="4">
        <f>IF('True_Odds_Calculator_3-way'!C203="","",'True_Odds_Calculator_3-way'!C203)</f>
        <v>1.23</v>
      </c>
      <c r="D202" s="9">
        <f t="shared" si="52"/>
        <v>8.063299892955178E-2</v>
      </c>
      <c r="E202" s="9">
        <f t="shared" si="53"/>
        <v>0.12105469692082815</v>
      </c>
      <c r="F202" s="9">
        <f t="shared" si="54"/>
        <v>0.79831230414961996</v>
      </c>
      <c r="G202" s="9">
        <f t="shared" si="55"/>
        <v>1.0984460854208322</v>
      </c>
      <c r="H202" s="9">
        <f t="shared" si="56"/>
        <v>12.401870366668238</v>
      </c>
      <c r="I202" s="9">
        <f t="shared" si="57"/>
        <v>8.2607286246316995</v>
      </c>
      <c r="J202" s="9">
        <f t="shared" si="58"/>
        <v>1.2526425996467914</v>
      </c>
      <c r="K202" s="11">
        <f t="shared" si="59"/>
        <v>8.7873462214411238E-2</v>
      </c>
      <c r="L202" s="11">
        <f t="shared" si="60"/>
        <v>0.13140604467805519</v>
      </c>
      <c r="M202" s="11">
        <f t="shared" si="61"/>
        <v>0.81300813008130079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-0.14814759947816092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0.16165945742467247</v>
      </c>
      <c r="Q202" s="11">
        <f>2*'OddsRatio_working_3-way'!K202*'OddsRatio_working_3-way'!L202*'OddsRatio_working_3-way'!M202</f>
        <v>1.8775779027255801E-2</v>
      </c>
      <c r="R202" s="11">
        <f t="shared" si="62"/>
        <v>0</v>
      </c>
      <c r="S202" s="11">
        <f t="shared" si="63"/>
        <v>-1.0912053789201182</v>
      </c>
      <c r="T202" s="11">
        <f t="shared" si="64"/>
        <v>-0.12673697780721463</v>
      </c>
      <c r="U202" s="11">
        <f>'OddsRatio_working_3-way'!S202-'OddsRatio_working_3-way'!R202^2/3</f>
        <v>-1.0912053789201182</v>
      </c>
      <c r="V202" s="11">
        <f>'OddsRatio_working_3-way'!S202*'OddsRatio_working_3-way'!R202/3-2*'OddsRatio_working_3-way'!R202^3/27-'OddsRatio_working_3-way'!T202</f>
        <v>0.12673697780721463</v>
      </c>
      <c r="W202" s="11">
        <f>'OddsRatio_working_3-way'!V202^2+4*'OddsRatio_working_3-way'!U202^3/27</f>
        <v>-0.17643108437402602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0.21937031813678237</v>
      </c>
      <c r="Y202" s="11">
        <f>IF('OddsRatio_working_3-way'!W202&gt;=0,IF('OddsRatio_working_3-way'!V202+SQRT('OddsRatio_working_3-way'!W202)&gt;0,0,PI()),ACOS('OddsRatio_working_3-way'!V202/(2*'OddsRatio_working_3-way'!X202)))</f>
        <v>1.2777548509603269</v>
      </c>
      <c r="Z202" s="11">
        <f>'OddsRatio_working_3-way'!X202^(1/3)*COS('OddsRatio_working_3-way'!Y202/3)</f>
        <v>0.54922304271041611</v>
      </c>
      <c r="AA202" s="11">
        <f>'OddsRatio_working_3-way'!X202^(1/3)*COS(('OddsRatio_working_3-way'!Y202+2*PI())/3)</f>
        <v>-0.4904051304982126</v>
      </c>
      <c r="AB202" s="11">
        <f>'OddsRatio_working_3-way'!X202^(1/3)*COS(('OddsRatio_working_3-way'!Y202+4*PI())/3)</f>
        <v>-5.8817912212203192E-2</v>
      </c>
      <c r="AC202" s="11">
        <f>'OddsRatio_working_3-way'!X202^(1/3)*SIN('OddsRatio_working_3-way'!Y202/3)</f>
        <v>0.24917699665622919</v>
      </c>
      <c r="AD202" s="11">
        <f>'OddsRatio_working_3-way'!X202^(1/3)*SIN(('OddsRatio_working_3-way'!Y202+2*PI())/3)</f>
        <v>0.35105260900289165</v>
      </c>
      <c r="AE202" s="11">
        <f>'OddsRatio_working_3-way'!X202^(1/3)*SIN(('OddsRatio_working_3-way'!Y202+4*PI())/3)</f>
        <v>-0.60022960565912076</v>
      </c>
      <c r="AF202" s="11">
        <f>-'OddsRatio_working_3-way'!U202/(3*'OddsRatio_working_3-way'!X202^(1/3))*COS(('OddsRatio_working_3-way'!Y202)/3)</f>
        <v>0.54922304271041611</v>
      </c>
      <c r="AG202" s="11">
        <f>-'OddsRatio_working_3-way'!U202/(3*'OddsRatio_working_3-way'!X202^(1/3))*COS(('OddsRatio_working_3-way'!Y202+2*PI())/3)</f>
        <v>-0.4904051304982126</v>
      </c>
      <c r="AH202" s="11">
        <f>-'OddsRatio_working_3-way'!U202/(3*'OddsRatio_working_3-way'!X202^(1/3))*COS(('OddsRatio_working_3-way'!Y202+4*PI())/3)</f>
        <v>-5.8817912212203192E-2</v>
      </c>
      <c r="AI202" s="11">
        <f>'OddsRatio_working_3-way'!U202/(3*'OddsRatio_working_3-way'!X202^(1/3))*SIN(('OddsRatio_working_3-way'!Y202)/3)</f>
        <v>-0.24917699665622919</v>
      </c>
      <c r="AJ202" s="11">
        <f>'OddsRatio_working_3-way'!U202/(3*'OddsRatio_working_3-way'!X202^(1/3))*SIN(('OddsRatio_working_3-way'!Y202+2*PI())/3)</f>
        <v>-0.35105260900289165</v>
      </c>
      <c r="AK202" s="11">
        <f>'OddsRatio_working_3-way'!U202/(3*'OddsRatio_working_3-way'!X202^(1/3))*SIN(('OddsRatio_working_3-way'!Y202+4*PI())/3)</f>
        <v>0.60022960565912076</v>
      </c>
      <c r="AL202" s="11">
        <f>'OddsRatio_working_3-way'!Z202+'OddsRatio_working_3-way'!AF202</f>
        <v>1.0984460854208322</v>
      </c>
      <c r="AM202" s="11">
        <f>'OddsRatio_working_3-way'!AA202+'OddsRatio_working_3-way'!AG202</f>
        <v>-0.98081026099642521</v>
      </c>
      <c r="AN202" s="11">
        <f>'OddsRatio_working_3-way'!AB202+'OddsRatio_working_3-way'!AH202</f>
        <v>-0.11763582442440638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1.0984460854208322</v>
      </c>
      <c r="AS202" s="11">
        <f>IF(('OddsRatio_working_3-way'!X202=0),IF(Q202&gt;0,-Q202^(1/3),(-Q202)^(1/3)),'OddsRatio_working_3-way'!AM202-'OddsRatio_working_3-way'!R202/3)</f>
        <v>-0.98081026099642521</v>
      </c>
      <c r="AT202" s="11">
        <f>IF(('OddsRatio_working_3-way'!X202=0),IF(Q202&gt;0,-Q202^(1/3),(-Q202)^(1/3)),'OddsRatio_working_3-way'!AN202-'OddsRatio_working_3-way'!R202/3)</f>
        <v>-0.11763582442440638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3.21</v>
      </c>
      <c r="B203" s="4">
        <f>IF('True_Odds_Calculator_3-way'!B204="","",'True_Odds_Calculator_3-way'!B204)</f>
        <v>3.38</v>
      </c>
      <c r="C203" s="4">
        <f>IF('True_Odds_Calculator_3-way'!C204="","",'True_Odds_Calculator_3-way'!C204)</f>
        <v>2.38</v>
      </c>
      <c r="D203" s="9">
        <f t="shared" si="52"/>
        <v>0.30267202659141107</v>
      </c>
      <c r="E203" s="9">
        <f t="shared" si="53"/>
        <v>0.28726305987029549</v>
      </c>
      <c r="F203" s="9">
        <f t="shared" si="54"/>
        <v>0.41006491353829339</v>
      </c>
      <c r="G203" s="9">
        <f t="shared" si="55"/>
        <v>1.0424915153055947</v>
      </c>
      <c r="H203" s="9">
        <f t="shared" si="56"/>
        <v>3.3039062488253648</v>
      </c>
      <c r="I203" s="9">
        <f t="shared" si="57"/>
        <v>3.4811298064273153</v>
      </c>
      <c r="J203" s="9">
        <f t="shared" si="58"/>
        <v>2.438638291121721</v>
      </c>
      <c r="K203" s="11">
        <f t="shared" si="59"/>
        <v>0.3115264797507788</v>
      </c>
      <c r="L203" s="11">
        <f t="shared" si="60"/>
        <v>0.29585798816568049</v>
      </c>
      <c r="M203" s="11">
        <f t="shared" si="61"/>
        <v>0.42016806722689076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-0.28109273903666421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0.23119351152505463</v>
      </c>
      <c r="Q203" s="11">
        <f>2*'OddsRatio_working_3-way'!K203*'OddsRatio_working_3-way'!L203*'OddsRatio_working_3-way'!M203</f>
        <v>7.7451762654959677E-2</v>
      </c>
      <c r="R203" s="11">
        <f t="shared" si="62"/>
        <v>0</v>
      </c>
      <c r="S203" s="11">
        <f t="shared" si="63"/>
        <v>-0.82248126478606409</v>
      </c>
      <c r="T203" s="11">
        <f t="shared" si="64"/>
        <v>-0.27553811215613538</v>
      </c>
      <c r="U203" s="11">
        <f>'OddsRatio_working_3-way'!S203-'OddsRatio_working_3-way'!R203^2/3</f>
        <v>-0.82248126478606409</v>
      </c>
      <c r="V203" s="11">
        <f>'OddsRatio_working_3-way'!S203*'OddsRatio_working_3-way'!R203/3-2*'OddsRatio_working_3-way'!R203^3/27-'OddsRatio_working_3-way'!T203</f>
        <v>0.27553811215613538</v>
      </c>
      <c r="W203" s="11">
        <f>'OddsRatio_working_3-way'!V203^2+4*'OddsRatio_working_3-way'!U203^3/27</f>
        <v>-6.5066551232311892E-3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0.14355130300157348</v>
      </c>
      <c r="Y203" s="11">
        <f>IF('OddsRatio_working_3-way'!W203&gt;=0,IF('OddsRatio_working_3-way'!V203+SQRT('OddsRatio_working_3-way'!W203)&gt;0,0,PI()),ACOS('OddsRatio_working_3-way'!V203/(2*'OddsRatio_working_3-way'!X203)))</f>
        <v>0.28479241181530646</v>
      </c>
      <c r="Z203" s="11">
        <f>'OddsRatio_working_3-way'!X203^(1/3)*COS('OddsRatio_working_3-way'!Y203/3)</f>
        <v>0.52124575765279746</v>
      </c>
      <c r="AA203" s="11">
        <f>'OddsRatio_working_3-way'!X203^(1/3)*COS(('OddsRatio_working_3-way'!Y203+2*PI())/3)</f>
        <v>-0.30360498316340068</v>
      </c>
      <c r="AB203" s="11">
        <f>'OddsRatio_working_3-way'!X203^(1/3)*COS(('OddsRatio_working_3-way'!Y203+4*PI())/3)</f>
        <v>-0.21764077448939687</v>
      </c>
      <c r="AC203" s="11">
        <f>'OddsRatio_working_3-way'!X203^(1/3)*SIN('OddsRatio_working_3-way'!Y203/3)</f>
        <v>4.9631459018609422E-2</v>
      </c>
      <c r="AD203" s="11">
        <f>'OddsRatio_working_3-way'!X203^(1/3)*SIN(('OddsRatio_working_3-way'!Y203+2*PI())/3)</f>
        <v>0.4265963382328849</v>
      </c>
      <c r="AE203" s="11">
        <f>'OddsRatio_working_3-way'!X203^(1/3)*SIN(('OddsRatio_working_3-way'!Y203+4*PI())/3)</f>
        <v>-0.47622779725149417</v>
      </c>
      <c r="AF203" s="11">
        <f>-'OddsRatio_working_3-way'!U203/(3*'OddsRatio_working_3-way'!X203^(1/3))*COS(('OddsRatio_working_3-way'!Y203)/3)</f>
        <v>0.52124575765279735</v>
      </c>
      <c r="AG203" s="11">
        <f>-'OddsRatio_working_3-way'!U203/(3*'OddsRatio_working_3-way'!X203^(1/3))*COS(('OddsRatio_working_3-way'!Y203+2*PI())/3)</f>
        <v>-0.30360498316340062</v>
      </c>
      <c r="AH203" s="11">
        <f>-'OddsRatio_working_3-way'!U203/(3*'OddsRatio_working_3-way'!X203^(1/3))*COS(('OddsRatio_working_3-way'!Y203+4*PI())/3)</f>
        <v>-0.21764077448939681</v>
      </c>
      <c r="AI203" s="11">
        <f>'OddsRatio_working_3-way'!U203/(3*'OddsRatio_working_3-way'!X203^(1/3))*SIN(('OddsRatio_working_3-way'!Y203)/3)</f>
        <v>-4.9631459018609408E-2</v>
      </c>
      <c r="AJ203" s="11">
        <f>'OddsRatio_working_3-way'!U203/(3*'OddsRatio_working_3-way'!X203^(1/3))*SIN(('OddsRatio_working_3-way'!Y203+2*PI())/3)</f>
        <v>-0.42659633823288479</v>
      </c>
      <c r="AK203" s="11">
        <f>'OddsRatio_working_3-way'!U203/(3*'OddsRatio_working_3-way'!X203^(1/3))*SIN(('OddsRatio_working_3-way'!Y203+4*PI())/3)</f>
        <v>0.47622779725149411</v>
      </c>
      <c r="AL203" s="11">
        <f>'OddsRatio_working_3-way'!Z203+'OddsRatio_working_3-way'!AF203</f>
        <v>1.0424915153055947</v>
      </c>
      <c r="AM203" s="11">
        <f>'OddsRatio_working_3-way'!AA203+'OddsRatio_working_3-way'!AG203</f>
        <v>-0.60720996632680135</v>
      </c>
      <c r="AN203" s="11">
        <f>'OddsRatio_working_3-way'!AB203+'OddsRatio_working_3-way'!AH203</f>
        <v>-0.43528154897879368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1.0424915153055947</v>
      </c>
      <c r="AS203" s="11">
        <f>IF(('OddsRatio_working_3-way'!X203=0),IF(Q203&gt;0,-Q203^(1/3),(-Q203)^(1/3)),'OddsRatio_working_3-way'!AM203-'OddsRatio_working_3-way'!R203/3)</f>
        <v>-0.60720996632680135</v>
      </c>
      <c r="AT203" s="11">
        <f>IF(('OddsRatio_working_3-way'!X203=0),IF(Q203&gt;0,-Q203^(1/3),(-Q203)^(1/3)),'OddsRatio_working_3-way'!AN203-'OddsRatio_working_3-way'!R203/3)</f>
        <v>-0.43528154897879368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1.59</v>
      </c>
      <c r="B204" s="4">
        <f>IF('True_Odds_Calculator_3-way'!B205="","",'True_Odds_Calculator_3-way'!B205)</f>
        <v>4.34</v>
      </c>
      <c r="C204" s="4">
        <f>IF('True_Odds_Calculator_3-way'!C205="","",'True_Odds_Calculator_3-way'!C205)</f>
        <v>5.78</v>
      </c>
      <c r="D204" s="9">
        <f t="shared" si="52"/>
        <v>0.61509894402714138</v>
      </c>
      <c r="E204" s="9">
        <f t="shared" si="53"/>
        <v>0.22014755315303575</v>
      </c>
      <c r="F204" s="9">
        <f t="shared" si="54"/>
        <v>0.16475350281982271</v>
      </c>
      <c r="G204" s="9">
        <f t="shared" si="55"/>
        <v>1.0606011885978006</v>
      </c>
      <c r="H204" s="9">
        <f t="shared" si="56"/>
        <v>1.6257547012727025</v>
      </c>
      <c r="I204" s="9">
        <f t="shared" si="57"/>
        <v>4.5424079699166553</v>
      </c>
      <c r="J204" s="9">
        <f t="shared" si="58"/>
        <v>6.0696736814974876</v>
      </c>
      <c r="K204" s="11">
        <f t="shared" si="59"/>
        <v>0.62893081761006286</v>
      </c>
      <c r="L204" s="11">
        <f t="shared" si="60"/>
        <v>0.2304147465437788</v>
      </c>
      <c r="M204" s="11">
        <f t="shared" si="61"/>
        <v>0.17301038062283736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-0.23616290524659256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0.21837527392182032</v>
      </c>
      <c r="Q204" s="11">
        <f>2*'OddsRatio_working_3-way'!K204*'OddsRatio_working_3-way'!L204*'OddsRatio_working_3-way'!M204</f>
        <v>5.014357610145128E-2</v>
      </c>
      <c r="R204" s="11">
        <f t="shared" si="62"/>
        <v>0</v>
      </c>
      <c r="S204" s="11">
        <f t="shared" si="63"/>
        <v>-0.92468067198699533</v>
      </c>
      <c r="T204" s="11">
        <f t="shared" si="64"/>
        <v>-0.21232621630011375</v>
      </c>
      <c r="U204" s="11">
        <f>'OddsRatio_working_3-way'!S204-'OddsRatio_working_3-way'!R204^2/3</f>
        <v>-0.92468067198699533</v>
      </c>
      <c r="V204" s="11">
        <f>'OddsRatio_working_3-way'!S204*'OddsRatio_working_3-way'!R204/3-2*'OddsRatio_working_3-way'!R204^3/27-'OddsRatio_working_3-way'!T204</f>
        <v>0.21232621630011375</v>
      </c>
      <c r="W204" s="11">
        <f>'OddsRatio_working_3-way'!V204^2+4*'OddsRatio_working_3-way'!U204^3/27</f>
        <v>-7.2048501255656705E-2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0.17112197651381555</v>
      </c>
      <c r="Y204" s="11">
        <f>IF('OddsRatio_working_3-way'!W204&gt;=0,IF('OddsRatio_working_3-way'!V204+SQRT('OddsRatio_working_3-way'!W204)&gt;0,0,PI()),ACOS('OddsRatio_working_3-way'!V204/(2*'OddsRatio_working_3-way'!X204)))</f>
        <v>0.90155090642075064</v>
      </c>
      <c r="Z204" s="11">
        <f>'OddsRatio_working_3-way'!X204^(1/3)*COS('OddsRatio_working_3-way'!Y204/3)</f>
        <v>0.5303005942989002</v>
      </c>
      <c r="AA204" s="11">
        <f>'OddsRatio_working_3-way'!X204^(1/3)*COS(('OddsRatio_working_3-way'!Y204+2*PI())/3)</f>
        <v>-0.40747432098739433</v>
      </c>
      <c r="AB204" s="11">
        <f>'OddsRatio_working_3-way'!X204^(1/3)*COS(('OddsRatio_working_3-way'!Y204+4*PI())/3)</f>
        <v>-0.12282627331150579</v>
      </c>
      <c r="AC204" s="11">
        <f>'OddsRatio_working_3-way'!X204^(1/3)*SIN('OddsRatio_working_3-way'!Y204/3)</f>
        <v>0.16434162694997573</v>
      </c>
      <c r="AD204" s="11">
        <f>'OddsRatio_working_3-way'!X204^(1/3)*SIN(('OddsRatio_working_3-way'!Y204+2*PI())/3)</f>
        <v>0.37708297282984504</v>
      </c>
      <c r="AE204" s="11">
        <f>'OddsRatio_working_3-way'!X204^(1/3)*SIN(('OddsRatio_working_3-way'!Y204+4*PI())/3)</f>
        <v>-0.54142459977982071</v>
      </c>
      <c r="AF204" s="11">
        <f>-'OddsRatio_working_3-way'!U204/(3*'OddsRatio_working_3-way'!X204^(1/3))*COS(('OddsRatio_working_3-way'!Y204)/3)</f>
        <v>0.53030059429890031</v>
      </c>
      <c r="AG204" s="11">
        <f>-'OddsRatio_working_3-way'!U204/(3*'OddsRatio_working_3-way'!X204^(1/3))*COS(('OddsRatio_working_3-way'!Y204+2*PI())/3)</f>
        <v>-0.40747432098739444</v>
      </c>
      <c r="AH204" s="11">
        <f>-'OddsRatio_working_3-way'!U204/(3*'OddsRatio_working_3-way'!X204^(1/3))*COS(('OddsRatio_working_3-way'!Y204+4*PI())/3)</f>
        <v>-0.12282627331150581</v>
      </c>
      <c r="AI204" s="11">
        <f>'OddsRatio_working_3-way'!U204/(3*'OddsRatio_working_3-way'!X204^(1/3))*SIN(('OddsRatio_working_3-way'!Y204)/3)</f>
        <v>-0.16434162694997576</v>
      </c>
      <c r="AJ204" s="11">
        <f>'OddsRatio_working_3-way'!U204/(3*'OddsRatio_working_3-way'!X204^(1/3))*SIN(('OddsRatio_working_3-way'!Y204+2*PI())/3)</f>
        <v>-0.37708297282984515</v>
      </c>
      <c r="AK204" s="11">
        <f>'OddsRatio_working_3-way'!U204/(3*'OddsRatio_working_3-way'!X204^(1/3))*SIN(('OddsRatio_working_3-way'!Y204+4*PI())/3)</f>
        <v>0.54142459977982083</v>
      </c>
      <c r="AL204" s="11">
        <f>'OddsRatio_working_3-way'!Z204+'OddsRatio_working_3-way'!AF204</f>
        <v>1.0606011885978006</v>
      </c>
      <c r="AM204" s="11">
        <f>'OddsRatio_working_3-way'!AA204+'OddsRatio_working_3-way'!AG204</f>
        <v>-0.81494864197478878</v>
      </c>
      <c r="AN204" s="11">
        <f>'OddsRatio_working_3-way'!AB204+'OddsRatio_working_3-way'!AH204</f>
        <v>-0.24565254662301161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1.0606011885978006</v>
      </c>
      <c r="AS204" s="11">
        <f>IF(('OddsRatio_working_3-way'!X204=0),IF(Q204&gt;0,-Q204^(1/3),(-Q204)^(1/3)),'OddsRatio_working_3-way'!AM204-'OddsRatio_working_3-way'!R204/3)</f>
        <v>-0.81494864197478878</v>
      </c>
      <c r="AT204" s="11">
        <f>IF(('OddsRatio_working_3-way'!X204=0),IF(Q204&gt;0,-Q204^(1/3),(-Q204)^(1/3)),'OddsRatio_working_3-way'!AN204-'OddsRatio_working_3-way'!R204/3)</f>
        <v>-0.24565254662301161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1.24</v>
      </c>
      <c r="B205" s="4">
        <f>IF('True_Odds_Calculator_3-way'!B206="","",'True_Odds_Calculator_3-way'!B206)</f>
        <v>6.58</v>
      </c>
      <c r="C205" s="4">
        <f>IF('True_Odds_Calculator_3-way'!C206="","",'True_Odds_Calculator_3-way'!C206)</f>
        <v>13.05</v>
      </c>
      <c r="D205" s="9">
        <f t="shared" si="52"/>
        <v>0.790486038887802</v>
      </c>
      <c r="E205" s="9">
        <f t="shared" si="53"/>
        <v>0.13962026327221339</v>
      </c>
      <c r="F205" s="9">
        <f t="shared" si="54"/>
        <v>6.9893697839984448E-2</v>
      </c>
      <c r="G205" s="9">
        <f t="shared" si="55"/>
        <v>1.1043519999363305</v>
      </c>
      <c r="H205" s="9">
        <f t="shared" si="56"/>
        <v>1.2650444799847191</v>
      </c>
      <c r="I205" s="9">
        <f t="shared" si="57"/>
        <v>7.1622841596447246</v>
      </c>
      <c r="J205" s="9">
        <f t="shared" si="58"/>
        <v>14.307441599232783</v>
      </c>
      <c r="K205" s="11">
        <f t="shared" si="59"/>
        <v>0.80645161290322587</v>
      </c>
      <c r="L205" s="11">
        <f t="shared" si="60"/>
        <v>0.1519756838905775</v>
      </c>
      <c r="M205" s="11">
        <f t="shared" si="61"/>
        <v>7.662835249042145E-2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-0.15155644062467233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0.16782878946512297</v>
      </c>
      <c r="Q205" s="11">
        <f>2*'OddsRatio_working_3-way'!K205*'OddsRatio_working_3-way'!L205*'OddsRatio_working_3-way'!M205</f>
        <v>1.8783300443774256E-2</v>
      </c>
      <c r="R205" s="11">
        <f t="shared" si="62"/>
        <v>0</v>
      </c>
      <c r="S205" s="11">
        <f t="shared" si="63"/>
        <v>-1.1073682436284507</v>
      </c>
      <c r="T205" s="11">
        <f t="shared" si="64"/>
        <v>-0.12393600935964753</v>
      </c>
      <c r="U205" s="11">
        <f>'OddsRatio_working_3-way'!S205-'OddsRatio_working_3-way'!R205^2/3</f>
        <v>-1.1073682436284507</v>
      </c>
      <c r="V205" s="11">
        <f>'OddsRatio_working_3-way'!S205*'OddsRatio_working_3-way'!R205/3-2*'OddsRatio_working_3-way'!R205^3/27-'OddsRatio_working_3-way'!T205</f>
        <v>0.12393600935964753</v>
      </c>
      <c r="W205" s="11">
        <f>'OddsRatio_working_3-way'!V205^2+4*'OddsRatio_working_3-way'!U205^3/27</f>
        <v>-0.18581412999103503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0.22426227079416952</v>
      </c>
      <c r="Y205" s="11">
        <f>IF('OddsRatio_working_3-way'!W205&gt;=0,IF('OddsRatio_working_3-way'!V205+SQRT('OddsRatio_working_3-way'!W205)&gt;0,0,PI()),ACOS('OddsRatio_working_3-way'!V205/(2*'OddsRatio_working_3-way'!X205)))</f>
        <v>1.2908340970698271</v>
      </c>
      <c r="Z205" s="11">
        <f>'OddsRatio_working_3-way'!X205^(1/3)*COS('OddsRatio_working_3-way'!Y205/3)</f>
        <v>0.55217599996816524</v>
      </c>
      <c r="AA205" s="11">
        <f>'OddsRatio_working_3-way'!X205^(1/3)*COS(('OddsRatio_working_3-way'!Y205+2*PI())/3)</f>
        <v>-0.49556079944105491</v>
      </c>
      <c r="AB205" s="11">
        <f>'OddsRatio_working_3-way'!X205^(1/3)*COS(('OddsRatio_working_3-way'!Y205+4*PI())/3)</f>
        <v>-5.6615200527110374E-2</v>
      </c>
      <c r="AC205" s="11">
        <f>'OddsRatio_working_3-way'!X205^(1/3)*SIN('OddsRatio_working_3-way'!Y205/3)</f>
        <v>0.25342535969256741</v>
      </c>
      <c r="AD205" s="11">
        <f>'OddsRatio_working_3-way'!X205^(1/3)*SIN(('OddsRatio_working_3-way'!Y205+2*PI())/3)</f>
        <v>0.35148576348622268</v>
      </c>
      <c r="AE205" s="11">
        <f>'OddsRatio_working_3-way'!X205^(1/3)*SIN(('OddsRatio_working_3-way'!Y205+4*PI())/3)</f>
        <v>-0.60491112317879014</v>
      </c>
      <c r="AF205" s="11">
        <f>-'OddsRatio_working_3-way'!U205/(3*'OddsRatio_working_3-way'!X205^(1/3))*COS(('OddsRatio_working_3-way'!Y205)/3)</f>
        <v>0.55217599996816513</v>
      </c>
      <c r="AG205" s="11">
        <f>-'OddsRatio_working_3-way'!U205/(3*'OddsRatio_working_3-way'!X205^(1/3))*COS(('OddsRatio_working_3-way'!Y205+2*PI())/3)</f>
        <v>-0.49556079944105486</v>
      </c>
      <c r="AH205" s="11">
        <f>-'OddsRatio_working_3-way'!U205/(3*'OddsRatio_working_3-way'!X205^(1/3))*COS(('OddsRatio_working_3-way'!Y205+4*PI())/3)</f>
        <v>-5.661520052711036E-2</v>
      </c>
      <c r="AI205" s="11">
        <f>'OddsRatio_working_3-way'!U205/(3*'OddsRatio_working_3-way'!X205^(1/3))*SIN(('OddsRatio_working_3-way'!Y205)/3)</f>
        <v>-0.25342535969256735</v>
      </c>
      <c r="AJ205" s="11">
        <f>'OddsRatio_working_3-way'!U205/(3*'OddsRatio_working_3-way'!X205^(1/3))*SIN(('OddsRatio_working_3-way'!Y205+2*PI())/3)</f>
        <v>-0.35148576348622262</v>
      </c>
      <c r="AK205" s="11">
        <f>'OddsRatio_working_3-way'!U205/(3*'OddsRatio_working_3-way'!X205^(1/3))*SIN(('OddsRatio_working_3-way'!Y205+4*PI())/3)</f>
        <v>0.60491112317879003</v>
      </c>
      <c r="AL205" s="11">
        <f>'OddsRatio_working_3-way'!Z205+'OddsRatio_working_3-way'!AF205</f>
        <v>1.1043519999363305</v>
      </c>
      <c r="AM205" s="11">
        <f>'OddsRatio_working_3-way'!AA205+'OddsRatio_working_3-way'!AG205</f>
        <v>-0.99112159888210982</v>
      </c>
      <c r="AN205" s="11">
        <f>'OddsRatio_working_3-way'!AB205+'OddsRatio_working_3-way'!AH205</f>
        <v>-0.11323040105422073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1.1043519999363305</v>
      </c>
      <c r="AS205" s="11">
        <f>IF(('OddsRatio_working_3-way'!X205=0),IF(Q205&gt;0,-Q205^(1/3),(-Q205)^(1/3)),'OddsRatio_working_3-way'!AM205-'OddsRatio_working_3-way'!R205/3)</f>
        <v>-0.99112159888210982</v>
      </c>
      <c r="AT205" s="11">
        <f>IF(('OddsRatio_working_3-way'!X205=0),IF(Q205&gt;0,-Q205^(1/3),(-Q205)^(1/3)),'OddsRatio_working_3-way'!AN205-'OddsRatio_working_3-way'!R205/3)</f>
        <v>-0.11323040105422073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3.26</v>
      </c>
      <c r="C206" s="4">
        <f>IF('True_Odds_Calculator_3-way'!C207="","",'True_Odds_Calculator_3-way'!C207)</f>
        <v>3.58</v>
      </c>
      <c r="D206" s="9">
        <f t="shared" si="52"/>
        <v>0.43177176733474021</v>
      </c>
      <c r="E206" s="9">
        <f t="shared" si="53"/>
        <v>0.29757358360485542</v>
      </c>
      <c r="F206" s="9">
        <f t="shared" si="54"/>
        <v>0.27065464906040432</v>
      </c>
      <c r="G206" s="9">
        <f t="shared" si="55"/>
        <v>1.0444749331651957</v>
      </c>
      <c r="H206" s="9">
        <f t="shared" si="56"/>
        <v>2.3160384157881468</v>
      </c>
      <c r="I206" s="9">
        <f t="shared" si="57"/>
        <v>3.3605133489533419</v>
      </c>
      <c r="J206" s="9">
        <f t="shared" si="58"/>
        <v>3.6947453275662059</v>
      </c>
      <c r="K206" s="11">
        <f t="shared" si="59"/>
        <v>0.44247787610619471</v>
      </c>
      <c r="L206" s="11">
        <f t="shared" si="60"/>
        <v>0.30674846625766872</v>
      </c>
      <c r="M206" s="11">
        <f t="shared" si="61"/>
        <v>0.27932960893854747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-0.27854131679062266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0.23127078214413641</v>
      </c>
      <c r="Q206" s="11">
        <f>2*'OddsRatio_working_3-way'!K206*'OddsRatio_working_3-way'!L206*'OddsRatio_working_3-way'!M206</f>
        <v>7.5826485948897196E-2</v>
      </c>
      <c r="R206" s="11">
        <f t="shared" si="62"/>
        <v>0</v>
      </c>
      <c r="S206" s="11">
        <f t="shared" si="63"/>
        <v>-0.83029255698529225</v>
      </c>
      <c r="T206" s="11">
        <f t="shared" si="64"/>
        <v>-0.27222706786403028</v>
      </c>
      <c r="U206" s="11">
        <f>'OddsRatio_working_3-way'!S206-'OddsRatio_working_3-way'!R206^2/3</f>
        <v>-0.83029255698529225</v>
      </c>
      <c r="V206" s="11">
        <f>'OddsRatio_working_3-way'!S206*'OddsRatio_working_3-way'!R206/3-2*'OddsRatio_working_3-way'!R206^3/27-'OddsRatio_working_3-way'!T206</f>
        <v>0.27222706786403028</v>
      </c>
      <c r="W206" s="11">
        <f>'OddsRatio_working_3-way'!V206^2+4*'OddsRatio_working_3-way'!U206^3/27</f>
        <v>-1.0691214731726212E-2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0.14560116003107046</v>
      </c>
      <c r="Y206" s="11">
        <f>IF('OddsRatio_working_3-way'!W206&gt;=0,IF('OddsRatio_working_3-way'!V206+SQRT('OddsRatio_working_3-way'!W206)&gt;0,0,PI()),ACOS('OddsRatio_working_3-way'!V206/(2*'OddsRatio_working_3-way'!X206)))</f>
        <v>0.3629930692091945</v>
      </c>
      <c r="Z206" s="11">
        <f>'OddsRatio_working_3-way'!X206^(1/3)*COS('OddsRatio_working_3-way'!Y206/3)</f>
        <v>0.52223746658259784</v>
      </c>
      <c r="AA206" s="11">
        <f>'OddsRatio_working_3-way'!X206^(1/3)*COS(('OddsRatio_working_3-way'!Y206+2*PI())/3)</f>
        <v>-0.31611110202883835</v>
      </c>
      <c r="AB206" s="11">
        <f>'OddsRatio_working_3-way'!X206^(1/3)*COS(('OddsRatio_working_3-way'!Y206+4*PI())/3)</f>
        <v>-0.20612636455375943</v>
      </c>
      <c r="AC206" s="11">
        <f>'OddsRatio_working_3-way'!X206^(1/3)*SIN('OddsRatio_working_3-way'!Y206/3)</f>
        <v>6.3499717787987173E-2</v>
      </c>
      <c r="AD206" s="11">
        <f>'OddsRatio_working_3-way'!X206^(1/3)*SIN(('OddsRatio_working_3-way'!Y206+2*PI())/3)</f>
        <v>0.42052105397456307</v>
      </c>
      <c r="AE206" s="11">
        <f>'OddsRatio_working_3-way'!X206^(1/3)*SIN(('OddsRatio_working_3-way'!Y206+4*PI())/3)</f>
        <v>-0.48402077176255021</v>
      </c>
      <c r="AF206" s="11">
        <f>-'OddsRatio_working_3-way'!U206/(3*'OddsRatio_working_3-way'!X206^(1/3))*COS(('OddsRatio_working_3-way'!Y206)/3)</f>
        <v>0.52223746658259784</v>
      </c>
      <c r="AG206" s="11">
        <f>-'OddsRatio_working_3-way'!U206/(3*'OddsRatio_working_3-way'!X206^(1/3))*COS(('OddsRatio_working_3-way'!Y206+2*PI())/3)</f>
        <v>-0.31611110202883835</v>
      </c>
      <c r="AH206" s="11">
        <f>-'OddsRatio_working_3-way'!U206/(3*'OddsRatio_working_3-way'!X206^(1/3))*COS(('OddsRatio_working_3-way'!Y206+4*PI())/3)</f>
        <v>-0.20612636455375943</v>
      </c>
      <c r="AI206" s="11">
        <f>'OddsRatio_working_3-way'!U206/(3*'OddsRatio_working_3-way'!X206^(1/3))*SIN(('OddsRatio_working_3-way'!Y206)/3)</f>
        <v>-6.3499717787987173E-2</v>
      </c>
      <c r="AJ206" s="11">
        <f>'OddsRatio_working_3-way'!U206/(3*'OddsRatio_working_3-way'!X206^(1/3))*SIN(('OddsRatio_working_3-way'!Y206+2*PI())/3)</f>
        <v>-0.42052105397456307</v>
      </c>
      <c r="AK206" s="11">
        <f>'OddsRatio_working_3-way'!U206/(3*'OddsRatio_working_3-way'!X206^(1/3))*SIN(('OddsRatio_working_3-way'!Y206+4*PI())/3)</f>
        <v>0.48402077176255021</v>
      </c>
      <c r="AL206" s="11">
        <f>'OddsRatio_working_3-way'!Z206+'OddsRatio_working_3-way'!AF206</f>
        <v>1.0444749331651957</v>
      </c>
      <c r="AM206" s="11">
        <f>'OddsRatio_working_3-way'!AA206+'OddsRatio_working_3-way'!AG206</f>
        <v>-0.63222220405767671</v>
      </c>
      <c r="AN206" s="11">
        <f>'OddsRatio_working_3-way'!AB206+'OddsRatio_working_3-way'!AH206</f>
        <v>-0.41225272910751887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1.0444749331651957</v>
      </c>
      <c r="AS206" s="11">
        <f>IF(('OddsRatio_working_3-way'!X206=0),IF(Q206&gt;0,-Q206^(1/3),(-Q206)^(1/3)),'OddsRatio_working_3-way'!AM206-'OddsRatio_working_3-way'!R206/3)</f>
        <v>-0.63222220405767671</v>
      </c>
      <c r="AT206" s="11">
        <f>IF(('OddsRatio_working_3-way'!X206=0),IF(Q206&gt;0,-Q206^(1/3),(-Q206)^(1/3)),'OddsRatio_working_3-way'!AN206-'OddsRatio_working_3-way'!R206/3)</f>
        <v>-0.41225272910751887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12.88</v>
      </c>
      <c r="B207" s="4">
        <f>IF('True_Odds_Calculator_3-way'!B208="","",'True_Odds_Calculator_3-way'!B208)</f>
        <v>7.21</v>
      </c>
      <c r="C207" s="4">
        <f>IF('True_Odds_Calculator_3-way'!C208="","",'True_Odds_Calculator_3-way'!C208)</f>
        <v>1.22</v>
      </c>
      <c r="D207" s="9">
        <f t="shared" si="52"/>
        <v>7.0309619260355838E-2</v>
      </c>
      <c r="E207" s="9">
        <f t="shared" si="53"/>
        <v>0.12639155900998461</v>
      </c>
      <c r="F207" s="9">
        <f t="shared" si="54"/>
        <v>0.80329882172965972</v>
      </c>
      <c r="G207" s="9">
        <f t="shared" si="55"/>
        <v>1.113030718680776</v>
      </c>
      <c r="H207" s="9">
        <f t="shared" si="56"/>
        <v>14.222804937927622</v>
      </c>
      <c r="I207" s="9">
        <f t="shared" si="57"/>
        <v>7.9119207630076192</v>
      </c>
      <c r="J207" s="9">
        <f t="shared" si="58"/>
        <v>1.2448667581097705</v>
      </c>
      <c r="K207" s="11">
        <f t="shared" si="59"/>
        <v>7.7639751552795025E-2</v>
      </c>
      <c r="L207" s="11">
        <f t="shared" si="60"/>
        <v>0.13869625520110956</v>
      </c>
      <c r="M207" s="11">
        <f t="shared" si="61"/>
        <v>0.81967213114754101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-0.1432582901057925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0.16161340703163604</v>
      </c>
      <c r="Q207" s="11">
        <f>2*'OddsRatio_working_3-way'!K207*'OddsRatio_working_3-way'!L207*'OddsRatio_working_3-way'!M207</f>
        <v>1.7653020975601969E-2</v>
      </c>
      <c r="R207" s="11">
        <f t="shared" si="62"/>
        <v>0</v>
      </c>
      <c r="S207" s="11">
        <f t="shared" si="63"/>
        <v>-1.1281260366313794</v>
      </c>
      <c r="T207" s="11">
        <f t="shared" si="64"/>
        <v>-0.12322512688491309</v>
      </c>
      <c r="U207" s="11">
        <f>'OddsRatio_working_3-way'!S207-'OddsRatio_working_3-way'!R207^2/3</f>
        <v>-1.1281260366313794</v>
      </c>
      <c r="V207" s="11">
        <f>'OddsRatio_working_3-way'!S207*'OddsRatio_working_3-way'!R207/3-2*'OddsRatio_working_3-way'!R207^3/27-'OddsRatio_working_3-way'!T207</f>
        <v>0.12322512688491309</v>
      </c>
      <c r="W207" s="11">
        <f>'OddsRatio_working_3-way'!V207^2+4*'OddsRatio_working_3-way'!U207^3/27</f>
        <v>-0.19751635428748182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0.23059747731885791</v>
      </c>
      <c r="Y207" s="11">
        <f>IF('OddsRatio_working_3-way'!W207&gt;=0,IF('OddsRatio_working_3-way'!V207+SQRT('OddsRatio_working_3-way'!W207)&gt;0,0,PI()),ACOS('OddsRatio_working_3-way'!V207/(2*'OddsRatio_working_3-way'!X207)))</f>
        <v>1.3003239887655982</v>
      </c>
      <c r="Z207" s="11">
        <f>'OddsRatio_working_3-way'!X207^(1/3)*COS('OddsRatio_working_3-way'!Y207/3)</f>
        <v>0.55651535934038798</v>
      </c>
      <c r="AA207" s="11">
        <f>'OddsRatio_working_3-way'!X207^(1/3)*COS(('OddsRatio_working_3-way'!Y207+2*PI())/3)</f>
        <v>-0.50130363966840585</v>
      </c>
      <c r="AB207" s="11">
        <f>'OddsRatio_working_3-way'!X207^(1/3)*COS(('OddsRatio_working_3-way'!Y207+4*PI())/3)</f>
        <v>-5.5211719671982386E-2</v>
      </c>
      <c r="AC207" s="11">
        <f>'OddsRatio_working_3-way'!X207^(1/3)*SIN('OddsRatio_working_3-way'!Y207/3)</f>
        <v>0.25755129009325228</v>
      </c>
      <c r="AD207" s="11">
        <f>'OddsRatio_working_3-way'!X207^(1/3)*SIN(('OddsRatio_working_3-way'!Y207+2*PI())/3)</f>
        <v>0.35318079373837546</v>
      </c>
      <c r="AE207" s="11">
        <f>'OddsRatio_working_3-way'!X207^(1/3)*SIN(('OddsRatio_working_3-way'!Y207+4*PI())/3)</f>
        <v>-0.61073208383162758</v>
      </c>
      <c r="AF207" s="11">
        <f>-'OddsRatio_working_3-way'!U207/(3*'OddsRatio_working_3-way'!X207^(1/3))*COS(('OddsRatio_working_3-way'!Y207)/3)</f>
        <v>0.55651535934038809</v>
      </c>
      <c r="AG207" s="11">
        <f>-'OddsRatio_working_3-way'!U207/(3*'OddsRatio_working_3-way'!X207^(1/3))*COS(('OddsRatio_working_3-way'!Y207+2*PI())/3)</f>
        <v>-0.50130363966840596</v>
      </c>
      <c r="AH207" s="11">
        <f>-'OddsRatio_working_3-way'!U207/(3*'OddsRatio_working_3-way'!X207^(1/3))*COS(('OddsRatio_working_3-way'!Y207+4*PI())/3)</f>
        <v>-5.5211719671982393E-2</v>
      </c>
      <c r="AI207" s="11">
        <f>'OddsRatio_working_3-way'!U207/(3*'OddsRatio_working_3-way'!X207^(1/3))*SIN(('OddsRatio_working_3-way'!Y207)/3)</f>
        <v>-0.25755129009325234</v>
      </c>
      <c r="AJ207" s="11">
        <f>'OddsRatio_working_3-way'!U207/(3*'OddsRatio_working_3-way'!X207^(1/3))*SIN(('OddsRatio_working_3-way'!Y207+2*PI())/3)</f>
        <v>-0.35318079373837552</v>
      </c>
      <c r="AK207" s="11">
        <f>'OddsRatio_working_3-way'!U207/(3*'OddsRatio_working_3-way'!X207^(1/3))*SIN(('OddsRatio_working_3-way'!Y207+4*PI())/3)</f>
        <v>0.61073208383162769</v>
      </c>
      <c r="AL207" s="11">
        <f>'OddsRatio_working_3-way'!Z207+'OddsRatio_working_3-way'!AF207</f>
        <v>1.113030718680776</v>
      </c>
      <c r="AM207" s="11">
        <f>'OddsRatio_working_3-way'!AA207+'OddsRatio_working_3-way'!AG207</f>
        <v>-1.0026072793368117</v>
      </c>
      <c r="AN207" s="11">
        <f>'OddsRatio_working_3-way'!AB207+'OddsRatio_working_3-way'!AH207</f>
        <v>-0.11042343934396479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1.113030718680776</v>
      </c>
      <c r="AS207" s="11">
        <f>IF(('OddsRatio_working_3-way'!X207=0),IF(Q207&gt;0,-Q207^(1/3),(-Q207)^(1/3)),'OddsRatio_working_3-way'!AM207-'OddsRatio_working_3-way'!R207/3)</f>
        <v>-1.0026072793368117</v>
      </c>
      <c r="AT207" s="11">
        <f>IF(('OddsRatio_working_3-way'!X207=0),IF(Q207&gt;0,-Q207^(1/3),(-Q207)^(1/3)),'OddsRatio_working_3-way'!AN207-'OddsRatio_working_3-way'!R207/3)</f>
        <v>-0.11042343934396479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1.54</v>
      </c>
      <c r="B208" s="4">
        <f>IF('True_Odds_Calculator_3-way'!B209="","",'True_Odds_Calculator_3-way'!B209)</f>
        <v>4.5999999999999996</v>
      </c>
      <c r="C208" s="4">
        <f>IF('True_Odds_Calculator_3-way'!C209="","",'True_Odds_Calculator_3-way'!C209)</f>
        <v>6.01</v>
      </c>
      <c r="D208" s="9">
        <f t="shared" si="52"/>
        <v>0.63506205733046917</v>
      </c>
      <c r="E208" s="9">
        <f t="shared" si="53"/>
        <v>0.20699669182480041</v>
      </c>
      <c r="F208" s="9">
        <f t="shared" si="54"/>
        <v>0.15794125084473035</v>
      </c>
      <c r="G208" s="9">
        <f t="shared" si="55"/>
        <v>1.0641653002926952</v>
      </c>
      <c r="H208" s="9">
        <f t="shared" si="56"/>
        <v>1.5746492621580555</v>
      </c>
      <c r="I208" s="9">
        <f t="shared" si="57"/>
        <v>4.830995081053703</v>
      </c>
      <c r="J208" s="9">
        <f t="shared" si="58"/>
        <v>6.3314681544664024</v>
      </c>
      <c r="K208" s="11">
        <f t="shared" si="59"/>
        <v>0.64935064935064934</v>
      </c>
      <c r="L208" s="11">
        <f t="shared" si="60"/>
        <v>0.21739130434782611</v>
      </c>
      <c r="M208" s="11">
        <f t="shared" si="61"/>
        <v>0.1663893510815308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-0.22876046040337428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0.21491566380519578</v>
      </c>
      <c r="Q208" s="11">
        <f>2*'OddsRatio_working_3-way'!K208*'OddsRatio_working_3-way'!L208*'OddsRatio_working_3-way'!M208</f>
        <v>4.6976101378184872E-2</v>
      </c>
      <c r="R208" s="11">
        <f t="shared" si="62"/>
        <v>0</v>
      </c>
      <c r="S208" s="11">
        <f t="shared" si="63"/>
        <v>-0.93947906655824209</v>
      </c>
      <c r="T208" s="11">
        <f t="shared" si="64"/>
        <v>-0.20535061564114584</v>
      </c>
      <c r="U208" s="11">
        <f>'OddsRatio_working_3-way'!S208-'OddsRatio_working_3-way'!R208^2/3</f>
        <v>-0.93947906655824209</v>
      </c>
      <c r="V208" s="11">
        <f>'OddsRatio_working_3-way'!S208*'OddsRatio_working_3-way'!R208/3-2*'OddsRatio_working_3-way'!R208^3/27-'OddsRatio_working_3-way'!T208</f>
        <v>0.20535061564114584</v>
      </c>
      <c r="W208" s="11">
        <f>'OddsRatio_working_3-way'!V208^2+4*'OddsRatio_working_3-way'!U208^3/27</f>
        <v>-8.0676143138658188E-2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0.17524626849298089</v>
      </c>
      <c r="Y208" s="11">
        <f>IF('OddsRatio_working_3-way'!W208&gt;=0,IF('OddsRatio_working_3-way'!V208+SQRT('OddsRatio_working_3-way'!W208)&gt;0,0,PI()),ACOS('OddsRatio_working_3-way'!V208/(2*'OddsRatio_working_3-way'!X208)))</f>
        <v>0.94481655636412443</v>
      </c>
      <c r="Z208" s="11">
        <f>'OddsRatio_working_3-way'!X208^(1/3)*COS('OddsRatio_working_3-way'!Y208/3)</f>
        <v>0.5320826501463477</v>
      </c>
      <c r="AA208" s="11">
        <f>'OddsRatio_working_3-way'!X208^(1/3)*COS(('OddsRatio_working_3-way'!Y208+2*PI())/3)</f>
        <v>-0.41616063328997199</v>
      </c>
      <c r="AB208" s="11">
        <f>'OddsRatio_working_3-way'!X208^(1/3)*COS(('OddsRatio_working_3-way'!Y208+4*PI())/3)</f>
        <v>-0.1159220168563759</v>
      </c>
      <c r="AC208" s="11">
        <f>'OddsRatio_working_3-way'!X208^(1/3)*SIN('OddsRatio_working_3-way'!Y208/3)</f>
        <v>0.17334284601905758</v>
      </c>
      <c r="AD208" s="11">
        <f>'OddsRatio_working_3-way'!X208^(1/3)*SIN(('OddsRatio_working_3-way'!Y208+2*PI())/3)</f>
        <v>0.37412566893015625</v>
      </c>
      <c r="AE208" s="11">
        <f>'OddsRatio_working_3-way'!X208^(1/3)*SIN(('OddsRatio_working_3-way'!Y208+4*PI())/3)</f>
        <v>-0.54746851494921378</v>
      </c>
      <c r="AF208" s="11">
        <f>-'OddsRatio_working_3-way'!U208/(3*'OddsRatio_working_3-way'!X208^(1/3))*COS(('OddsRatio_working_3-way'!Y208)/3)</f>
        <v>0.53208265014634759</v>
      </c>
      <c r="AG208" s="11">
        <f>-'OddsRatio_working_3-way'!U208/(3*'OddsRatio_working_3-way'!X208^(1/3))*COS(('OddsRatio_working_3-way'!Y208+2*PI())/3)</f>
        <v>-0.41616063328997188</v>
      </c>
      <c r="AH208" s="11">
        <f>-'OddsRatio_working_3-way'!U208/(3*'OddsRatio_working_3-way'!X208^(1/3))*COS(('OddsRatio_working_3-way'!Y208+4*PI())/3)</f>
        <v>-0.11592201685637588</v>
      </c>
      <c r="AI208" s="11">
        <f>'OddsRatio_working_3-way'!U208/(3*'OddsRatio_working_3-way'!X208^(1/3))*SIN(('OddsRatio_working_3-way'!Y208)/3)</f>
        <v>-0.17334284601905756</v>
      </c>
      <c r="AJ208" s="11">
        <f>'OddsRatio_working_3-way'!U208/(3*'OddsRatio_working_3-way'!X208^(1/3))*SIN(('OddsRatio_working_3-way'!Y208+2*PI())/3)</f>
        <v>-0.3741256689301562</v>
      </c>
      <c r="AK208" s="11">
        <f>'OddsRatio_working_3-way'!U208/(3*'OddsRatio_working_3-way'!X208^(1/3))*SIN(('OddsRatio_working_3-way'!Y208+4*PI())/3)</f>
        <v>0.54746851494921367</v>
      </c>
      <c r="AL208" s="11">
        <f>'OddsRatio_working_3-way'!Z208+'OddsRatio_working_3-way'!AF208</f>
        <v>1.0641653002926952</v>
      </c>
      <c r="AM208" s="11">
        <f>'OddsRatio_working_3-way'!AA208+'OddsRatio_working_3-way'!AG208</f>
        <v>-0.83232126657994387</v>
      </c>
      <c r="AN208" s="11">
        <f>'OddsRatio_working_3-way'!AB208+'OddsRatio_working_3-way'!AH208</f>
        <v>-0.23184403371275178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1.0641653002926952</v>
      </c>
      <c r="AS208" s="11">
        <f>IF(('OddsRatio_working_3-way'!X208=0),IF(Q208&gt;0,-Q208^(1/3),(-Q208)^(1/3)),'OddsRatio_working_3-way'!AM208-'OddsRatio_working_3-way'!R208/3)</f>
        <v>-0.83232126657994387</v>
      </c>
      <c r="AT208" s="11">
        <f>IF(('OddsRatio_working_3-way'!X208=0),IF(Q208&gt;0,-Q208^(1/3),(-Q208)^(1/3)),'OddsRatio_working_3-way'!AN208-'OddsRatio_working_3-way'!R208/3)</f>
        <v>-0.23184403371275178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2.0299999999999998</v>
      </c>
      <c r="B209" s="4">
        <f>IF('True_Odds_Calculator_3-way'!B210="","",'True_Odds_Calculator_3-way'!B210)</f>
        <v>3.76</v>
      </c>
      <c r="C209" s="4">
        <f>IF('True_Odds_Calculator_3-way'!C210="","",'True_Odds_Calculator_3-way'!C210)</f>
        <v>3.69</v>
      </c>
      <c r="D209" s="9">
        <f t="shared" si="52"/>
        <v>0.48103861075167997</v>
      </c>
      <c r="E209" s="9">
        <f t="shared" si="53"/>
        <v>0.25701262877896031</v>
      </c>
      <c r="F209" s="9">
        <f t="shared" si="54"/>
        <v>0.2619487604693595</v>
      </c>
      <c r="G209" s="9">
        <f t="shared" si="55"/>
        <v>1.0474128224169621</v>
      </c>
      <c r="H209" s="9">
        <f t="shared" si="56"/>
        <v>2.0788352070894707</v>
      </c>
      <c r="I209" s="9">
        <f t="shared" si="57"/>
        <v>3.8908593898708159</v>
      </c>
      <c r="J209" s="9">
        <f t="shared" si="58"/>
        <v>3.8175404923016285</v>
      </c>
      <c r="K209" s="11">
        <f t="shared" si="59"/>
        <v>0.49261083743842371</v>
      </c>
      <c r="L209" s="11">
        <f t="shared" si="60"/>
        <v>0.26595744680851063</v>
      </c>
      <c r="M209" s="11">
        <f t="shared" si="61"/>
        <v>0.2710027100271003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-0.27151156796129317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0.23007252397227884</v>
      </c>
      <c r="Q209" s="11">
        <f>2*'OddsRatio_working_3-way'!K209*'OddsRatio_working_3-way'!L209*'OddsRatio_working_3-way'!M209</f>
        <v>7.1010038263049038E-2</v>
      </c>
      <c r="R209" s="11">
        <f t="shared" si="62"/>
        <v>0</v>
      </c>
      <c r="S209" s="11">
        <f t="shared" si="63"/>
        <v>-0.84737650664327535</v>
      </c>
      <c r="T209" s="11">
        <f t="shared" si="64"/>
        <v>-0.26153595884051711</v>
      </c>
      <c r="U209" s="11">
        <f>'OddsRatio_working_3-way'!S209-'OddsRatio_working_3-way'!R209^2/3</f>
        <v>-0.84737650664327535</v>
      </c>
      <c r="V209" s="11">
        <f>'OddsRatio_working_3-way'!S209*'OddsRatio_working_3-way'!R209/3-2*'OddsRatio_working_3-way'!R209^3/27-'OddsRatio_working_3-way'!T209</f>
        <v>0.26153595884051711</v>
      </c>
      <c r="W209" s="11">
        <f>'OddsRatio_working_3-way'!V209^2+4*'OddsRatio_working_3-way'!U209^3/27</f>
        <v>-2.1740588310688008E-2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0.15011799199073098</v>
      </c>
      <c r="Y209" s="11">
        <f>IF('OddsRatio_working_3-way'!W209&gt;=0,IF('OddsRatio_working_3-way'!V209+SQRT('OddsRatio_working_3-way'!W209)&gt;0,0,PI()),ACOS('OddsRatio_working_3-way'!V209/(2*'OddsRatio_working_3-way'!X209)))</f>
        <v>0.51335592572291966</v>
      </c>
      <c r="Z209" s="11">
        <f>'OddsRatio_working_3-way'!X209^(1/3)*COS('OddsRatio_working_3-way'!Y209/3)</f>
        <v>0.52370641120848105</v>
      </c>
      <c r="AA209" s="11">
        <f>'OddsRatio_working_3-way'!X209^(1/3)*COS(('OddsRatio_working_3-way'!Y209+2*PI())/3)</f>
        <v>-0.34022936782955526</v>
      </c>
      <c r="AB209" s="11">
        <f>'OddsRatio_working_3-way'!X209^(1/3)*COS(('OddsRatio_working_3-way'!Y209+4*PI())/3)</f>
        <v>-0.18347704337892598</v>
      </c>
      <c r="AC209" s="11">
        <f>'OddsRatio_working_3-way'!X209^(1/3)*SIN('OddsRatio_working_3-way'!Y209/3)</f>
        <v>9.050099671767059E-2</v>
      </c>
      <c r="AD209" s="11">
        <f>'OddsRatio_working_3-way'!X209^(1/3)*SIN(('OddsRatio_working_3-way'!Y209+2*PI())/3)</f>
        <v>0.40829255787248886</v>
      </c>
      <c r="AE209" s="11">
        <f>'OddsRatio_working_3-way'!X209^(1/3)*SIN(('OddsRatio_working_3-way'!Y209+4*PI())/3)</f>
        <v>-0.49879355459015928</v>
      </c>
      <c r="AF209" s="11">
        <f>-'OddsRatio_working_3-way'!U209/(3*'OddsRatio_working_3-way'!X209^(1/3))*COS(('OddsRatio_working_3-way'!Y209)/3)</f>
        <v>0.52370641120848105</v>
      </c>
      <c r="AG209" s="11">
        <f>-'OddsRatio_working_3-way'!U209/(3*'OddsRatio_working_3-way'!X209^(1/3))*COS(('OddsRatio_working_3-way'!Y209+2*PI())/3)</f>
        <v>-0.34022936782955526</v>
      </c>
      <c r="AH209" s="11">
        <f>-'OddsRatio_working_3-way'!U209/(3*'OddsRatio_working_3-way'!X209^(1/3))*COS(('OddsRatio_working_3-way'!Y209+4*PI())/3)</f>
        <v>-0.18347704337892598</v>
      </c>
      <c r="AI209" s="11">
        <f>'OddsRatio_working_3-way'!U209/(3*'OddsRatio_working_3-way'!X209^(1/3))*SIN(('OddsRatio_working_3-way'!Y209)/3)</f>
        <v>-9.050099671767059E-2</v>
      </c>
      <c r="AJ209" s="11">
        <f>'OddsRatio_working_3-way'!U209/(3*'OddsRatio_working_3-way'!X209^(1/3))*SIN(('OddsRatio_working_3-way'!Y209+2*PI())/3)</f>
        <v>-0.40829255787248886</v>
      </c>
      <c r="AK209" s="11">
        <f>'OddsRatio_working_3-way'!U209/(3*'OddsRatio_working_3-way'!X209^(1/3))*SIN(('OddsRatio_working_3-way'!Y209+4*PI())/3)</f>
        <v>0.49879355459015928</v>
      </c>
      <c r="AL209" s="11">
        <f>'OddsRatio_working_3-way'!Z209+'OddsRatio_working_3-way'!AF209</f>
        <v>1.0474128224169621</v>
      </c>
      <c r="AM209" s="11">
        <f>'OddsRatio_working_3-way'!AA209+'OddsRatio_working_3-way'!AG209</f>
        <v>-0.68045873565911053</v>
      </c>
      <c r="AN209" s="11">
        <f>'OddsRatio_working_3-way'!AB209+'OddsRatio_working_3-way'!AH209</f>
        <v>-0.36695408675785196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1.0474128224169621</v>
      </c>
      <c r="AS209" s="11">
        <f>IF(('OddsRatio_working_3-way'!X209=0),IF(Q209&gt;0,-Q209^(1/3),(-Q209)^(1/3)),'OddsRatio_working_3-way'!AM209-'OddsRatio_working_3-way'!R209/3)</f>
        <v>-0.68045873565911053</v>
      </c>
      <c r="AT209" s="11">
        <f>IF(('OddsRatio_working_3-way'!X209=0),IF(Q209&gt;0,-Q209^(1/3),(-Q209)^(1/3)),'OddsRatio_working_3-way'!AN209-'OddsRatio_working_3-way'!R209/3)</f>
        <v>-0.36695408675785196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2.93</v>
      </c>
      <c r="B210" s="4">
        <f>IF('True_Odds_Calculator_3-way'!B211="","",'True_Odds_Calculator_3-way'!B211)</f>
        <v>3.67</v>
      </c>
      <c r="C210" s="4">
        <f>IF('True_Odds_Calculator_3-way'!C211="","",'True_Odds_Calculator_3-way'!C211)</f>
        <v>2.41</v>
      </c>
      <c r="D210" s="9">
        <f t="shared" si="52"/>
        <v>0.33160420108660382</v>
      </c>
      <c r="E210" s="9">
        <f t="shared" si="53"/>
        <v>0.26395805714844423</v>
      </c>
      <c r="F210" s="9">
        <f t="shared" si="54"/>
        <v>0.40443774176495184</v>
      </c>
      <c r="G210" s="9">
        <f t="shared" si="55"/>
        <v>1.0443747867478279</v>
      </c>
      <c r="H210" s="9">
        <f t="shared" si="56"/>
        <v>3.0156433384233083</v>
      </c>
      <c r="I210" s="9">
        <f t="shared" si="57"/>
        <v>3.7884806806167011</v>
      </c>
      <c r="J210" s="9">
        <f t="shared" si="58"/>
        <v>2.472568449314438</v>
      </c>
      <c r="K210" s="11">
        <f t="shared" si="59"/>
        <v>0.34129692832764502</v>
      </c>
      <c r="L210" s="11">
        <f t="shared" si="60"/>
        <v>0.27247956403269757</v>
      </c>
      <c r="M210" s="11">
        <f t="shared" si="61"/>
        <v>0.41493775933609955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-0.28037349530508826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0.23191227958541799</v>
      </c>
      <c r="Q210" s="11">
        <f>2*'OddsRatio_working_3-way'!K210*'OddsRatio_working_3-way'!L210*'OddsRatio_working_3-way'!M210</f>
        <v>7.7175467416112475E-2</v>
      </c>
      <c r="R210" s="11">
        <f t="shared" si="62"/>
        <v>0</v>
      </c>
      <c r="S210" s="11">
        <f t="shared" si="63"/>
        <v>-0.82715478983868562</v>
      </c>
      <c r="T210" s="11">
        <f t="shared" si="64"/>
        <v>-0.27525949745047773</v>
      </c>
      <c r="U210" s="11">
        <f>'OddsRatio_working_3-way'!S210-'OddsRatio_working_3-way'!R210^2/3</f>
        <v>-0.82715478983868562</v>
      </c>
      <c r="V210" s="11">
        <f>'OddsRatio_working_3-way'!S210*'OddsRatio_working_3-way'!R210/3-2*'OddsRatio_working_3-way'!R210^3/27-'OddsRatio_working_3-way'!T210</f>
        <v>0.27525949745047773</v>
      </c>
      <c r="W210" s="11">
        <f>'OddsRatio_working_3-way'!V210^2+4*'OddsRatio_working_3-way'!U210^3/27</f>
        <v>-8.0732369487850203E-3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0.14477657604518987</v>
      </c>
      <c r="Y210" s="11">
        <f>IF('OddsRatio_working_3-way'!W210&gt;=0,IF('OddsRatio_working_3-way'!V210+SQRT('OddsRatio_working_3-way'!W210)&gt;0,0,PI()),ACOS('OddsRatio_working_3-way'!V210/(2*'OddsRatio_working_3-way'!X210)))</f>
        <v>0.31551894833288441</v>
      </c>
      <c r="Z210" s="11">
        <f>'OddsRatio_working_3-way'!X210^(1/3)*COS('OddsRatio_working_3-way'!Y210/3)</f>
        <v>0.52218739337391407</v>
      </c>
      <c r="AA210" s="11">
        <f>'OddsRatio_working_3-way'!X210^(1/3)*COS(('OddsRatio_working_3-way'!Y210+2*PI())/3)</f>
        <v>-0.30883196342014813</v>
      </c>
      <c r="AB210" s="11">
        <f>'OddsRatio_working_3-way'!X210^(1/3)*COS(('OddsRatio_working_3-way'!Y210+4*PI())/3)</f>
        <v>-0.21335542995376583</v>
      </c>
      <c r="AC210" s="11">
        <f>'OddsRatio_working_3-way'!X210^(1/3)*SIN('OddsRatio_working_3-way'!Y210/3)</f>
        <v>5.5123402298108165E-2</v>
      </c>
      <c r="AD210" s="11">
        <f>'OddsRatio_working_3-way'!X210^(1/3)*SIN(('OddsRatio_working_3-way'!Y210+2*PI())/3)</f>
        <v>0.42466584704873339</v>
      </c>
      <c r="AE210" s="11">
        <f>'OddsRatio_working_3-way'!X210^(1/3)*SIN(('OddsRatio_working_3-way'!Y210+4*PI())/3)</f>
        <v>-0.47978924934684153</v>
      </c>
      <c r="AF210" s="11">
        <f>-'OddsRatio_working_3-way'!U210/(3*'OddsRatio_working_3-way'!X210^(1/3))*COS(('OddsRatio_working_3-way'!Y210)/3)</f>
        <v>0.52218739337391384</v>
      </c>
      <c r="AG210" s="11">
        <f>-'OddsRatio_working_3-way'!U210/(3*'OddsRatio_working_3-way'!X210^(1/3))*COS(('OddsRatio_working_3-way'!Y210+2*PI())/3)</f>
        <v>-0.30883196342014801</v>
      </c>
      <c r="AH210" s="11">
        <f>-'OddsRatio_working_3-way'!U210/(3*'OddsRatio_working_3-way'!X210^(1/3))*COS(('OddsRatio_working_3-way'!Y210+4*PI())/3)</f>
        <v>-0.21335542995376572</v>
      </c>
      <c r="AI210" s="11">
        <f>'OddsRatio_working_3-way'!U210/(3*'OddsRatio_working_3-way'!X210^(1/3))*SIN(('OddsRatio_working_3-way'!Y210)/3)</f>
        <v>-5.5123402298108144E-2</v>
      </c>
      <c r="AJ210" s="11">
        <f>'OddsRatio_working_3-way'!U210/(3*'OddsRatio_working_3-way'!X210^(1/3))*SIN(('OddsRatio_working_3-way'!Y210+2*PI())/3)</f>
        <v>-0.42466584704873322</v>
      </c>
      <c r="AK210" s="11">
        <f>'OddsRatio_working_3-way'!U210/(3*'OddsRatio_working_3-way'!X210^(1/3))*SIN(('OddsRatio_working_3-way'!Y210+4*PI())/3)</f>
        <v>0.47978924934684131</v>
      </c>
      <c r="AL210" s="11">
        <f>'OddsRatio_working_3-way'!Z210+'OddsRatio_working_3-way'!AF210</f>
        <v>1.0443747867478279</v>
      </c>
      <c r="AM210" s="11">
        <f>'OddsRatio_working_3-way'!AA210+'OddsRatio_working_3-way'!AG210</f>
        <v>-0.61766392684029614</v>
      </c>
      <c r="AN210" s="11">
        <f>'OddsRatio_working_3-way'!AB210+'OddsRatio_working_3-way'!AH210</f>
        <v>-0.42671085990753155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1.0443747867478279</v>
      </c>
      <c r="AS210" s="11">
        <f>IF(('OddsRatio_working_3-way'!X210=0),IF(Q210&gt;0,-Q210^(1/3),(-Q210)^(1/3)),'OddsRatio_working_3-way'!AM210-'OddsRatio_working_3-way'!R210/3)</f>
        <v>-0.61766392684029614</v>
      </c>
      <c r="AT210" s="11">
        <f>IF(('OddsRatio_working_3-way'!X210=0),IF(Q210&gt;0,-Q210^(1/3),(-Q210)^(1/3)),'OddsRatio_working_3-way'!AN210-'OddsRatio_working_3-way'!R210/3)</f>
        <v>-0.42671085990753155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2.29</v>
      </c>
      <c r="B211" s="4">
        <f>IF('True_Odds_Calculator_3-way'!B212="","",'True_Odds_Calculator_3-way'!B212)</f>
        <v>3.63</v>
      </c>
      <c r="C211" s="4">
        <f>IF('True_Odds_Calculator_3-way'!C212="","",'True_Odds_Calculator_3-way'!C212)</f>
        <v>3.18</v>
      </c>
      <c r="D211" s="9">
        <f t="shared" si="52"/>
        <v>0.42673838141374348</v>
      </c>
      <c r="E211" s="9">
        <f t="shared" si="53"/>
        <v>0.26746690499828168</v>
      </c>
      <c r="F211" s="9">
        <f t="shared" si="54"/>
        <v>0.30579471358797494</v>
      </c>
      <c r="G211" s="9">
        <f t="shared" si="55"/>
        <v>1.0413613374663779</v>
      </c>
      <c r="H211" s="9">
        <f t="shared" si="56"/>
        <v>2.3433561253316273</v>
      </c>
      <c r="I211" s="9">
        <f t="shared" si="57"/>
        <v>3.7387803175365728</v>
      </c>
      <c r="J211" s="9">
        <f t="shared" si="58"/>
        <v>3.2701677156767039</v>
      </c>
      <c r="K211" s="11">
        <f t="shared" si="59"/>
        <v>0.4366812227074236</v>
      </c>
      <c r="L211" s="11">
        <f t="shared" si="60"/>
        <v>0.27548209366391185</v>
      </c>
      <c r="M211" s="11">
        <f t="shared" si="61"/>
        <v>0.31446540880503143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-0.27979034580186579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0.23076004110706405</v>
      </c>
      <c r="Q211" s="11">
        <f>2*'OddsRatio_working_3-way'!K211*'OddsRatio_working_3-way'!L211*'OddsRatio_working_3-way'!M211</f>
        <v>7.5659029871168557E-2</v>
      </c>
      <c r="R211" s="11">
        <f t="shared" si="62"/>
        <v>0</v>
      </c>
      <c r="S211" s="11">
        <f t="shared" si="63"/>
        <v>-0.82476055578585739</v>
      </c>
      <c r="T211" s="11">
        <f t="shared" si="64"/>
        <v>-0.27041329697896965</v>
      </c>
      <c r="U211" s="11">
        <f>'OddsRatio_working_3-way'!S211-'OddsRatio_working_3-way'!R211^2/3</f>
        <v>-0.82476055578585739</v>
      </c>
      <c r="V211" s="11">
        <f>'OddsRatio_working_3-way'!S211*'OddsRatio_working_3-way'!R211/3-2*'OddsRatio_working_3-way'!R211^3/27-'OddsRatio_working_3-way'!T211</f>
        <v>0.27041329697896965</v>
      </c>
      <c r="W211" s="11">
        <f>'OddsRatio_working_3-way'!V211^2+4*'OddsRatio_working_3-way'!U211^3/27</f>
        <v>-9.9917379624465674E-3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0.14414843837645536</v>
      </c>
      <c r="Y211" s="11">
        <f>IF('OddsRatio_working_3-way'!W211&gt;=0,IF('OddsRatio_working_3-way'!V211+SQRT('OddsRatio_working_3-way'!W211)&gt;0,0,PI()),ACOS('OddsRatio_working_3-way'!V211/(2*'OddsRatio_working_3-way'!X211)))</f>
        <v>0.35407335043904919</v>
      </c>
      <c r="Z211" s="11">
        <f>'OddsRatio_working_3-way'!X211^(1/3)*COS('OddsRatio_working_3-way'!Y211/3)</f>
        <v>0.52068066873318897</v>
      </c>
      <c r="AA211" s="11">
        <f>'OddsRatio_working_3-way'!X211^(1/3)*COS(('OddsRatio_working_3-way'!Y211+2*PI())/3)</f>
        <v>-0.31380873486757926</v>
      </c>
      <c r="AB211" s="11">
        <f>'OddsRatio_working_3-way'!X211^(1/3)*COS(('OddsRatio_working_3-way'!Y211+4*PI())/3)</f>
        <v>-0.20687193386560937</v>
      </c>
      <c r="AC211" s="11">
        <f>'OddsRatio_working_3-way'!X211^(1/3)*SIN('OddsRatio_working_3-way'!Y211/3)</f>
        <v>6.1739990844764739E-2</v>
      </c>
      <c r="AD211" s="11">
        <f>'OddsRatio_working_3-way'!X211^(1/3)*SIN(('OddsRatio_working_3-way'!Y211+2*PI())/3)</f>
        <v>0.42005269096002917</v>
      </c>
      <c r="AE211" s="11">
        <f>'OddsRatio_working_3-way'!X211^(1/3)*SIN(('OddsRatio_working_3-way'!Y211+4*PI())/3)</f>
        <v>-0.4817926818047939</v>
      </c>
      <c r="AF211" s="11">
        <f>-'OddsRatio_working_3-way'!U211/(3*'OddsRatio_working_3-way'!X211^(1/3))*COS(('OddsRatio_working_3-way'!Y211)/3)</f>
        <v>0.52068066873318897</v>
      </c>
      <c r="AG211" s="11">
        <f>-'OddsRatio_working_3-way'!U211/(3*'OddsRatio_working_3-way'!X211^(1/3))*COS(('OddsRatio_working_3-way'!Y211+2*PI())/3)</f>
        <v>-0.31380873486757926</v>
      </c>
      <c r="AH211" s="11">
        <f>-'OddsRatio_working_3-way'!U211/(3*'OddsRatio_working_3-way'!X211^(1/3))*COS(('OddsRatio_working_3-way'!Y211+4*PI())/3)</f>
        <v>-0.20687193386560937</v>
      </c>
      <c r="AI211" s="11">
        <f>'OddsRatio_working_3-way'!U211/(3*'OddsRatio_working_3-way'!X211^(1/3))*SIN(('OddsRatio_working_3-way'!Y211)/3)</f>
        <v>-6.1739990844764739E-2</v>
      </c>
      <c r="AJ211" s="11">
        <f>'OddsRatio_working_3-way'!U211/(3*'OddsRatio_working_3-way'!X211^(1/3))*SIN(('OddsRatio_working_3-way'!Y211+2*PI())/3)</f>
        <v>-0.42005269096002917</v>
      </c>
      <c r="AK211" s="11">
        <f>'OddsRatio_working_3-way'!U211/(3*'OddsRatio_working_3-way'!X211^(1/3))*SIN(('OddsRatio_working_3-way'!Y211+4*PI())/3)</f>
        <v>0.4817926818047939</v>
      </c>
      <c r="AL211" s="11">
        <f>'OddsRatio_working_3-way'!Z211+'OddsRatio_working_3-way'!AF211</f>
        <v>1.0413613374663779</v>
      </c>
      <c r="AM211" s="11">
        <f>'OddsRatio_working_3-way'!AA211+'OddsRatio_working_3-way'!AG211</f>
        <v>-0.62761746973515853</v>
      </c>
      <c r="AN211" s="11">
        <f>'OddsRatio_working_3-way'!AB211+'OddsRatio_working_3-way'!AH211</f>
        <v>-0.41374386773121874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1.0413613374663779</v>
      </c>
      <c r="AS211" s="11">
        <f>IF(('OddsRatio_working_3-way'!X211=0),IF(Q211&gt;0,-Q211^(1/3),(-Q211)^(1/3)),'OddsRatio_working_3-way'!AM211-'OddsRatio_working_3-way'!R211/3)</f>
        <v>-0.62761746973515853</v>
      </c>
      <c r="AT211" s="11">
        <f>IF(('OddsRatio_working_3-way'!X211=0),IF(Q211&gt;0,-Q211^(1/3),(-Q211)^(1/3)),'OddsRatio_working_3-way'!AN211-'OddsRatio_working_3-way'!R211/3)</f>
        <v>-0.41374386773121874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2.81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2.61</v>
      </c>
      <c r="D212" s="9">
        <f t="shared" si="52"/>
        <v>0.34629243471074272</v>
      </c>
      <c r="E212" s="9">
        <f t="shared" si="53"/>
        <v>0.28045394668298868</v>
      </c>
      <c r="F212" s="9">
        <f t="shared" si="54"/>
        <v>0.37325361860626849</v>
      </c>
      <c r="G212" s="9">
        <f t="shared" si="55"/>
        <v>1.0429462630737998</v>
      </c>
      <c r="H212" s="9">
        <f t="shared" si="56"/>
        <v>2.8877327361635774</v>
      </c>
      <c r="I212" s="9">
        <f t="shared" si="57"/>
        <v>3.5656478071615472</v>
      </c>
      <c r="J212" s="9">
        <f t="shared" si="58"/>
        <v>2.6791434835488177</v>
      </c>
      <c r="K212" s="11">
        <f t="shared" si="59"/>
        <v>0.35587188612099646</v>
      </c>
      <c r="L212" s="11">
        <f t="shared" si="60"/>
        <v>0.28901734104046245</v>
      </c>
      <c r="M212" s="11">
        <f t="shared" si="61"/>
        <v>0.38314176245210729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-0.28249881600659776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0.23171513414296496</v>
      </c>
      <c r="Q212" s="11">
        <f>2*'OddsRatio_working_3-way'!K212*'OddsRatio_working_3-way'!L212*'OddsRatio_working_3-way'!M212</f>
        <v>7.8814671477198964E-2</v>
      </c>
      <c r="R212" s="11">
        <f t="shared" si="62"/>
        <v>0</v>
      </c>
      <c r="S212" s="11">
        <f t="shared" si="63"/>
        <v>-0.82023400104286903</v>
      </c>
      <c r="T212" s="11">
        <f t="shared" si="64"/>
        <v>-0.27899115681730235</v>
      </c>
      <c r="U212" s="11">
        <f>'OddsRatio_working_3-way'!S212-'OddsRatio_working_3-way'!R212^2/3</f>
        <v>-0.82023400104286903</v>
      </c>
      <c r="V212" s="11">
        <f>'OddsRatio_working_3-way'!S212*'OddsRatio_working_3-way'!R212/3-2*'OddsRatio_working_3-way'!R212^3/27-'OddsRatio_working_3-way'!T212</f>
        <v>0.27899115681730235</v>
      </c>
      <c r="W212" s="11">
        <f>'OddsRatio_working_3-way'!V212^2+4*'OddsRatio_working_3-way'!U212^3/27</f>
        <v>-3.9180324351432844E-3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0.14296336770078541</v>
      </c>
      <c r="Y212" s="11">
        <f>IF('OddsRatio_working_3-way'!W212&gt;=0,IF('OddsRatio_working_3-way'!V212+SQRT('OddsRatio_working_3-way'!W212)&gt;0,0,PI()),ACOS('OddsRatio_working_3-way'!V212/(2*'OddsRatio_working_3-way'!X212)))</f>
        <v>0.22070428506944939</v>
      </c>
      <c r="Z212" s="11">
        <f>'OddsRatio_working_3-way'!X212^(1/3)*COS('OddsRatio_working_3-way'!Y212/3)</f>
        <v>0.52147313153689989</v>
      </c>
      <c r="AA212" s="11">
        <f>'OddsRatio_working_3-way'!X212^(1/3)*COS(('OddsRatio_working_3-way'!Y212+2*PI())/3)</f>
        <v>-0.29402064716694554</v>
      </c>
      <c r="AB212" s="11">
        <f>'OddsRatio_working_3-way'!X212^(1/3)*COS(('OddsRatio_working_3-way'!Y212+4*PI())/3)</f>
        <v>-0.22745248436995441</v>
      </c>
      <c r="AC212" s="11">
        <f>'OddsRatio_working_3-way'!X212^(1/3)*SIN('OddsRatio_working_3-way'!Y212/3)</f>
        <v>3.8433146710301701E-2</v>
      </c>
      <c r="AD212" s="11">
        <f>'OddsRatio_working_3-way'!X212^(1/3)*SIN(('OddsRatio_working_3-way'!Y212+2*PI())/3)</f>
        <v>0.43239240594682848</v>
      </c>
      <c r="AE212" s="11">
        <f>'OddsRatio_working_3-way'!X212^(1/3)*SIN(('OddsRatio_working_3-way'!Y212+4*PI())/3)</f>
        <v>-0.47082555265713022</v>
      </c>
      <c r="AF212" s="11">
        <f>-'OddsRatio_working_3-way'!U212/(3*'OddsRatio_working_3-way'!X212^(1/3))*COS(('OddsRatio_working_3-way'!Y212)/3)</f>
        <v>0.52147313153689978</v>
      </c>
      <c r="AG212" s="11">
        <f>-'OddsRatio_working_3-way'!U212/(3*'OddsRatio_working_3-way'!X212^(1/3))*COS(('OddsRatio_working_3-way'!Y212+2*PI())/3)</f>
        <v>-0.29402064716694548</v>
      </c>
      <c r="AH212" s="11">
        <f>-'OddsRatio_working_3-way'!U212/(3*'OddsRatio_working_3-way'!X212^(1/3))*COS(('OddsRatio_working_3-way'!Y212+4*PI())/3)</f>
        <v>-0.22745248436995438</v>
      </c>
      <c r="AI212" s="11">
        <f>'OddsRatio_working_3-way'!U212/(3*'OddsRatio_working_3-way'!X212^(1/3))*SIN(('OddsRatio_working_3-way'!Y212)/3)</f>
        <v>-3.8433146710301694E-2</v>
      </c>
      <c r="AJ212" s="11">
        <f>'OddsRatio_working_3-way'!U212/(3*'OddsRatio_working_3-way'!X212^(1/3))*SIN(('OddsRatio_working_3-way'!Y212+2*PI())/3)</f>
        <v>-0.43239240594682843</v>
      </c>
      <c r="AK212" s="11">
        <f>'OddsRatio_working_3-way'!U212/(3*'OddsRatio_working_3-way'!X212^(1/3))*SIN(('OddsRatio_working_3-way'!Y212+4*PI())/3)</f>
        <v>0.47082555265713011</v>
      </c>
      <c r="AL212" s="11">
        <f>'OddsRatio_working_3-way'!Z212+'OddsRatio_working_3-way'!AF212</f>
        <v>1.0429462630737998</v>
      </c>
      <c r="AM212" s="11">
        <f>'OddsRatio_working_3-way'!AA212+'OddsRatio_working_3-way'!AG212</f>
        <v>-0.58804129433389107</v>
      </c>
      <c r="AN212" s="11">
        <f>'OddsRatio_working_3-way'!AB212+'OddsRatio_working_3-way'!AH212</f>
        <v>-0.45490496873990882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1.0429462630737998</v>
      </c>
      <c r="AS212" s="11">
        <f>IF(('OddsRatio_working_3-way'!X212=0),IF(Q212&gt;0,-Q212^(1/3),(-Q212)^(1/3)),'OddsRatio_working_3-way'!AM212-'OddsRatio_working_3-way'!R212/3)</f>
        <v>-0.58804129433389107</v>
      </c>
      <c r="AT212" s="11">
        <f>IF(('OddsRatio_working_3-way'!X212=0),IF(Q212&gt;0,-Q212^(1/3),(-Q212)^(1/3)),'OddsRatio_working_3-way'!AN212-'OddsRatio_working_3-way'!R212/3)</f>
        <v>-0.45490496873990882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7.4</v>
      </c>
      <c r="B213" s="4">
        <f>IF('True_Odds_Calculator_3-way'!B214="","",'True_Odds_Calculator_3-way'!B214)</f>
        <v>4.72</v>
      </c>
      <c r="C213" s="4">
        <f>IF('True_Odds_Calculator_3-way'!C214="","",'True_Odds_Calculator_3-way'!C214)</f>
        <v>1.46</v>
      </c>
      <c r="D213" s="9">
        <f t="shared" si="52"/>
        <v>0.12779151869469513</v>
      </c>
      <c r="E213" s="9">
        <f t="shared" si="53"/>
        <v>0.20132172070926438</v>
      </c>
      <c r="F213" s="9">
        <f t="shared" si="54"/>
        <v>0.67088676059604035</v>
      </c>
      <c r="G213" s="9">
        <f t="shared" si="55"/>
        <v>1.066444601300534</v>
      </c>
      <c r="H213" s="9">
        <f t="shared" si="56"/>
        <v>7.8252454483234182</v>
      </c>
      <c r="I213" s="9">
        <f t="shared" si="57"/>
        <v>4.9671739168379867</v>
      </c>
      <c r="J213" s="9">
        <f t="shared" si="58"/>
        <v>1.490564516598246</v>
      </c>
      <c r="K213" s="11">
        <f t="shared" si="59"/>
        <v>0.13513513513513511</v>
      </c>
      <c r="L213" s="11">
        <f t="shared" si="60"/>
        <v>0.21186440677966104</v>
      </c>
      <c r="M213" s="11">
        <f t="shared" si="61"/>
        <v>0.68493150684931503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-0.21476038378754891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0.20747180893454398</v>
      </c>
      <c r="Q213" s="11">
        <f>2*'OddsRatio_working_3-way'!K213*'OddsRatio_working_3-way'!L213*'OddsRatio_working_3-way'!M213</f>
        <v>3.9219623617116069E-2</v>
      </c>
      <c r="R213" s="11">
        <f t="shared" si="62"/>
        <v>0</v>
      </c>
      <c r="S213" s="11">
        <f t="shared" si="63"/>
        <v>-0.96606182795698881</v>
      </c>
      <c r="T213" s="11">
        <f t="shared" si="64"/>
        <v>-0.18262038335670869</v>
      </c>
      <c r="U213" s="11">
        <f>'OddsRatio_working_3-way'!S213-'OddsRatio_working_3-way'!R213^2/3</f>
        <v>-0.96606182795698881</v>
      </c>
      <c r="V213" s="11">
        <f>'OddsRatio_working_3-way'!S213*'OddsRatio_working_3-way'!R213/3-2*'OddsRatio_working_3-way'!R213^3/27-'OddsRatio_working_3-way'!T213</f>
        <v>0.18262038335670869</v>
      </c>
      <c r="W213" s="11">
        <f>'OddsRatio_working_3-way'!V213^2+4*'OddsRatio_working_3-way'!U213^3/27</f>
        <v>-0.10022043150346439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0.18273658358468867</v>
      </c>
      <c r="Y213" s="11">
        <f>IF('OddsRatio_working_3-way'!W213&gt;=0,IF('OddsRatio_working_3-way'!V213+SQRT('OddsRatio_working_3-way'!W213)&gt;0,0,PI()),ACOS('OddsRatio_working_3-way'!V213/(2*'OddsRatio_working_3-way'!X213)))</f>
        <v>1.0475646431301722</v>
      </c>
      <c r="Z213" s="11">
        <f>'OddsRatio_working_3-way'!X213^(1/3)*COS('OddsRatio_working_3-way'!Y213/3)</f>
        <v>0.53322230065026688</v>
      </c>
      <c r="AA213" s="11">
        <f>'OddsRatio_working_3-way'!X213^(1/3)*COS(('OddsRatio_working_3-way'!Y213+2*PI())/3)</f>
        <v>-0.43475079632266278</v>
      </c>
      <c r="AB213" s="11">
        <f>'OddsRatio_working_3-way'!X213^(1/3)*COS(('OddsRatio_working_3-way'!Y213+4*PI())/3)</f>
        <v>-9.8471504327604237E-2</v>
      </c>
      <c r="AC213" s="11">
        <f>'OddsRatio_working_3-way'!X213^(1/3)*SIN('OddsRatio_working_3-way'!Y213/3)</f>
        <v>0.1941509397562439</v>
      </c>
      <c r="AD213" s="11">
        <f>'OddsRatio_working_3-way'!X213^(1/3)*SIN(('OddsRatio_working_3-way'!Y213+2*PI())/3)</f>
        <v>0.36470858834939274</v>
      </c>
      <c r="AE213" s="11">
        <f>'OddsRatio_working_3-way'!X213^(1/3)*SIN(('OddsRatio_working_3-way'!Y213+4*PI())/3)</f>
        <v>-0.55885952810563666</v>
      </c>
      <c r="AF213" s="11">
        <f>-'OddsRatio_working_3-way'!U213/(3*'OddsRatio_working_3-way'!X213^(1/3))*COS(('OddsRatio_working_3-way'!Y213)/3)</f>
        <v>0.53322230065026699</v>
      </c>
      <c r="AG213" s="11">
        <f>-'OddsRatio_working_3-way'!U213/(3*'OddsRatio_working_3-way'!X213^(1/3))*COS(('OddsRatio_working_3-way'!Y213+2*PI())/3)</f>
        <v>-0.43475079632266284</v>
      </c>
      <c r="AH213" s="11">
        <f>-'OddsRatio_working_3-way'!U213/(3*'OddsRatio_working_3-way'!X213^(1/3))*COS(('OddsRatio_working_3-way'!Y213+4*PI())/3)</f>
        <v>-9.8471504327604251E-2</v>
      </c>
      <c r="AI213" s="11">
        <f>'OddsRatio_working_3-way'!U213/(3*'OddsRatio_working_3-way'!X213^(1/3))*SIN(('OddsRatio_working_3-way'!Y213)/3)</f>
        <v>-0.19415093975624392</v>
      </c>
      <c r="AJ213" s="11">
        <f>'OddsRatio_working_3-way'!U213/(3*'OddsRatio_working_3-way'!X213^(1/3))*SIN(('OddsRatio_working_3-way'!Y213+2*PI())/3)</f>
        <v>-0.36470858834939285</v>
      </c>
      <c r="AK213" s="11">
        <f>'OddsRatio_working_3-way'!U213/(3*'OddsRatio_working_3-way'!X213^(1/3))*SIN(('OddsRatio_working_3-way'!Y213+4*PI())/3)</f>
        <v>0.55885952810563677</v>
      </c>
      <c r="AL213" s="11">
        <f>'OddsRatio_working_3-way'!Z213+'OddsRatio_working_3-way'!AF213</f>
        <v>1.066444601300534</v>
      </c>
      <c r="AM213" s="11">
        <f>'OddsRatio_working_3-way'!AA213+'OddsRatio_working_3-way'!AG213</f>
        <v>-0.86950159264532556</v>
      </c>
      <c r="AN213" s="11">
        <f>'OddsRatio_working_3-way'!AB213+'OddsRatio_working_3-way'!AH213</f>
        <v>-0.19694300865520847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1.066444601300534</v>
      </c>
      <c r="AS213" s="11">
        <f>IF(('OddsRatio_working_3-way'!X213=0),IF(Q213&gt;0,-Q213^(1/3),(-Q213)^(1/3)),'OddsRatio_working_3-way'!AM213-'OddsRatio_working_3-way'!R213/3)</f>
        <v>-0.86950159264532556</v>
      </c>
      <c r="AT213" s="11">
        <f>IF(('OddsRatio_working_3-way'!X213=0),IF(Q213&gt;0,-Q213^(1/3),(-Q213)^(1/3)),'OddsRatio_working_3-way'!AN213-'OddsRatio_working_3-way'!R213/3)</f>
        <v>-0.19694300865520847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1.75</v>
      </c>
      <c r="B214" s="4">
        <f>IF('True_Odds_Calculator_3-way'!B215="","",'True_Odds_Calculator_3-way'!B215)</f>
        <v>3.88</v>
      </c>
      <c r="C214" s="4">
        <f>IF('True_Odds_Calculator_3-way'!C215="","",'True_Odds_Calculator_3-way'!C215)</f>
        <v>5.17</v>
      </c>
      <c r="D214" s="9">
        <f t="shared" si="52"/>
        <v>0.56201767826281024</v>
      </c>
      <c r="E214" s="9">
        <f t="shared" si="53"/>
        <v>0.25046804401589545</v>
      </c>
      <c r="F214" s="9">
        <f t="shared" si="54"/>
        <v>0.18751427772129439</v>
      </c>
      <c r="G214" s="9">
        <f t="shared" si="55"/>
        <v>1.0390712811525495</v>
      </c>
      <c r="H214" s="9">
        <f t="shared" si="56"/>
        <v>1.7793034608644123</v>
      </c>
      <c r="I214" s="9">
        <f t="shared" si="57"/>
        <v>3.9925252897193424</v>
      </c>
      <c r="J214" s="9">
        <f t="shared" si="58"/>
        <v>5.3329272424061314</v>
      </c>
      <c r="K214" s="11">
        <f t="shared" si="59"/>
        <v>0.5714285714285714</v>
      </c>
      <c r="L214" s="11">
        <f t="shared" si="60"/>
        <v>0.25773195876288663</v>
      </c>
      <c r="M214" s="11">
        <f t="shared" si="61"/>
        <v>0.19342359767891684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-0.25658395125383504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0.22219500175192208</v>
      </c>
      <c r="Q214" s="11">
        <f>2*'OddsRatio_working_3-way'!K214*'OddsRatio_working_3-way'!L214*'OddsRatio_working_3-way'!M214</f>
        <v>5.6973077372287732E-2</v>
      </c>
      <c r="R214" s="11">
        <f t="shared" si="62"/>
        <v>0</v>
      </c>
      <c r="S214" s="11">
        <f t="shared" si="63"/>
        <v>-0.86597388755662108</v>
      </c>
      <c r="T214" s="11">
        <f t="shared" si="64"/>
        <v>-0.22204458655297982</v>
      </c>
      <c r="U214" s="11">
        <f>'OddsRatio_working_3-way'!S214-'OddsRatio_working_3-way'!R214^2/3</f>
        <v>-0.86597388755662108</v>
      </c>
      <c r="V214" s="11">
        <f>'OddsRatio_working_3-way'!S214*'OddsRatio_working_3-way'!R214/3-2*'OddsRatio_working_3-way'!R214^3/27-'OddsRatio_working_3-way'!T214</f>
        <v>0.22204458655297982</v>
      </c>
      <c r="W214" s="11">
        <f>'OddsRatio_working_3-way'!V214^2+4*'OddsRatio_working_3-way'!U214^3/27</f>
        <v>-4.6904075392989387E-2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0.15508697060881124</v>
      </c>
      <c r="Y214" s="11">
        <f>IF('OddsRatio_working_3-way'!W214&gt;=0,IF('OddsRatio_working_3-way'!V214+SQRT('OddsRatio_working_3-way'!W214)&gt;0,0,PI()),ACOS('OddsRatio_working_3-way'!V214/(2*'OddsRatio_working_3-way'!X214)))</f>
        <v>0.77292531770514206</v>
      </c>
      <c r="Z214" s="11">
        <f>'OddsRatio_working_3-way'!X214^(1/3)*COS('OddsRatio_working_3-way'!Y214/3)</f>
        <v>0.51953564057627477</v>
      </c>
      <c r="AA214" s="11">
        <f>'OddsRatio_working_3-way'!X214^(1/3)*COS(('OddsRatio_working_3-way'!Y214+2*PI())/3)</f>
        <v>-0.37832375863542195</v>
      </c>
      <c r="AB214" s="11">
        <f>'OddsRatio_working_3-way'!X214^(1/3)*COS(('OddsRatio_working_3-way'!Y214+4*PI())/3)</f>
        <v>-0.14121188194085324</v>
      </c>
      <c r="AC214" s="11">
        <f>'OddsRatio_working_3-way'!X214^(1/3)*SIN('OddsRatio_working_3-way'!Y214/3)</f>
        <v>0.13689660583766683</v>
      </c>
      <c r="AD214" s="11">
        <f>'OddsRatio_working_3-way'!X214^(1/3)*SIN(('OddsRatio_working_3-way'!Y214+2*PI())/3)</f>
        <v>0.381482759991642</v>
      </c>
      <c r="AE214" s="11">
        <f>'OddsRatio_working_3-way'!X214^(1/3)*SIN(('OddsRatio_working_3-way'!Y214+4*PI())/3)</f>
        <v>-0.51837936582930866</v>
      </c>
      <c r="AF214" s="11">
        <f>-'OddsRatio_working_3-way'!U214/(3*'OddsRatio_working_3-way'!X214^(1/3))*COS(('OddsRatio_working_3-way'!Y214)/3)</f>
        <v>0.51953564057627466</v>
      </c>
      <c r="AG214" s="11">
        <f>-'OddsRatio_working_3-way'!U214/(3*'OddsRatio_working_3-way'!X214^(1/3))*COS(('OddsRatio_working_3-way'!Y214+2*PI())/3)</f>
        <v>-0.37832375863542189</v>
      </c>
      <c r="AH214" s="11">
        <f>-'OddsRatio_working_3-way'!U214/(3*'OddsRatio_working_3-way'!X214^(1/3))*COS(('OddsRatio_working_3-way'!Y214+4*PI())/3)</f>
        <v>-0.14121188194085318</v>
      </c>
      <c r="AI214" s="11">
        <f>'OddsRatio_working_3-way'!U214/(3*'OddsRatio_working_3-way'!X214^(1/3))*SIN(('OddsRatio_working_3-way'!Y214)/3)</f>
        <v>-0.1368966058376668</v>
      </c>
      <c r="AJ214" s="11">
        <f>'OddsRatio_working_3-way'!U214/(3*'OddsRatio_working_3-way'!X214^(1/3))*SIN(('OddsRatio_working_3-way'!Y214+2*PI())/3)</f>
        <v>-0.38148275999164188</v>
      </c>
      <c r="AK214" s="11">
        <f>'OddsRatio_working_3-way'!U214/(3*'OddsRatio_working_3-way'!X214^(1/3))*SIN(('OddsRatio_working_3-way'!Y214+4*PI())/3)</f>
        <v>0.51837936582930855</v>
      </c>
      <c r="AL214" s="11">
        <f>'OddsRatio_working_3-way'!Z214+'OddsRatio_working_3-way'!AF214</f>
        <v>1.0390712811525495</v>
      </c>
      <c r="AM214" s="11">
        <f>'OddsRatio_working_3-way'!AA214+'OddsRatio_working_3-way'!AG214</f>
        <v>-0.75664751727084378</v>
      </c>
      <c r="AN214" s="11">
        <f>'OddsRatio_working_3-way'!AB214+'OddsRatio_working_3-way'!AH214</f>
        <v>-0.28242376388170642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1.0390712811525495</v>
      </c>
      <c r="AS214" s="11">
        <f>IF(('OddsRatio_working_3-way'!X214=0),IF(Q214&gt;0,-Q214^(1/3),(-Q214)^(1/3)),'OddsRatio_working_3-way'!AM214-'OddsRatio_working_3-way'!R214/3)</f>
        <v>-0.75664751727084378</v>
      </c>
      <c r="AT214" s="11">
        <f>IF(('OddsRatio_working_3-way'!X214=0),IF(Q214&gt;0,-Q214^(1/3),(-Q214)^(1/3)),'OddsRatio_working_3-way'!AN214-'OddsRatio_working_3-way'!R214/3)</f>
        <v>-0.28242376388170642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1.54</v>
      </c>
      <c r="B215" s="4">
        <f>IF('True_Odds_Calculator_3-way'!B216="","",'True_Odds_Calculator_3-way'!B216)</f>
        <v>4.0199999999999996</v>
      </c>
      <c r="C215" s="4">
        <f>IF('True_Odds_Calculator_3-way'!C216="","",'True_Odds_Calculator_3-way'!C216)</f>
        <v>6.76</v>
      </c>
      <c r="D215" s="9">
        <f t="shared" si="52"/>
        <v>0.62953767082696688</v>
      </c>
      <c r="E215" s="9">
        <f t="shared" si="53"/>
        <v>0.23304276956548059</v>
      </c>
      <c r="F215" s="9">
        <f t="shared" si="54"/>
        <v>0.13741955960755239</v>
      </c>
      <c r="G215" s="9">
        <f t="shared" si="55"/>
        <v>1.089754246825676</v>
      </c>
      <c r="H215" s="9">
        <f t="shared" si="56"/>
        <v>1.588467293285865</v>
      </c>
      <c r="I215" s="9">
        <f t="shared" si="57"/>
        <v>4.2910578254135405</v>
      </c>
      <c r="J215" s="9">
        <f t="shared" si="58"/>
        <v>7.2769844617158945</v>
      </c>
      <c r="K215" s="11">
        <f t="shared" si="59"/>
        <v>0.64935064935064934</v>
      </c>
      <c r="L215" s="11">
        <f t="shared" si="60"/>
        <v>0.24875621890547267</v>
      </c>
      <c r="M215" s="11">
        <f t="shared" si="61"/>
        <v>0.14792899408284024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-0.22445522330711754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0.22270114118564177</v>
      </c>
      <c r="Q215" s="11">
        <f>2*'OddsRatio_working_3-way'!K215*'OddsRatio_working_3-way'!L215*'OddsRatio_working_3-way'!M215</f>
        <v>4.7789944460438154E-2</v>
      </c>
      <c r="R215" s="11">
        <f t="shared" si="62"/>
        <v>0</v>
      </c>
      <c r="S215" s="11">
        <f t="shared" si="63"/>
        <v>-0.99218515793203133</v>
      </c>
      <c r="T215" s="11">
        <f t="shared" si="64"/>
        <v>-0.21291526994249602</v>
      </c>
      <c r="U215" s="11">
        <f>'OddsRatio_working_3-way'!S215-'OddsRatio_working_3-way'!R215^2/3</f>
        <v>-0.99218515793203133</v>
      </c>
      <c r="V215" s="11">
        <f>'OddsRatio_working_3-way'!S215*'OddsRatio_working_3-way'!R215/3-2*'OddsRatio_working_3-way'!R215^3/27-'OddsRatio_working_3-way'!T215</f>
        <v>0.21291526994249602</v>
      </c>
      <c r="W215" s="11">
        <f>'OddsRatio_working_3-way'!V215^2+4*'OddsRatio_working_3-way'!U215^3/27</f>
        <v>-9.9369045128959013E-2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0.19019855237596117</v>
      </c>
      <c r="Y215" s="11">
        <f>IF('OddsRatio_working_3-way'!W215&gt;=0,IF('OddsRatio_working_3-way'!V215+SQRT('OddsRatio_working_3-way'!W215)&gt;0,0,PI()),ACOS('OddsRatio_working_3-way'!V215/(2*'OddsRatio_working_3-way'!X215)))</f>
        <v>0.97675034693601903</v>
      </c>
      <c r="Z215" s="11">
        <f>'OddsRatio_working_3-way'!X215^(1/3)*COS('OddsRatio_working_3-way'!Y215/3)</f>
        <v>0.54487712341283812</v>
      </c>
      <c r="AA215" s="11">
        <f>'OddsRatio_working_3-way'!X215^(1/3)*COS(('OddsRatio_working_3-way'!Y215+2*PI())/3)</f>
        <v>-0.43174323762342071</v>
      </c>
      <c r="AB215" s="11">
        <f>'OddsRatio_working_3-way'!X215^(1/3)*COS(('OddsRatio_working_3-way'!Y215+4*PI())/3)</f>
        <v>-0.11313388578941755</v>
      </c>
      <c r="AC215" s="11">
        <f>'OddsRatio_working_3-way'!X215^(1/3)*SIN('OddsRatio_working_3-way'!Y215/3)</f>
        <v>0.18394919504769419</v>
      </c>
      <c r="AD215" s="11">
        <f>'OddsRatio_working_3-way'!X215^(1/3)*SIN(('OddsRatio_working_3-way'!Y215+2*PI())/3)</f>
        <v>0.37990283329265956</v>
      </c>
      <c r="AE215" s="11">
        <f>'OddsRatio_working_3-way'!X215^(1/3)*SIN(('OddsRatio_working_3-way'!Y215+4*PI())/3)</f>
        <v>-0.56385202834035353</v>
      </c>
      <c r="AF215" s="11">
        <f>-'OddsRatio_working_3-way'!U215/(3*'OddsRatio_working_3-way'!X215^(1/3))*COS(('OddsRatio_working_3-way'!Y215)/3)</f>
        <v>0.544877123412838</v>
      </c>
      <c r="AG215" s="11">
        <f>-'OddsRatio_working_3-way'!U215/(3*'OddsRatio_working_3-way'!X215^(1/3))*COS(('OddsRatio_working_3-way'!Y215+2*PI())/3)</f>
        <v>-0.43174323762342065</v>
      </c>
      <c r="AH215" s="11">
        <f>-'OddsRatio_working_3-way'!U215/(3*'OddsRatio_working_3-way'!X215^(1/3))*COS(('OddsRatio_working_3-way'!Y215+4*PI())/3)</f>
        <v>-0.11313388578941753</v>
      </c>
      <c r="AI215" s="11">
        <f>'OddsRatio_working_3-way'!U215/(3*'OddsRatio_working_3-way'!X215^(1/3))*SIN(('OddsRatio_working_3-way'!Y215)/3)</f>
        <v>-0.18394919504769416</v>
      </c>
      <c r="AJ215" s="11">
        <f>'OddsRatio_working_3-way'!U215/(3*'OddsRatio_working_3-way'!X215^(1/3))*SIN(('OddsRatio_working_3-way'!Y215+2*PI())/3)</f>
        <v>-0.3799028332926595</v>
      </c>
      <c r="AK215" s="11">
        <f>'OddsRatio_working_3-way'!U215/(3*'OddsRatio_working_3-way'!X215^(1/3))*SIN(('OddsRatio_working_3-way'!Y215+4*PI())/3)</f>
        <v>0.56385202834035342</v>
      </c>
      <c r="AL215" s="11">
        <f>'OddsRatio_working_3-way'!Z215+'OddsRatio_working_3-way'!AF215</f>
        <v>1.089754246825676</v>
      </c>
      <c r="AM215" s="11">
        <f>'OddsRatio_working_3-way'!AA215+'OddsRatio_working_3-way'!AG215</f>
        <v>-0.86348647524684141</v>
      </c>
      <c r="AN215" s="11">
        <f>'OddsRatio_working_3-way'!AB215+'OddsRatio_working_3-way'!AH215</f>
        <v>-0.2262677715788351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1.089754246825676</v>
      </c>
      <c r="AS215" s="11">
        <f>IF(('OddsRatio_working_3-way'!X215=0),IF(Q215&gt;0,-Q215^(1/3),(-Q215)^(1/3)),'OddsRatio_working_3-way'!AM215-'OddsRatio_working_3-way'!R215/3)</f>
        <v>-0.86348647524684141</v>
      </c>
      <c r="AT215" s="11">
        <f>IF(('OddsRatio_working_3-way'!X215=0),IF(Q215&gt;0,-Q215^(1/3),(-Q215)^(1/3)),'OddsRatio_working_3-way'!AN215-'OddsRatio_working_3-way'!R215/3)</f>
        <v>-0.2262677715788351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1.89</v>
      </c>
      <c r="B216" s="4">
        <f>IF('True_Odds_Calculator_3-way'!B217="","",'True_Odds_Calculator_3-way'!B217)</f>
        <v>3.55</v>
      </c>
      <c r="C216" s="4">
        <f>IF('True_Odds_Calculator_3-way'!C217="","",'True_Odds_Calculator_3-way'!C217)</f>
        <v>3.96</v>
      </c>
      <c r="D216" s="9">
        <f t="shared" si="52"/>
        <v>0.50406980547366664</v>
      </c>
      <c r="E216" s="9">
        <f t="shared" si="53"/>
        <v>0.26185534266336302</v>
      </c>
      <c r="F216" s="9">
        <f t="shared" si="54"/>
        <v>0.23407485186297022</v>
      </c>
      <c r="G216" s="9">
        <f t="shared" si="55"/>
        <v>1.1054519267354683</v>
      </c>
      <c r="H216" s="9">
        <f t="shared" si="56"/>
        <v>1.9838522147945667</v>
      </c>
      <c r="I216" s="9">
        <f t="shared" si="57"/>
        <v>3.8189024131754445</v>
      </c>
      <c r="J216" s="9">
        <f t="shared" si="58"/>
        <v>4.2721377031369867</v>
      </c>
      <c r="K216" s="11">
        <f t="shared" si="59"/>
        <v>0.52910052910052918</v>
      </c>
      <c r="L216" s="11">
        <f t="shared" si="60"/>
        <v>0.28169014084507044</v>
      </c>
      <c r="M216" s="11">
        <f t="shared" si="61"/>
        <v>0.25252525252525254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-0.25283462842148285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0.24087661020368378</v>
      </c>
      <c r="Q216" s="11">
        <f>2*'OddsRatio_working_3-way'!K216*'OddsRatio_working_3-way'!L216*'OddsRatio_working_3-way'!M216</f>
        <v>7.5273940688651189E-2</v>
      </c>
      <c r="R216" s="11">
        <f t="shared" si="62"/>
        <v>0</v>
      </c>
      <c r="S216" s="11">
        <f t="shared" si="63"/>
        <v>-0.95270419130300177</v>
      </c>
      <c r="T216" s="11">
        <f t="shared" si="64"/>
        <v>-0.29772005978218807</v>
      </c>
      <c r="U216" s="11">
        <f>'OddsRatio_working_3-way'!S216-'OddsRatio_working_3-way'!R216^2/3</f>
        <v>-0.95270419130300177</v>
      </c>
      <c r="V216" s="11">
        <f>'OddsRatio_working_3-way'!S216*'OddsRatio_working_3-way'!R216/3-2*'OddsRatio_working_3-way'!R216^3/27-'OddsRatio_working_3-way'!T216</f>
        <v>0.29772005978218807</v>
      </c>
      <c r="W216" s="11">
        <f>'OddsRatio_working_3-way'!V216^2+4*'OddsRatio_working_3-way'!U216^3/27</f>
        <v>-3.9469056193201874E-2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0.17895969531567124</v>
      </c>
      <c r="Y216" s="11">
        <f>IF('OddsRatio_working_3-way'!W216&gt;=0,IF('OddsRatio_working_3-way'!V216+SQRT('OddsRatio_working_3-way'!W216)&gt;0,0,PI()),ACOS('OddsRatio_working_3-way'!V216/(2*'OddsRatio_working_3-way'!X216)))</f>
        <v>0.58844003150642521</v>
      </c>
      <c r="Z216" s="11">
        <f>'OddsRatio_working_3-way'!X216^(1/3)*COS('OddsRatio_working_3-way'!Y216/3)</f>
        <v>0.55272596336773416</v>
      </c>
      <c r="AA216" s="11">
        <f>'OddsRatio_working_3-way'!X216^(1/3)*COS(('OddsRatio_working_3-way'!Y216+2*PI())/3)</f>
        <v>-0.37147636081718416</v>
      </c>
      <c r="AB216" s="11">
        <f>'OddsRatio_working_3-way'!X216^(1/3)*COS(('OddsRatio_working_3-way'!Y216+4*PI())/3)</f>
        <v>-0.18124960255055012</v>
      </c>
      <c r="AC216" s="11">
        <f>'OddsRatio_working_3-way'!X216^(1/3)*SIN('OddsRatio_working_3-way'!Y216/3)</f>
        <v>0.10982747009231107</v>
      </c>
      <c r="AD216" s="11">
        <f>'OddsRatio_working_3-way'!X216^(1/3)*SIN(('OddsRatio_working_3-way'!Y216+2*PI())/3)</f>
        <v>0.42376099056152927</v>
      </c>
      <c r="AE216" s="11">
        <f>'OddsRatio_working_3-way'!X216^(1/3)*SIN(('OddsRatio_working_3-way'!Y216+4*PI())/3)</f>
        <v>-0.53358846065384036</v>
      </c>
      <c r="AF216" s="11">
        <f>-'OddsRatio_working_3-way'!U216/(3*'OddsRatio_working_3-way'!X216^(1/3))*COS(('OddsRatio_working_3-way'!Y216)/3)</f>
        <v>0.55272596336773405</v>
      </c>
      <c r="AG216" s="11">
        <f>-'OddsRatio_working_3-way'!U216/(3*'OddsRatio_working_3-way'!X216^(1/3))*COS(('OddsRatio_working_3-way'!Y216+2*PI())/3)</f>
        <v>-0.3714763608171841</v>
      </c>
      <c r="AH216" s="11">
        <f>-'OddsRatio_working_3-way'!U216/(3*'OddsRatio_working_3-way'!X216^(1/3))*COS(('OddsRatio_working_3-way'!Y216+4*PI())/3)</f>
        <v>-0.18124960255055006</v>
      </c>
      <c r="AI216" s="11">
        <f>'OddsRatio_working_3-way'!U216/(3*'OddsRatio_working_3-way'!X216^(1/3))*SIN(('OddsRatio_working_3-way'!Y216)/3)</f>
        <v>-0.10982747009231106</v>
      </c>
      <c r="AJ216" s="11">
        <f>'OddsRatio_working_3-way'!U216/(3*'OddsRatio_working_3-way'!X216^(1/3))*SIN(('OddsRatio_working_3-way'!Y216+2*PI())/3)</f>
        <v>-0.42376099056152916</v>
      </c>
      <c r="AK216" s="11">
        <f>'OddsRatio_working_3-way'!U216/(3*'OddsRatio_working_3-way'!X216^(1/3))*SIN(('OddsRatio_working_3-way'!Y216+4*PI())/3)</f>
        <v>0.53358846065384025</v>
      </c>
      <c r="AL216" s="11">
        <f>'OddsRatio_working_3-way'!Z216+'OddsRatio_working_3-way'!AF216</f>
        <v>1.1054519267354683</v>
      </c>
      <c r="AM216" s="11">
        <f>'OddsRatio_working_3-way'!AA216+'OddsRatio_working_3-way'!AG216</f>
        <v>-0.74295272163436832</v>
      </c>
      <c r="AN216" s="11">
        <f>'OddsRatio_working_3-way'!AB216+'OddsRatio_working_3-way'!AH216</f>
        <v>-0.36249920510110017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1.1054519267354683</v>
      </c>
      <c r="AS216" s="11">
        <f>IF(('OddsRatio_working_3-way'!X216=0),IF(Q216&gt;0,-Q216^(1/3),(-Q216)^(1/3)),'OddsRatio_working_3-way'!AM216-'OddsRatio_working_3-way'!R216/3)</f>
        <v>-0.74295272163436832</v>
      </c>
      <c r="AT216" s="11">
        <f>IF(('OddsRatio_working_3-way'!X216=0),IF(Q216&gt;0,-Q216^(1/3),(-Q216)^(1/3)),'OddsRatio_working_3-way'!AN216-'OddsRatio_working_3-way'!R216/3)</f>
        <v>-0.36249920510110017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3.85</v>
      </c>
      <c r="B217" s="4">
        <f>IF('True_Odds_Calculator_3-way'!B218="","",'True_Odds_Calculator_3-way'!B218)</f>
        <v>3.27</v>
      </c>
      <c r="C217" s="4">
        <f>IF('True_Odds_Calculator_3-way'!C218="","",'True_Odds_Calculator_3-way'!C218)</f>
        <v>2.0099999999999998</v>
      </c>
      <c r="D217" s="9">
        <f t="shared" si="52"/>
        <v>0.24140434423876264</v>
      </c>
      <c r="E217" s="9">
        <f t="shared" si="53"/>
        <v>0.28547644649791104</v>
      </c>
      <c r="F217" s="9">
        <f t="shared" si="54"/>
        <v>0.47311920926332623</v>
      </c>
      <c r="G217" s="9">
        <f t="shared" si="55"/>
        <v>1.102606148789631</v>
      </c>
      <c r="H217" s="9">
        <f t="shared" si="56"/>
        <v>4.1424275240504498</v>
      </c>
      <c r="I217" s="9">
        <f t="shared" si="57"/>
        <v>3.5029159577524638</v>
      </c>
      <c r="J217" s="9">
        <f t="shared" si="58"/>
        <v>2.1136322102775269</v>
      </c>
      <c r="K217" s="11">
        <f t="shared" si="59"/>
        <v>0.25974025974025972</v>
      </c>
      <c r="L217" s="11">
        <f t="shared" si="60"/>
        <v>0.3058103975535168</v>
      </c>
      <c r="M217" s="11">
        <f t="shared" si="61"/>
        <v>0.49751243781094534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-0.25821861738608276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0.24224562085715035</v>
      </c>
      <c r="Q217" s="11">
        <f>2*'OddsRatio_working_3-way'!K217*'OddsRatio_working_3-way'!L217*'OddsRatio_working_3-way'!M217</f>
        <v>7.9036091633654271E-2</v>
      </c>
      <c r="R217" s="11">
        <f t="shared" si="62"/>
        <v>0</v>
      </c>
      <c r="S217" s="11">
        <f t="shared" si="63"/>
        <v>-0.93814157673592546</v>
      </c>
      <c r="T217" s="11">
        <f t="shared" si="64"/>
        <v>-0.30608208050111763</v>
      </c>
      <c r="U217" s="11">
        <f>'OddsRatio_working_3-way'!S217-'OddsRatio_working_3-way'!R217^2/3</f>
        <v>-0.93814157673592546</v>
      </c>
      <c r="V217" s="11">
        <f>'OddsRatio_working_3-way'!S217*'OddsRatio_working_3-way'!R217/3-2*'OddsRatio_working_3-way'!R217^3/27-'OddsRatio_working_3-way'!T217</f>
        <v>0.30608208050111763</v>
      </c>
      <c r="W217" s="11">
        <f>'OddsRatio_working_3-way'!V217^2+4*'OddsRatio_working_3-way'!U217^3/27</f>
        <v>-2.8634859956330486E-2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0.17487216756835772</v>
      </c>
      <c r="Y217" s="11">
        <f>IF('OddsRatio_working_3-way'!W217&gt;=0,IF('OddsRatio_working_3-way'!V217+SQRT('OddsRatio_working_3-way'!W217)&gt;0,0,PI()),ACOS('OddsRatio_working_3-way'!V217/(2*'OddsRatio_working_3-way'!X217)))</f>
        <v>0.50503093240903851</v>
      </c>
      <c r="Z217" s="11">
        <f>'OddsRatio_working_3-way'!X217^(1/3)*COS('OddsRatio_working_3-way'!Y217/3)</f>
        <v>0.55130307439481552</v>
      </c>
      <c r="AA217" s="11">
        <f>'OddsRatio_working_3-way'!X217^(1/3)*COS(('OddsRatio_working_3-way'!Y217+2*PI())/3)</f>
        <v>-0.35679390779440051</v>
      </c>
      <c r="AB217" s="11">
        <f>'OddsRatio_working_3-way'!X217^(1/3)*COS(('OddsRatio_working_3-way'!Y217+4*PI())/3)</f>
        <v>-0.19450916660041517</v>
      </c>
      <c r="AC217" s="11">
        <f>'OddsRatio_working_3-way'!X217^(1/3)*SIN('OddsRatio_working_3-way'!Y217/3)</f>
        <v>9.3695139013716358E-2</v>
      </c>
      <c r="AD217" s="11">
        <f>'OddsRatio_working_3-way'!X217^(1/3)*SIN(('OddsRatio_working_3-way'!Y217+2*PI())/3)</f>
        <v>0.43059489810351442</v>
      </c>
      <c r="AE217" s="11">
        <f>'OddsRatio_working_3-way'!X217^(1/3)*SIN(('OddsRatio_working_3-way'!Y217+4*PI())/3)</f>
        <v>-0.52429003711723066</v>
      </c>
      <c r="AF217" s="11">
        <f>-'OddsRatio_working_3-way'!U217/(3*'OddsRatio_working_3-way'!X217^(1/3))*COS(('OddsRatio_working_3-way'!Y217)/3)</f>
        <v>0.55130307439481552</v>
      </c>
      <c r="AG217" s="11">
        <f>-'OddsRatio_working_3-way'!U217/(3*'OddsRatio_working_3-way'!X217^(1/3))*COS(('OddsRatio_working_3-way'!Y217+2*PI())/3)</f>
        <v>-0.35679390779440051</v>
      </c>
      <c r="AH217" s="11">
        <f>-'OddsRatio_working_3-way'!U217/(3*'OddsRatio_working_3-way'!X217^(1/3))*COS(('OddsRatio_working_3-way'!Y217+4*PI())/3)</f>
        <v>-0.19450916660041517</v>
      </c>
      <c r="AI217" s="11">
        <f>'OddsRatio_working_3-way'!U217/(3*'OddsRatio_working_3-way'!X217^(1/3))*SIN(('OddsRatio_working_3-way'!Y217)/3)</f>
        <v>-9.3695139013716358E-2</v>
      </c>
      <c r="AJ217" s="11">
        <f>'OddsRatio_working_3-way'!U217/(3*'OddsRatio_working_3-way'!X217^(1/3))*SIN(('OddsRatio_working_3-way'!Y217+2*PI())/3)</f>
        <v>-0.43059489810351442</v>
      </c>
      <c r="AK217" s="11">
        <f>'OddsRatio_working_3-way'!U217/(3*'OddsRatio_working_3-way'!X217^(1/3))*SIN(('OddsRatio_working_3-way'!Y217+4*PI())/3)</f>
        <v>0.52429003711723066</v>
      </c>
      <c r="AL217" s="11">
        <f>'OddsRatio_working_3-way'!Z217+'OddsRatio_working_3-way'!AF217</f>
        <v>1.102606148789631</v>
      </c>
      <c r="AM217" s="11">
        <f>'OddsRatio_working_3-way'!AA217+'OddsRatio_working_3-way'!AG217</f>
        <v>-0.71358781558880102</v>
      </c>
      <c r="AN217" s="11">
        <f>'OddsRatio_working_3-way'!AB217+'OddsRatio_working_3-way'!AH217</f>
        <v>-0.38901833320083035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1.102606148789631</v>
      </c>
      <c r="AS217" s="11">
        <f>IF(('OddsRatio_working_3-way'!X217=0),IF(Q217&gt;0,-Q217^(1/3),(-Q217)^(1/3)),'OddsRatio_working_3-way'!AM217-'OddsRatio_working_3-way'!R217/3)</f>
        <v>-0.71358781558880102</v>
      </c>
      <c r="AT217" s="11">
        <f>IF(('OddsRatio_working_3-way'!X217=0),IF(Q217&gt;0,-Q217^(1/3),(-Q217)^(1/3)),'OddsRatio_working_3-way'!AN217-'OddsRatio_working_3-way'!R217/3)</f>
        <v>-0.38901833320083035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</v>
      </c>
      <c r="B218" s="4">
        <f>IF('True_Odds_Calculator_3-way'!B219="","",'True_Odds_Calculator_3-way'!B219)</f>
        <v>2.98</v>
      </c>
      <c r="C218" s="4">
        <f>IF('True_Odds_Calculator_3-way'!C219="","",'True_Odds_Calculator_3-way'!C219)</f>
        <v>4.3899999999999997</v>
      </c>
      <c r="D218" s="9">
        <f t="shared" si="52"/>
        <v>0.47527614942599478</v>
      </c>
      <c r="E218" s="9">
        <f t="shared" si="53"/>
        <v>0.31387328612428994</v>
      </c>
      <c r="F218" s="9">
        <f t="shared" si="54"/>
        <v>0.21085056444971537</v>
      </c>
      <c r="G218" s="9">
        <f t="shared" si="55"/>
        <v>1.1040399380607042</v>
      </c>
      <c r="H218" s="9">
        <f t="shared" si="56"/>
        <v>2.104039938060704</v>
      </c>
      <c r="I218" s="9">
        <f t="shared" si="57"/>
        <v>3.1859990773601941</v>
      </c>
      <c r="J218" s="9">
        <f t="shared" si="58"/>
        <v>4.7426953900257862</v>
      </c>
      <c r="K218" s="11">
        <f t="shared" si="59"/>
        <v>0.5</v>
      </c>
      <c r="L218" s="11">
        <f t="shared" si="60"/>
        <v>0.33557046979865773</v>
      </c>
      <c r="M218" s="11">
        <f t="shared" si="61"/>
        <v>0.22779043280182235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-0.25653941997523355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0.2434605800247665</v>
      </c>
      <c r="Q218" s="11">
        <f>2*'OddsRatio_working_3-way'!K218*'OddsRatio_working_3-way'!L218*'OddsRatio_working_3-way'!M218</f>
        <v>7.6439742550947098E-2</v>
      </c>
      <c r="R218" s="11">
        <f t="shared" si="62"/>
        <v>0</v>
      </c>
      <c r="S218" s="11">
        <f t="shared" si="63"/>
        <v>-0.94901820565537376</v>
      </c>
      <c r="T218" s="11">
        <f t="shared" si="64"/>
        <v>-0.29796489973481127</v>
      </c>
      <c r="U218" s="11">
        <f>'OddsRatio_working_3-way'!S218-'OddsRatio_working_3-way'!R218^2/3</f>
        <v>-0.94901820565537376</v>
      </c>
      <c r="V218" s="11">
        <f>'OddsRatio_working_3-way'!S218*'OddsRatio_working_3-way'!R218/3-2*'OddsRatio_working_3-way'!R218^3/27-'OddsRatio_working_3-way'!T218</f>
        <v>0.29796489973481127</v>
      </c>
      <c r="W218" s="11">
        <f>'OddsRatio_working_3-way'!V218^2+4*'OddsRatio_working_3-way'!U218^3/27</f>
        <v>-3.7842035272385097E-2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0.17792211550729242</v>
      </c>
      <c r="Y218" s="11">
        <f>IF('OddsRatio_working_3-way'!W218&gt;=0,IF('OddsRatio_working_3-way'!V218+SQRT('OddsRatio_working_3-way'!W218)&gt;0,0,PI()),ACOS('OddsRatio_working_3-way'!V218/(2*'OddsRatio_working_3-way'!X218)))</f>
        <v>0.57838532595326864</v>
      </c>
      <c r="Z218" s="11">
        <f>'OddsRatio_working_3-way'!X218^(1/3)*COS('OddsRatio_working_3-way'!Y218/3)</f>
        <v>0.55201996903035211</v>
      </c>
      <c r="AA218" s="11">
        <f>'OddsRatio_working_3-way'!X218^(1/3)*COS(('OddsRatio_working_3-way'!Y218+2*PI())/3)</f>
        <v>-0.36933745505649235</v>
      </c>
      <c r="AB218" s="11">
        <f>'OddsRatio_working_3-way'!X218^(1/3)*COS(('OddsRatio_working_3-way'!Y218+4*PI())/3)</f>
        <v>-0.18268251397385965</v>
      </c>
      <c r="AC218" s="11">
        <f>'OddsRatio_working_3-way'!X218^(1/3)*SIN('OddsRatio_working_3-way'!Y218/3)</f>
        <v>0.10776528047963169</v>
      </c>
      <c r="AD218" s="11">
        <f>'OddsRatio_working_3-way'!X218^(1/3)*SIN(('OddsRatio_working_3-way'!Y218+2*PI())/3)</f>
        <v>0.42418067633676815</v>
      </c>
      <c r="AE218" s="11">
        <f>'OddsRatio_working_3-way'!X218^(1/3)*SIN(('OddsRatio_working_3-way'!Y218+4*PI())/3)</f>
        <v>-0.53194595681639989</v>
      </c>
      <c r="AF218" s="11">
        <f>-'OddsRatio_working_3-way'!U218/(3*'OddsRatio_working_3-way'!X218^(1/3))*COS(('OddsRatio_working_3-way'!Y218)/3)</f>
        <v>0.55201996903035211</v>
      </c>
      <c r="AG218" s="11">
        <f>-'OddsRatio_working_3-way'!U218/(3*'OddsRatio_working_3-way'!X218^(1/3))*COS(('OddsRatio_working_3-way'!Y218+2*PI())/3)</f>
        <v>-0.36933745505649235</v>
      </c>
      <c r="AH218" s="11">
        <f>-'OddsRatio_working_3-way'!U218/(3*'OddsRatio_working_3-way'!X218^(1/3))*COS(('OddsRatio_working_3-way'!Y218+4*PI())/3)</f>
        <v>-0.18268251397385965</v>
      </c>
      <c r="AI218" s="11">
        <f>'OddsRatio_working_3-way'!U218/(3*'OddsRatio_working_3-way'!X218^(1/3))*SIN(('OddsRatio_working_3-way'!Y218)/3)</f>
        <v>-0.10776528047963169</v>
      </c>
      <c r="AJ218" s="11">
        <f>'OddsRatio_working_3-way'!U218/(3*'OddsRatio_working_3-way'!X218^(1/3))*SIN(('OddsRatio_working_3-way'!Y218+2*PI())/3)</f>
        <v>-0.42418067633676815</v>
      </c>
      <c r="AK218" s="11">
        <f>'OddsRatio_working_3-way'!U218/(3*'OddsRatio_working_3-way'!X218^(1/3))*SIN(('OddsRatio_working_3-way'!Y218+4*PI())/3)</f>
        <v>0.53194595681639989</v>
      </c>
      <c r="AL218" s="11">
        <f>'OddsRatio_working_3-way'!Z218+'OddsRatio_working_3-way'!AF218</f>
        <v>1.1040399380607042</v>
      </c>
      <c r="AM218" s="11">
        <f>'OddsRatio_working_3-way'!AA218+'OddsRatio_working_3-way'!AG218</f>
        <v>-0.7386749101129847</v>
      </c>
      <c r="AN218" s="11">
        <f>'OddsRatio_working_3-way'!AB218+'OddsRatio_working_3-way'!AH218</f>
        <v>-0.3653650279477193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1.1040399380607042</v>
      </c>
      <c r="AS218" s="11">
        <f>IF(('OddsRatio_working_3-way'!X218=0),IF(Q218&gt;0,-Q218^(1/3),(-Q218)^(1/3)),'OddsRatio_working_3-way'!AM218-'OddsRatio_working_3-way'!R218/3)</f>
        <v>-0.7386749101129847</v>
      </c>
      <c r="AT218" s="11">
        <f>IF(('OddsRatio_working_3-way'!X218=0),IF(Q218&gt;0,-Q218^(1/3),(-Q218)^(1/3)),'OddsRatio_working_3-way'!AN218-'OddsRatio_working_3-way'!R218/3)</f>
        <v>-0.3653650279477193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2.59</v>
      </c>
      <c r="B219" s="4">
        <f>IF('True_Odds_Calculator_3-way'!B220="","",'True_Odds_Calculator_3-way'!B220)</f>
        <v>3.06</v>
      </c>
      <c r="C219" s="4">
        <f>IF('True_Odds_Calculator_3-way'!C220="","",'True_Odds_Calculator_3-way'!C220)</f>
        <v>3.24</v>
      </c>
      <c r="D219" s="9">
        <f t="shared" si="52"/>
        <v>0.37847409625821277</v>
      </c>
      <c r="E219" s="9">
        <f t="shared" si="53"/>
        <v>0.31973238495511258</v>
      </c>
      <c r="F219" s="9">
        <f t="shared" si="54"/>
        <v>0.30179351878667432</v>
      </c>
      <c r="G219" s="9">
        <f t="shared" si="55"/>
        <v>1.0328231143709958</v>
      </c>
      <c r="H219" s="9">
        <f t="shared" si="56"/>
        <v>2.6421887518498841</v>
      </c>
      <c r="I219" s="9">
        <f t="shared" si="57"/>
        <v>3.1276156156042516</v>
      </c>
      <c r="J219" s="9">
        <f t="shared" si="58"/>
        <v>3.313523776191031</v>
      </c>
      <c r="K219" s="11">
        <f t="shared" si="59"/>
        <v>0.38610038610038611</v>
      </c>
      <c r="L219" s="11">
        <f t="shared" si="60"/>
        <v>0.32679738562091504</v>
      </c>
      <c r="M219" s="11">
        <f t="shared" si="61"/>
        <v>0.30864197530864196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-0.28572363212886076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0.22937659103236446</v>
      </c>
      <c r="Q219" s="11">
        <f>2*'OddsRatio_working_3-way'!K219*'OddsRatio_working_3-way'!L219*'OddsRatio_working_3-way'!M219</f>
        <v>7.7886788126439538E-2</v>
      </c>
      <c r="R219" s="11">
        <f t="shared" si="62"/>
        <v>0</v>
      </c>
      <c r="S219" s="11">
        <f t="shared" si="63"/>
        <v>-0.80279180732560507</v>
      </c>
      <c r="T219" s="11">
        <f t="shared" si="64"/>
        <v>-0.27259484119714944</v>
      </c>
      <c r="U219" s="11">
        <f>'OddsRatio_working_3-way'!S219-'OddsRatio_working_3-way'!R219^2/3</f>
        <v>-0.80279180732560507</v>
      </c>
      <c r="V219" s="11">
        <f>'OddsRatio_working_3-way'!S219*'OddsRatio_working_3-way'!R219/3-2*'OddsRatio_working_3-way'!R219^3/27-'OddsRatio_working_3-way'!T219</f>
        <v>0.27259484119714944</v>
      </c>
      <c r="W219" s="11">
        <f>'OddsRatio_working_3-way'!V219^2+4*'OddsRatio_working_3-way'!U219^3/27</f>
        <v>-2.3407929788604454E-3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0.13842754460922832</v>
      </c>
      <c r="Y219" s="11">
        <f>IF('OddsRatio_working_3-way'!W219&gt;=0,IF('OddsRatio_working_3-way'!V219+SQRT('OddsRatio_working_3-way'!W219)&gt;0,0,PI()),ACOS('OddsRatio_working_3-way'!V219/(2*'OddsRatio_working_3-way'!X219)))</f>
        <v>0.17565668087788677</v>
      </c>
      <c r="Z219" s="11">
        <f>'OddsRatio_working_3-way'!X219^(1/3)*COS('OddsRatio_working_3-way'!Y219/3)</f>
        <v>0.51641155718549792</v>
      </c>
      <c r="AA219" s="11">
        <f>'OddsRatio_working_3-way'!X219^(1/3)*COS(('OddsRatio_working_3-way'!Y219+2*PI())/3)</f>
        <v>-0.28442179536376522</v>
      </c>
      <c r="AB219" s="11">
        <f>'OddsRatio_working_3-way'!X219^(1/3)*COS(('OddsRatio_working_3-way'!Y219+4*PI())/3)</f>
        <v>-0.23198976182173237</v>
      </c>
      <c r="AC219" s="11">
        <f>'OddsRatio_working_3-way'!X219^(1/3)*SIN('OddsRatio_working_3-way'!Y219/3)</f>
        <v>3.0271648679652138E-2</v>
      </c>
      <c r="AD219" s="11">
        <f>'OddsRatio_working_3-way'!X219^(1/3)*SIN(('OddsRatio_working_3-way'!Y219+2*PI())/3)</f>
        <v>0.43208970299069549</v>
      </c>
      <c r="AE219" s="11">
        <f>'OddsRatio_working_3-way'!X219^(1/3)*SIN(('OddsRatio_working_3-way'!Y219+4*PI())/3)</f>
        <v>-0.46236135167034764</v>
      </c>
      <c r="AF219" s="11">
        <f>-'OddsRatio_working_3-way'!U219/(3*'OddsRatio_working_3-way'!X219^(1/3))*COS(('OddsRatio_working_3-way'!Y219)/3)</f>
        <v>0.51641155718549803</v>
      </c>
      <c r="AG219" s="11">
        <f>-'OddsRatio_working_3-way'!U219/(3*'OddsRatio_working_3-way'!X219^(1/3))*COS(('OddsRatio_working_3-way'!Y219+2*PI())/3)</f>
        <v>-0.28442179536376527</v>
      </c>
      <c r="AH219" s="11">
        <f>-'OddsRatio_working_3-way'!U219/(3*'OddsRatio_working_3-way'!X219^(1/3))*COS(('OddsRatio_working_3-way'!Y219+4*PI())/3)</f>
        <v>-0.23198976182173242</v>
      </c>
      <c r="AI219" s="11">
        <f>'OddsRatio_working_3-way'!U219/(3*'OddsRatio_working_3-way'!X219^(1/3))*SIN(('OddsRatio_working_3-way'!Y219)/3)</f>
        <v>-3.0271648679652145E-2</v>
      </c>
      <c r="AJ219" s="11">
        <f>'OddsRatio_working_3-way'!U219/(3*'OddsRatio_working_3-way'!X219^(1/3))*SIN(('OddsRatio_working_3-way'!Y219+2*PI())/3)</f>
        <v>-0.4320897029906956</v>
      </c>
      <c r="AK219" s="11">
        <f>'OddsRatio_working_3-way'!U219/(3*'OddsRatio_working_3-way'!X219^(1/3))*SIN(('OddsRatio_working_3-way'!Y219+4*PI())/3)</f>
        <v>0.46236135167034775</v>
      </c>
      <c r="AL219" s="11">
        <f>'OddsRatio_working_3-way'!Z219+'OddsRatio_working_3-way'!AF219</f>
        <v>1.0328231143709958</v>
      </c>
      <c r="AM219" s="11">
        <f>'OddsRatio_working_3-way'!AA219+'OddsRatio_working_3-way'!AG219</f>
        <v>-0.56884359072753043</v>
      </c>
      <c r="AN219" s="11">
        <f>'OddsRatio_working_3-way'!AB219+'OddsRatio_working_3-way'!AH219</f>
        <v>-0.46397952364346479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1.0328231143709958</v>
      </c>
      <c r="AS219" s="11">
        <f>IF(('OddsRatio_working_3-way'!X219=0),IF(Q219&gt;0,-Q219^(1/3),(-Q219)^(1/3)),'OddsRatio_working_3-way'!AM219-'OddsRatio_working_3-way'!R219/3)</f>
        <v>-0.56884359072753043</v>
      </c>
      <c r="AT219" s="11">
        <f>IF(('OddsRatio_working_3-way'!X219=0),IF(Q219&gt;0,-Q219^(1/3),(-Q219)^(1/3)),'OddsRatio_working_3-way'!AN219-'OddsRatio_working_3-way'!R219/3)</f>
        <v>-0.46397952364346479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1.18</v>
      </c>
      <c r="B220" s="4">
        <f>IF('True_Odds_Calculator_3-way'!B221="","",'True_Odds_Calculator_3-way'!B221)</f>
        <v>8.1300000000000008</v>
      </c>
      <c r="C220" s="4">
        <f>IF('True_Odds_Calculator_3-way'!C221="","",'True_Odds_Calculator_3-way'!C221)</f>
        <v>17.14</v>
      </c>
      <c r="D220" s="9">
        <f t="shared" si="52"/>
        <v>0.83418365836723107</v>
      </c>
      <c r="E220" s="9">
        <f t="shared" si="53"/>
        <v>0.11269168558474753</v>
      </c>
      <c r="F220" s="9">
        <f t="shared" si="54"/>
        <v>5.3124656048021371E-2</v>
      </c>
      <c r="G220" s="9">
        <f t="shared" si="55"/>
        <v>1.1043154450698784</v>
      </c>
      <c r="H220" s="9">
        <f t="shared" si="56"/>
        <v>1.1987767801125779</v>
      </c>
      <c r="I220" s="9">
        <f t="shared" si="57"/>
        <v>8.8737691233482359</v>
      </c>
      <c r="J220" s="9">
        <f t="shared" si="58"/>
        <v>18.823651283427839</v>
      </c>
      <c r="K220" s="11">
        <f t="shared" si="59"/>
        <v>0.84745762711864414</v>
      </c>
      <c r="L220" s="11">
        <f t="shared" si="60"/>
        <v>0.12300123001230011</v>
      </c>
      <c r="M220" s="11">
        <f t="shared" si="61"/>
        <v>5.8343057176196034E-2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-0.12597436992307931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0.14261311847538902</v>
      </c>
      <c r="Q220" s="11">
        <f>2*'OddsRatio_working_3-way'!K220*'OddsRatio_working_3-way'!L220*'OddsRatio_working_3-way'!M220</f>
        <v>1.2163165754830618E-2</v>
      </c>
      <c r="R220" s="11">
        <f t="shared" si="62"/>
        <v>0</v>
      </c>
      <c r="S220" s="11">
        <f t="shared" si="63"/>
        <v>-1.1320804268556328</v>
      </c>
      <c r="T220" s="11">
        <f t="shared" si="64"/>
        <v>-9.6552701650800224E-2</v>
      </c>
      <c r="U220" s="11">
        <f>'OddsRatio_working_3-way'!S220-'OddsRatio_working_3-way'!R220^2/3</f>
        <v>-1.1320804268556328</v>
      </c>
      <c r="V220" s="11">
        <f>'OddsRatio_working_3-way'!S220*'OddsRatio_working_3-way'!R220/3-2*'OddsRatio_working_3-way'!R220^3/27-'OddsRatio_working_3-way'!T220</f>
        <v>9.6552701650800224E-2</v>
      </c>
      <c r="W220" s="11">
        <f>'OddsRatio_working_3-way'!V220^2+4*'OddsRatio_working_3-way'!U220^3/27</f>
        <v>-0.20562293471898827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0.23181100001674679</v>
      </c>
      <c r="Y220" s="11">
        <f>IF('OddsRatio_working_3-way'!W220&gt;=0,IF('OddsRatio_working_3-way'!V220+SQRT('OddsRatio_working_3-way'!W220)&gt;0,0,PI()),ACOS('OddsRatio_working_3-way'!V220/(2*'OddsRatio_working_3-way'!X220)))</f>
        <v>1.3610033942465447</v>
      </c>
      <c r="Z220" s="11">
        <f>'OddsRatio_working_3-way'!X220^(1/3)*COS('OddsRatio_working_3-way'!Y220/3)</f>
        <v>0.55215772253493922</v>
      </c>
      <c r="AA220" s="11">
        <f>'OddsRatio_working_3-way'!X220^(1/3)*COS(('OddsRatio_working_3-way'!Y220+2*PI())/3)</f>
        <v>-0.50923437545849204</v>
      </c>
      <c r="AB220" s="11">
        <f>'OddsRatio_working_3-way'!X220^(1/3)*COS(('OddsRatio_working_3-way'!Y220+4*PI())/3)</f>
        <v>-4.2923347076447294E-2</v>
      </c>
      <c r="AC220" s="11">
        <f>'OddsRatio_working_3-way'!X220^(1/3)*SIN('OddsRatio_working_3-way'!Y220/3)</f>
        <v>0.26922479776246477</v>
      </c>
      <c r="AD220" s="11">
        <f>'OddsRatio_working_3-way'!X220^(1/3)*SIN(('OddsRatio_working_3-way'!Y220+2*PI())/3)</f>
        <v>0.34357021572978436</v>
      </c>
      <c r="AE220" s="11">
        <f>'OddsRatio_working_3-way'!X220^(1/3)*SIN(('OddsRatio_working_3-way'!Y220+4*PI())/3)</f>
        <v>-0.61279501349224919</v>
      </c>
      <c r="AF220" s="11">
        <f>-'OddsRatio_working_3-way'!U220/(3*'OddsRatio_working_3-way'!X220^(1/3))*COS(('OddsRatio_working_3-way'!Y220)/3)</f>
        <v>0.55215772253493911</v>
      </c>
      <c r="AG220" s="11">
        <f>-'OddsRatio_working_3-way'!U220/(3*'OddsRatio_working_3-way'!X220^(1/3))*COS(('OddsRatio_working_3-way'!Y220+2*PI())/3)</f>
        <v>-0.50923437545849193</v>
      </c>
      <c r="AH220" s="11">
        <f>-'OddsRatio_working_3-way'!U220/(3*'OddsRatio_working_3-way'!X220^(1/3))*COS(('OddsRatio_working_3-way'!Y220+4*PI())/3)</f>
        <v>-4.2923347076447287E-2</v>
      </c>
      <c r="AI220" s="11">
        <f>'OddsRatio_working_3-way'!U220/(3*'OddsRatio_working_3-way'!X220^(1/3))*SIN(('OddsRatio_working_3-way'!Y220)/3)</f>
        <v>-0.26922479776246472</v>
      </c>
      <c r="AJ220" s="11">
        <f>'OddsRatio_working_3-way'!U220/(3*'OddsRatio_working_3-way'!X220^(1/3))*SIN(('OddsRatio_working_3-way'!Y220+2*PI())/3)</f>
        <v>-0.34357021572978425</v>
      </c>
      <c r="AK220" s="11">
        <f>'OddsRatio_working_3-way'!U220/(3*'OddsRatio_working_3-way'!X220^(1/3))*SIN(('OddsRatio_working_3-way'!Y220+4*PI())/3)</f>
        <v>0.61279501349224907</v>
      </c>
      <c r="AL220" s="11">
        <f>'OddsRatio_working_3-way'!Z220+'OddsRatio_working_3-way'!AF220</f>
        <v>1.1043154450698784</v>
      </c>
      <c r="AM220" s="11">
        <f>'OddsRatio_working_3-way'!AA220+'OddsRatio_working_3-way'!AG220</f>
        <v>-1.0184687509169841</v>
      </c>
      <c r="AN220" s="11">
        <f>'OddsRatio_working_3-way'!AB220+'OddsRatio_working_3-way'!AH220</f>
        <v>-8.5846694152894587E-2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1.1043154450698784</v>
      </c>
      <c r="AS220" s="11">
        <f>IF(('OddsRatio_working_3-way'!X220=0),IF(Q220&gt;0,-Q220^(1/3),(-Q220)^(1/3)),'OddsRatio_working_3-way'!AM220-'OddsRatio_working_3-way'!R220/3)</f>
        <v>-1.0184687509169841</v>
      </c>
      <c r="AT220" s="11">
        <f>IF(('OddsRatio_working_3-way'!X220=0),IF(Q220&gt;0,-Q220^(1/3),(-Q220)^(1/3)),'OddsRatio_working_3-way'!AN220-'OddsRatio_working_3-way'!R220/3)</f>
        <v>-8.5846694152894587E-2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2.46</v>
      </c>
      <c r="B221" s="4">
        <f>IF('True_Odds_Calculator_3-way'!B222="","",'True_Odds_Calculator_3-way'!B222)</f>
        <v>3.39</v>
      </c>
      <c r="C221" s="4">
        <f>IF('True_Odds_Calculator_3-way'!C222="","",'True_Odds_Calculator_3-way'!C222)</f>
        <v>3.12</v>
      </c>
      <c r="D221" s="9">
        <f t="shared" si="52"/>
        <v>0.3985293692817054</v>
      </c>
      <c r="E221" s="9">
        <f t="shared" si="53"/>
        <v>0.28813617402196284</v>
      </c>
      <c r="F221" s="9">
        <f t="shared" si="54"/>
        <v>0.31333445669633192</v>
      </c>
      <c r="G221" s="9">
        <f t="shared" si="55"/>
        <v>1.0337159998170327</v>
      </c>
      <c r="H221" s="9">
        <f t="shared" si="56"/>
        <v>2.5092253597328673</v>
      </c>
      <c r="I221" s="9">
        <f t="shared" si="57"/>
        <v>3.470581239562708</v>
      </c>
      <c r="J221" s="9">
        <f t="shared" si="58"/>
        <v>3.1914779196121095</v>
      </c>
      <c r="K221" s="11">
        <f t="shared" si="59"/>
        <v>0.4065040650406504</v>
      </c>
      <c r="L221" s="11">
        <f t="shared" si="60"/>
        <v>0.29498525073746312</v>
      </c>
      <c r="M221" s="11">
        <f t="shared" si="61"/>
        <v>0.32051282051282048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-0.28431332758982242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0.22944834621933691</v>
      </c>
      <c r="Q221" s="11">
        <f>2*'OddsRatio_working_3-way'!K221*'OddsRatio_working_3-way'!L221*'OddsRatio_working_3-way'!M221</f>
        <v>7.6867117661419404E-2</v>
      </c>
      <c r="R221" s="11">
        <f t="shared" si="62"/>
        <v>0</v>
      </c>
      <c r="S221" s="11">
        <f t="shared" si="63"/>
        <v>-0.80702634717976018</v>
      </c>
      <c r="T221" s="11">
        <f t="shared" si="64"/>
        <v>-0.27036058531985269</v>
      </c>
      <c r="U221" s="11">
        <f>'OddsRatio_working_3-way'!S221-'OddsRatio_working_3-way'!R221^2/3</f>
        <v>-0.80702634717976018</v>
      </c>
      <c r="V221" s="11">
        <f>'OddsRatio_working_3-way'!S221*'OddsRatio_working_3-way'!R221/3-2*'OddsRatio_working_3-way'!R221^3/27-'OddsRatio_working_3-way'!T221</f>
        <v>0.27036058531985269</v>
      </c>
      <c r="W221" s="11">
        <f>'OddsRatio_working_3-way'!V221^2+4*'OddsRatio_working_3-way'!U221^3/27</f>
        <v>-4.7732161875848889E-3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0.13952424724942816</v>
      </c>
      <c r="Y221" s="11">
        <f>IF('OddsRatio_working_3-way'!W221&gt;=0,IF('OddsRatio_working_3-way'!V221+SQRT('OddsRatio_working_3-way'!W221)&gt;0,0,PI()),ACOS('OddsRatio_working_3-way'!V221/(2*'OddsRatio_working_3-way'!X221)))</f>
        <v>0.25018775963777262</v>
      </c>
      <c r="Z221" s="11">
        <f>'OddsRatio_working_3-way'!X221^(1/3)*COS('OddsRatio_working_3-way'!Y221/3)</f>
        <v>0.51685799990851633</v>
      </c>
      <c r="AA221" s="11">
        <f>'OddsRatio_working_3-way'!X221^(1/3)*COS(('OddsRatio_working_3-way'!Y221+2*PI())/3)</f>
        <v>-0.29584480868353902</v>
      </c>
      <c r="AB221" s="11">
        <f>'OddsRatio_working_3-way'!X221^(1/3)*COS(('OddsRatio_working_3-way'!Y221+4*PI())/3)</f>
        <v>-0.22101319122497745</v>
      </c>
      <c r="AC221" s="11">
        <f>'OddsRatio_working_3-way'!X221^(1/3)*SIN('OddsRatio_working_3-way'!Y221/3)</f>
        <v>4.320405448359578E-2</v>
      </c>
      <c r="AD221" s="11">
        <f>'OddsRatio_working_3-way'!X221^(1/3)*SIN(('OddsRatio_working_3-way'!Y221+2*PI())/3)</f>
        <v>0.42601013082819239</v>
      </c>
      <c r="AE221" s="11">
        <f>'OddsRatio_working_3-way'!X221^(1/3)*SIN(('OddsRatio_working_3-way'!Y221+4*PI())/3)</f>
        <v>-0.46921418531178799</v>
      </c>
      <c r="AF221" s="11">
        <f>-'OddsRatio_working_3-way'!U221/(3*'OddsRatio_working_3-way'!X221^(1/3))*COS(('OddsRatio_working_3-way'!Y221)/3)</f>
        <v>0.51685799990851644</v>
      </c>
      <c r="AG221" s="11">
        <f>-'OddsRatio_working_3-way'!U221/(3*'OddsRatio_working_3-way'!X221^(1/3))*COS(('OddsRatio_working_3-way'!Y221+2*PI())/3)</f>
        <v>-0.29584480868353907</v>
      </c>
      <c r="AH221" s="11">
        <f>-'OddsRatio_working_3-way'!U221/(3*'OddsRatio_working_3-way'!X221^(1/3))*COS(('OddsRatio_working_3-way'!Y221+4*PI())/3)</f>
        <v>-0.22101319122497751</v>
      </c>
      <c r="AI221" s="11">
        <f>'OddsRatio_working_3-way'!U221/(3*'OddsRatio_working_3-way'!X221^(1/3))*SIN(('OddsRatio_working_3-way'!Y221)/3)</f>
        <v>-4.3204054483595794E-2</v>
      </c>
      <c r="AJ221" s="11">
        <f>'OddsRatio_working_3-way'!U221/(3*'OddsRatio_working_3-way'!X221^(1/3))*SIN(('OddsRatio_working_3-way'!Y221+2*PI())/3)</f>
        <v>-0.42601013082819245</v>
      </c>
      <c r="AK221" s="11">
        <f>'OddsRatio_working_3-way'!U221/(3*'OddsRatio_working_3-way'!X221^(1/3))*SIN(('OddsRatio_working_3-way'!Y221+4*PI())/3)</f>
        <v>0.4692141853117881</v>
      </c>
      <c r="AL221" s="11">
        <f>'OddsRatio_working_3-way'!Z221+'OddsRatio_working_3-way'!AF221</f>
        <v>1.0337159998170327</v>
      </c>
      <c r="AM221" s="11">
        <f>'OddsRatio_working_3-way'!AA221+'OddsRatio_working_3-way'!AG221</f>
        <v>-0.59168961736707804</v>
      </c>
      <c r="AN221" s="11">
        <f>'OddsRatio_working_3-way'!AB221+'OddsRatio_working_3-way'!AH221</f>
        <v>-0.44202638244995496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1.0337159998170327</v>
      </c>
      <c r="AS221" s="11">
        <f>IF(('OddsRatio_working_3-way'!X221=0),IF(Q221&gt;0,-Q221^(1/3),(-Q221)^(1/3)),'OddsRatio_working_3-way'!AM221-'OddsRatio_working_3-way'!R221/3)</f>
        <v>-0.59168961736707804</v>
      </c>
      <c r="AT221" s="11">
        <f>IF(('OddsRatio_working_3-way'!X221=0),IF(Q221&gt;0,-Q221^(1/3),(-Q221)^(1/3)),'OddsRatio_working_3-way'!AN221-'OddsRatio_working_3-way'!R221/3)</f>
        <v>-0.44202638244995496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</v>
      </c>
      <c r="B222" s="4">
        <f>IF('True_Odds_Calculator_3-way'!B223="","",'True_Odds_Calculator_3-way'!B223)</f>
        <v>4.16</v>
      </c>
      <c r="C222" s="4">
        <f>IF('True_Odds_Calculator_3-way'!C223="","",'True_Odds_Calculator_3-way'!C223)</f>
        <v>5.0599999999999996</v>
      </c>
      <c r="D222" s="9">
        <f t="shared" si="52"/>
        <v>0.57723156869646497</v>
      </c>
      <c r="E222" s="9">
        <f t="shared" si="53"/>
        <v>0.23221821650424918</v>
      </c>
      <c r="F222" s="9">
        <f t="shared" si="54"/>
        <v>0.1905502147992858</v>
      </c>
      <c r="G222" s="9">
        <f t="shared" si="55"/>
        <v>1.046295688966</v>
      </c>
      <c r="H222" s="9">
        <f t="shared" si="56"/>
        <v>1.7324069822762</v>
      </c>
      <c r="I222" s="9">
        <f t="shared" si="57"/>
        <v>4.306294377132561</v>
      </c>
      <c r="J222" s="9">
        <f t="shared" si="58"/>
        <v>5.2479604972019587</v>
      </c>
      <c r="K222" s="11">
        <f t="shared" si="59"/>
        <v>0.58823529411764708</v>
      </c>
      <c r="L222" s="11">
        <f t="shared" si="60"/>
        <v>0.24038461538461536</v>
      </c>
      <c r="M222" s="11">
        <f t="shared" si="61"/>
        <v>0.19762845849802374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-0.25096802174807287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0.22132598858941571</v>
      </c>
      <c r="Q222" s="11">
        <f>2*'OddsRatio_working_3-way'!K222*'OddsRatio_working_3-way'!L222*'OddsRatio_working_3-way'!M222</f>
        <v>5.5890401158943365E-2</v>
      </c>
      <c r="R222" s="11">
        <f t="shared" si="62"/>
        <v>0</v>
      </c>
      <c r="S222" s="11">
        <f t="shared" si="63"/>
        <v>-0.88188920264744941</v>
      </c>
      <c r="T222" s="11">
        <f t="shared" si="64"/>
        <v>-0.22269929359784077</v>
      </c>
      <c r="U222" s="11">
        <f>'OddsRatio_working_3-way'!S222-'OddsRatio_working_3-way'!R222^2/3</f>
        <v>-0.88188920264744941</v>
      </c>
      <c r="V222" s="11">
        <f>'OddsRatio_working_3-way'!S222*'OddsRatio_working_3-way'!R222/3-2*'OddsRatio_working_3-way'!R222^3/27-'OddsRatio_working_3-way'!T222</f>
        <v>0.22269929359784077</v>
      </c>
      <c r="W222" s="11">
        <f>'OddsRatio_working_3-way'!V222^2+4*'OddsRatio_working_3-way'!U222^3/27</f>
        <v>-5.2015457923173865E-2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0.15938195733218297</v>
      </c>
      <c r="Y222" s="11">
        <f>IF('OddsRatio_working_3-way'!W222&gt;=0,IF('OddsRatio_working_3-way'!V222+SQRT('OddsRatio_working_3-way'!W222)&gt;0,0,PI()),ACOS('OddsRatio_working_3-way'!V222/(2*'OddsRatio_working_3-way'!X222)))</f>
        <v>0.79730989062477775</v>
      </c>
      <c r="Z222" s="11">
        <f>'OddsRatio_working_3-way'!X222^(1/3)*COS('OddsRatio_working_3-way'!Y222/3)</f>
        <v>0.52314784448300011</v>
      </c>
      <c r="AA222" s="11">
        <f>'OddsRatio_working_3-way'!X222^(1/3)*COS(('OddsRatio_working_3-way'!Y222+2*PI())/3)</f>
        <v>-0.38490092768416628</v>
      </c>
      <c r="AB222" s="11">
        <f>'OddsRatio_working_3-way'!X222^(1/3)*COS(('OddsRatio_working_3-way'!Y222+4*PI())/3)</f>
        <v>-0.13824691679883397</v>
      </c>
      <c r="AC222" s="11">
        <f>'OddsRatio_working_3-way'!X222^(1/3)*SIN('OddsRatio_working_3-way'!Y222/3)</f>
        <v>0.14240575958134755</v>
      </c>
      <c r="AD222" s="11">
        <f>'OddsRatio_working_3-way'!X222^(1/3)*SIN(('OddsRatio_working_3-way'!Y222+2*PI())/3)</f>
        <v>0.38185644346667513</v>
      </c>
      <c r="AE222" s="11">
        <f>'OddsRatio_working_3-way'!X222^(1/3)*SIN(('OddsRatio_working_3-way'!Y222+4*PI())/3)</f>
        <v>-0.52426220304802262</v>
      </c>
      <c r="AF222" s="11">
        <f>-'OddsRatio_working_3-way'!U222/(3*'OddsRatio_working_3-way'!X222^(1/3))*COS(('OddsRatio_working_3-way'!Y222)/3)</f>
        <v>0.523147844483</v>
      </c>
      <c r="AG222" s="11">
        <f>-'OddsRatio_working_3-way'!U222/(3*'OddsRatio_working_3-way'!X222^(1/3))*COS(('OddsRatio_working_3-way'!Y222+2*PI())/3)</f>
        <v>-0.38490092768416617</v>
      </c>
      <c r="AH222" s="11">
        <f>-'OddsRatio_working_3-way'!U222/(3*'OddsRatio_working_3-way'!X222^(1/3))*COS(('OddsRatio_working_3-way'!Y222+4*PI())/3)</f>
        <v>-0.13824691679883394</v>
      </c>
      <c r="AI222" s="11">
        <f>'OddsRatio_working_3-way'!U222/(3*'OddsRatio_working_3-way'!X222^(1/3))*SIN(('OddsRatio_working_3-way'!Y222)/3)</f>
        <v>-0.14240575958134752</v>
      </c>
      <c r="AJ222" s="11">
        <f>'OddsRatio_working_3-way'!U222/(3*'OddsRatio_working_3-way'!X222^(1/3))*SIN(('OddsRatio_working_3-way'!Y222+2*PI())/3)</f>
        <v>-0.38185644346667502</v>
      </c>
      <c r="AK222" s="11">
        <f>'OddsRatio_working_3-way'!U222/(3*'OddsRatio_working_3-way'!X222^(1/3))*SIN(('OddsRatio_working_3-way'!Y222+4*PI())/3)</f>
        <v>0.52426220304802251</v>
      </c>
      <c r="AL222" s="11">
        <f>'OddsRatio_working_3-way'!Z222+'OddsRatio_working_3-way'!AF222</f>
        <v>1.046295688966</v>
      </c>
      <c r="AM222" s="11">
        <f>'OddsRatio_working_3-way'!AA222+'OddsRatio_working_3-way'!AG222</f>
        <v>-0.76980185536833245</v>
      </c>
      <c r="AN222" s="11">
        <f>'OddsRatio_working_3-way'!AB222+'OddsRatio_working_3-way'!AH222</f>
        <v>-0.27649383359766788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1.046295688966</v>
      </c>
      <c r="AS222" s="11">
        <f>IF(('OddsRatio_working_3-way'!X222=0),IF(Q222&gt;0,-Q222^(1/3),(-Q222)^(1/3)),'OddsRatio_working_3-way'!AM222-'OddsRatio_working_3-way'!R222/3)</f>
        <v>-0.76980185536833245</v>
      </c>
      <c r="AT222" s="11">
        <f>IF(('OddsRatio_working_3-way'!X222=0),IF(Q222&gt;0,-Q222^(1/3),(-Q222)^(1/3)),'OddsRatio_working_3-way'!AN222-'OddsRatio_working_3-way'!R222/3)</f>
        <v>-0.27649383359766788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1.22</v>
      </c>
      <c r="B223" s="4">
        <f>IF('True_Odds_Calculator_3-way'!B224="","",'True_Odds_Calculator_3-way'!B224)</f>
        <v>7.03</v>
      </c>
      <c r="C223" s="4">
        <f>IF('True_Odds_Calculator_3-way'!C224="","",'True_Odds_Calculator_3-way'!C224)</f>
        <v>13.78</v>
      </c>
      <c r="D223" s="9">
        <f t="shared" si="52"/>
        <v>0.80393637331417178</v>
      </c>
      <c r="E223" s="9">
        <f t="shared" si="53"/>
        <v>0.13013180853683665</v>
      </c>
      <c r="F223" s="9">
        <f t="shared" si="54"/>
        <v>6.5931818148991642E-2</v>
      </c>
      <c r="G223" s="9">
        <f t="shared" si="55"/>
        <v>1.1085433284272215</v>
      </c>
      <c r="H223" s="9">
        <f t="shared" si="56"/>
        <v>1.2438795322539886</v>
      </c>
      <c r="I223" s="9">
        <f t="shared" si="57"/>
        <v>7.6845162704161467</v>
      </c>
      <c r="J223" s="9">
        <f t="shared" si="58"/>
        <v>15.167183737299894</v>
      </c>
      <c r="K223" s="11">
        <f t="shared" si="59"/>
        <v>0.81967213114754101</v>
      </c>
      <c r="L223" s="11">
        <f t="shared" si="60"/>
        <v>0.14224751066856328</v>
      </c>
      <c r="M223" s="11">
        <f t="shared" si="61"/>
        <v>7.2568940493468792E-2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-0.14345195573320013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0.16101799519514853</v>
      </c>
      <c r="Q223" s="11">
        <f>2*'OddsRatio_working_3-way'!K223*'OddsRatio_working_3-way'!L223*'OddsRatio_working_3-way'!M223</f>
        <v>1.692254284762465E-2</v>
      </c>
      <c r="R223" s="11">
        <f t="shared" si="62"/>
        <v>0</v>
      </c>
      <c r="S223" s="11">
        <f t="shared" si="63"/>
        <v>-1.1224524222912562</v>
      </c>
      <c r="T223" s="11">
        <f t="shared" si="64"/>
        <v>-0.11796662346728914</v>
      </c>
      <c r="U223" s="11">
        <f>'OddsRatio_working_3-way'!S223-'OddsRatio_working_3-way'!R223^2/3</f>
        <v>-1.1224524222912562</v>
      </c>
      <c r="V223" s="11">
        <f>'OddsRatio_working_3-way'!S223*'OddsRatio_working_3-way'!R223/3-2*'OddsRatio_working_3-way'!R223^3/27-'OddsRatio_working_3-way'!T223</f>
        <v>0.11796662346728914</v>
      </c>
      <c r="W223" s="11">
        <f>'OddsRatio_working_3-way'!V223^2+4*'OddsRatio_working_3-way'!U223^3/27</f>
        <v>-0.19559160591314326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0.22886007196834074</v>
      </c>
      <c r="Y223" s="11">
        <f>IF('OddsRatio_working_3-way'!W223&gt;=0,IF('OddsRatio_working_3-way'!V223+SQRT('OddsRatio_working_3-way'!W223)&gt;0,0,PI()),ACOS('OddsRatio_working_3-way'!V223/(2*'OddsRatio_working_3-way'!X223)))</f>
        <v>1.3101278248861796</v>
      </c>
      <c r="Z223" s="11">
        <f>'OddsRatio_working_3-way'!X223^(1/3)*COS('OddsRatio_working_3-way'!Y223/3)</f>
        <v>0.55427166421361085</v>
      </c>
      <c r="AA223" s="11">
        <f>'OddsRatio_working_3-way'!X223^(1/3)*COS(('OddsRatio_working_3-way'!Y223+2*PI())/3)</f>
        <v>-0.50119006049854931</v>
      </c>
      <c r="AB223" s="11">
        <f>'OddsRatio_working_3-way'!X223^(1/3)*COS(('OddsRatio_working_3-way'!Y223+4*PI())/3)</f>
        <v>-5.3081603715061293E-2</v>
      </c>
      <c r="AC223" s="11">
        <f>'OddsRatio_working_3-way'!X223^(1/3)*SIN('OddsRatio_working_3-way'!Y223/3)</f>
        <v>0.25871553815009452</v>
      </c>
      <c r="AD223" s="11">
        <f>'OddsRatio_working_3-way'!X223^(1/3)*SIN(('OddsRatio_working_3-way'!Y223+2*PI())/3)</f>
        <v>0.35065557273181802</v>
      </c>
      <c r="AE223" s="11">
        <f>'OddsRatio_working_3-way'!X223^(1/3)*SIN(('OddsRatio_working_3-way'!Y223+4*PI())/3)</f>
        <v>-0.60937111088191243</v>
      </c>
      <c r="AF223" s="11">
        <f>-'OddsRatio_working_3-way'!U223/(3*'OddsRatio_working_3-way'!X223^(1/3))*COS(('OddsRatio_working_3-way'!Y223)/3)</f>
        <v>0.55427166421361074</v>
      </c>
      <c r="AG223" s="11">
        <f>-'OddsRatio_working_3-way'!U223/(3*'OddsRatio_working_3-way'!X223^(1/3))*COS(('OddsRatio_working_3-way'!Y223+2*PI())/3)</f>
        <v>-0.50119006049854919</v>
      </c>
      <c r="AH223" s="11">
        <f>-'OddsRatio_working_3-way'!U223/(3*'OddsRatio_working_3-way'!X223^(1/3))*COS(('OddsRatio_working_3-way'!Y223+4*PI())/3)</f>
        <v>-5.3081603715061279E-2</v>
      </c>
      <c r="AI223" s="11">
        <f>'OddsRatio_working_3-way'!U223/(3*'OddsRatio_working_3-way'!X223^(1/3))*SIN(('OddsRatio_working_3-way'!Y223)/3)</f>
        <v>-0.25871553815009446</v>
      </c>
      <c r="AJ223" s="11">
        <f>'OddsRatio_working_3-way'!U223/(3*'OddsRatio_working_3-way'!X223^(1/3))*SIN(('OddsRatio_working_3-way'!Y223+2*PI())/3)</f>
        <v>-0.35065557273181797</v>
      </c>
      <c r="AK223" s="11">
        <f>'OddsRatio_working_3-way'!U223/(3*'OddsRatio_working_3-way'!X223^(1/3))*SIN(('OddsRatio_working_3-way'!Y223+4*PI())/3)</f>
        <v>0.60937111088191231</v>
      </c>
      <c r="AL223" s="11">
        <f>'OddsRatio_working_3-way'!Z223+'OddsRatio_working_3-way'!AF223</f>
        <v>1.1085433284272215</v>
      </c>
      <c r="AM223" s="11">
        <f>'OddsRatio_working_3-way'!AA223+'OddsRatio_working_3-way'!AG223</f>
        <v>-1.0023801209970986</v>
      </c>
      <c r="AN223" s="11">
        <f>'OddsRatio_working_3-way'!AB223+'OddsRatio_working_3-way'!AH223</f>
        <v>-0.10616320743012257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1.1085433284272215</v>
      </c>
      <c r="AS223" s="11">
        <f>IF(('OddsRatio_working_3-way'!X223=0),IF(Q223&gt;0,-Q223^(1/3),(-Q223)^(1/3)),'OddsRatio_working_3-way'!AM223-'OddsRatio_working_3-way'!R223/3)</f>
        <v>-1.0023801209970986</v>
      </c>
      <c r="AT223" s="11">
        <f>IF(('OddsRatio_working_3-way'!X223=0),IF(Q223&gt;0,-Q223^(1/3),(-Q223)^(1/3)),'OddsRatio_working_3-way'!AN223-'OddsRatio_working_3-way'!R223/3)</f>
        <v>-0.10616320743012257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2.61</v>
      </c>
      <c r="B224" s="4">
        <f>IF('True_Odds_Calculator_3-way'!B225="","",'True_Odds_Calculator_3-way'!B225)</f>
        <v>3.69</v>
      </c>
      <c r="C224" s="4">
        <f>IF('True_Odds_Calculator_3-way'!C225="","",'True_Odds_Calculator_3-way'!C225)</f>
        <v>2.72</v>
      </c>
      <c r="D224" s="9">
        <f t="shared" si="52"/>
        <v>0.37540330818660228</v>
      </c>
      <c r="E224" s="9">
        <f t="shared" si="53"/>
        <v>0.26455779447296163</v>
      </c>
      <c r="F224" s="9">
        <f t="shared" si="54"/>
        <v>0.36003889734043598</v>
      </c>
      <c r="G224" s="9">
        <f t="shared" si="55"/>
        <v>1.0334172537229773</v>
      </c>
      <c r="H224" s="9">
        <f t="shared" si="56"/>
        <v>2.6638017784939936</v>
      </c>
      <c r="I224" s="9">
        <f t="shared" si="57"/>
        <v>3.7798924125148092</v>
      </c>
      <c r="J224" s="9">
        <f t="shared" si="58"/>
        <v>2.7774776764035209</v>
      </c>
      <c r="K224" s="11">
        <f t="shared" si="59"/>
        <v>0.38314176245210729</v>
      </c>
      <c r="L224" s="11">
        <f t="shared" si="60"/>
        <v>0.2710027100271003</v>
      </c>
      <c r="M224" s="11">
        <f t="shared" si="61"/>
        <v>0.36764705882352938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-0.28436151895889017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0.22980565618142096</v>
      </c>
      <c r="Q224" s="11">
        <f>2*'OddsRatio_working_3-way'!K224*'OddsRatio_working_3-way'!L224*'OddsRatio_working_3-way'!M224</f>
        <v>7.6347394080206299E-2</v>
      </c>
      <c r="R224" s="11">
        <f t="shared" si="62"/>
        <v>0</v>
      </c>
      <c r="S224" s="11">
        <f t="shared" si="63"/>
        <v>-0.80814611281719773</v>
      </c>
      <c r="T224" s="11">
        <f t="shared" si="64"/>
        <v>-0.26848708067016536</v>
      </c>
      <c r="U224" s="11">
        <f>'OddsRatio_working_3-way'!S224-'OddsRatio_working_3-way'!R224^2/3</f>
        <v>-0.80814611281719773</v>
      </c>
      <c r="V224" s="11">
        <f>'OddsRatio_working_3-way'!S224*'OddsRatio_working_3-way'!R224/3-2*'OddsRatio_working_3-way'!R224^3/27-'OddsRatio_working_3-way'!T224</f>
        <v>0.26848708067016536</v>
      </c>
      <c r="W224" s="11">
        <f>'OddsRatio_working_3-way'!V224^2+4*'OddsRatio_working_3-way'!U224^3/27</f>
        <v>-6.1073303499303427E-3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0.1398147370958425</v>
      </c>
      <c r="Y224" s="11">
        <f>IF('OddsRatio_working_3-way'!W224&gt;=0,IF('OddsRatio_working_3-way'!V224+SQRT('OddsRatio_working_3-way'!W224)&gt;0,0,PI()),ACOS('OddsRatio_working_3-way'!V224/(2*'OddsRatio_working_3-way'!X224)))</f>
        <v>0.28324714044989729</v>
      </c>
      <c r="Z224" s="11">
        <f>'OddsRatio_working_3-way'!X224^(1/3)*COS('OddsRatio_working_3-way'!Y224/3)</f>
        <v>0.51670862686148866</v>
      </c>
      <c r="AA224" s="11">
        <f>'OddsRatio_working_3-way'!X224^(1/3)*COS(('OddsRatio_working_3-way'!Y224+2*PI())/3)</f>
        <v>-0.30072971194787368</v>
      </c>
      <c r="AB224" s="11">
        <f>'OddsRatio_working_3-way'!X224^(1/3)*COS(('OddsRatio_working_3-way'!Y224+4*PI())/3)</f>
        <v>-0.21597891491361496</v>
      </c>
      <c r="AC224" s="11">
        <f>'OddsRatio_working_3-way'!X224^(1/3)*SIN('OddsRatio_working_3-way'!Y224/3)</f>
        <v>4.8930895481764596E-2</v>
      </c>
      <c r="AD224" s="11">
        <f>'OddsRatio_working_3-way'!X224^(1/3)*SIN(('OddsRatio_working_3-way'!Y224+2*PI())/3)</f>
        <v>0.42301734947574138</v>
      </c>
      <c r="AE224" s="11">
        <f>'OddsRatio_working_3-way'!X224^(1/3)*SIN(('OddsRatio_working_3-way'!Y224+4*PI())/3)</f>
        <v>-0.47194824495750598</v>
      </c>
      <c r="AF224" s="11">
        <f>-'OddsRatio_working_3-way'!U224/(3*'OddsRatio_working_3-way'!X224^(1/3))*COS(('OddsRatio_working_3-way'!Y224)/3)</f>
        <v>0.51670862686148866</v>
      </c>
      <c r="AG224" s="11">
        <f>-'OddsRatio_working_3-way'!U224/(3*'OddsRatio_working_3-way'!X224^(1/3))*COS(('OddsRatio_working_3-way'!Y224+2*PI())/3)</f>
        <v>-0.30072971194787368</v>
      </c>
      <c r="AH224" s="11">
        <f>-'OddsRatio_working_3-way'!U224/(3*'OddsRatio_working_3-way'!X224^(1/3))*COS(('OddsRatio_working_3-way'!Y224+4*PI())/3)</f>
        <v>-0.21597891491361496</v>
      </c>
      <c r="AI224" s="11">
        <f>'OddsRatio_working_3-way'!U224/(3*'OddsRatio_working_3-way'!X224^(1/3))*SIN(('OddsRatio_working_3-way'!Y224)/3)</f>
        <v>-4.8930895481764596E-2</v>
      </c>
      <c r="AJ224" s="11">
        <f>'OddsRatio_working_3-way'!U224/(3*'OddsRatio_working_3-way'!X224^(1/3))*SIN(('OddsRatio_working_3-way'!Y224+2*PI())/3)</f>
        <v>-0.42301734947574138</v>
      </c>
      <c r="AK224" s="11">
        <f>'OddsRatio_working_3-way'!U224/(3*'OddsRatio_working_3-way'!X224^(1/3))*SIN(('OddsRatio_working_3-way'!Y224+4*PI())/3)</f>
        <v>0.47194824495750598</v>
      </c>
      <c r="AL224" s="11">
        <f>'OddsRatio_working_3-way'!Z224+'OddsRatio_working_3-way'!AF224</f>
        <v>1.0334172537229773</v>
      </c>
      <c r="AM224" s="11">
        <f>'OddsRatio_working_3-way'!AA224+'OddsRatio_working_3-way'!AG224</f>
        <v>-0.60145942389574736</v>
      </c>
      <c r="AN224" s="11">
        <f>'OddsRatio_working_3-way'!AB224+'OddsRatio_working_3-way'!AH224</f>
        <v>-0.43195782982722991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1.0334172537229773</v>
      </c>
      <c r="AS224" s="11">
        <f>IF(('OddsRatio_working_3-way'!X224=0),IF(Q224&gt;0,-Q224^(1/3),(-Q224)^(1/3)),'OddsRatio_working_3-way'!AM224-'OddsRatio_working_3-way'!R224/3)</f>
        <v>-0.60145942389574736</v>
      </c>
      <c r="AT224" s="11">
        <f>IF(('OddsRatio_working_3-way'!X224=0),IF(Q224&gt;0,-Q224^(1/3),(-Q224)^(1/3)),'OddsRatio_working_3-way'!AN224-'OddsRatio_working_3-way'!R224/3)</f>
        <v>-0.43195782982722991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4.8099999999999996</v>
      </c>
      <c r="B225" s="4">
        <f>IF('True_Odds_Calculator_3-way'!B226="","",'True_Odds_Calculator_3-way'!B226)</f>
        <v>4.32</v>
      </c>
      <c r="C225" s="4">
        <f>IF('True_Odds_Calculator_3-way'!C226="","",'True_Odds_Calculator_3-way'!C226)</f>
        <v>1.71</v>
      </c>
      <c r="D225" s="9">
        <f t="shared" si="52"/>
        <v>0.20114483990787532</v>
      </c>
      <c r="E225" s="9">
        <f t="shared" si="53"/>
        <v>0.22417673589143031</v>
      </c>
      <c r="F225" s="9">
        <f t="shared" si="54"/>
        <v>0.57467842420069437</v>
      </c>
      <c r="G225" s="9">
        <f t="shared" si="55"/>
        <v>1.0423994493789537</v>
      </c>
      <c r="H225" s="9">
        <f t="shared" si="56"/>
        <v>4.9715419021338141</v>
      </c>
      <c r="I225" s="9">
        <f t="shared" si="57"/>
        <v>4.4607661719381264</v>
      </c>
      <c r="J225" s="9">
        <f t="shared" si="58"/>
        <v>1.7401036090590569</v>
      </c>
      <c r="K225" s="11">
        <f t="shared" si="59"/>
        <v>0.20790020790020791</v>
      </c>
      <c r="L225" s="11">
        <f t="shared" si="60"/>
        <v>0.23148148148148145</v>
      </c>
      <c r="M225" s="11">
        <f t="shared" si="61"/>
        <v>0.58479532163742687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-0.25275309047238881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0.22064349549729667</v>
      </c>
      <c r="Q225" s="11">
        <f>2*'OddsRatio_working_3-way'!K225*'OddsRatio_working_3-way'!L225*'OddsRatio_working_3-way'!M225</f>
        <v>5.6286605994208323E-2</v>
      </c>
      <c r="R225" s="11">
        <f t="shared" si="62"/>
        <v>0</v>
      </c>
      <c r="S225" s="11">
        <f t="shared" si="63"/>
        <v>-0.8729606236858265</v>
      </c>
      <c r="T225" s="11">
        <f t="shared" si="64"/>
        <v>-0.22269403665454754</v>
      </c>
      <c r="U225" s="11">
        <f>'OddsRatio_working_3-way'!S225-'OddsRatio_working_3-way'!R225^2/3</f>
        <v>-0.8729606236858265</v>
      </c>
      <c r="V225" s="11">
        <f>'OddsRatio_working_3-way'!S225*'OddsRatio_working_3-way'!R225/3-2*'OddsRatio_working_3-way'!R225^3/27-'OddsRatio_working_3-way'!T225</f>
        <v>0.22269403665454754</v>
      </c>
      <c r="W225" s="11">
        <f>'OddsRatio_working_3-way'!V225^2+4*'OddsRatio_working_3-way'!U225^3/27</f>
        <v>-4.89627129374436E-2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0.15696762954423163</v>
      </c>
      <c r="Y225" s="11">
        <f>IF('OddsRatio_working_3-way'!W225&gt;=0,IF('OddsRatio_working_3-way'!V225+SQRT('OddsRatio_working_3-way'!W225)&gt;0,0,PI()),ACOS('OddsRatio_working_3-way'!V225/(2*'OddsRatio_working_3-way'!X225)))</f>
        <v>0.78220236868483051</v>
      </c>
      <c r="Z225" s="11">
        <f>'OddsRatio_working_3-way'!X225^(1/3)*COS('OddsRatio_working_3-way'!Y225/3)</f>
        <v>0.52119972468947673</v>
      </c>
      <c r="AA225" s="11">
        <f>'OddsRatio_working_3-way'!X225^(1/3)*COS(('OddsRatio_working_3-way'!Y225+2*PI())/3)</f>
        <v>-0.38102947315190994</v>
      </c>
      <c r="AB225" s="11">
        <f>'OddsRatio_working_3-way'!X225^(1/3)*COS(('OddsRatio_working_3-way'!Y225+4*PI())/3)</f>
        <v>-0.14017025153756696</v>
      </c>
      <c r="AC225" s="11">
        <f>'OddsRatio_working_3-way'!X225^(1/3)*SIN('OddsRatio_working_3-way'!Y225/3)</f>
        <v>0.13906013643584492</v>
      </c>
      <c r="AD225" s="11">
        <f>'OddsRatio_working_3-way'!X225^(1/3)*SIN(('OddsRatio_working_3-way'!Y225+2*PI())/3)</f>
        <v>0.38184213380862003</v>
      </c>
      <c r="AE225" s="11">
        <f>'OddsRatio_working_3-way'!X225^(1/3)*SIN(('OddsRatio_working_3-way'!Y225+4*PI())/3)</f>
        <v>-0.52090227024446478</v>
      </c>
      <c r="AF225" s="11">
        <f>-'OddsRatio_working_3-way'!U225/(3*'OddsRatio_working_3-way'!X225^(1/3))*COS(('OddsRatio_working_3-way'!Y225)/3)</f>
        <v>0.52119972468947684</v>
      </c>
      <c r="AG225" s="11">
        <f>-'OddsRatio_working_3-way'!U225/(3*'OddsRatio_working_3-way'!X225^(1/3))*COS(('OddsRatio_working_3-way'!Y225+2*PI())/3)</f>
        <v>-0.38102947315190999</v>
      </c>
      <c r="AH225" s="11">
        <f>-'OddsRatio_working_3-way'!U225/(3*'OddsRatio_working_3-way'!X225^(1/3))*COS(('OddsRatio_working_3-way'!Y225+4*PI())/3)</f>
        <v>-0.14017025153756699</v>
      </c>
      <c r="AI225" s="11">
        <f>'OddsRatio_working_3-way'!U225/(3*'OddsRatio_working_3-way'!X225^(1/3))*SIN(('OddsRatio_working_3-way'!Y225)/3)</f>
        <v>-0.13906013643584494</v>
      </c>
      <c r="AJ225" s="11">
        <f>'OddsRatio_working_3-way'!U225/(3*'OddsRatio_working_3-way'!X225^(1/3))*SIN(('OddsRatio_working_3-way'!Y225+2*PI())/3)</f>
        <v>-0.38184213380862014</v>
      </c>
      <c r="AK225" s="11">
        <f>'OddsRatio_working_3-way'!U225/(3*'OddsRatio_working_3-way'!X225^(1/3))*SIN(('OddsRatio_working_3-way'!Y225+4*PI())/3)</f>
        <v>0.52090227024446489</v>
      </c>
      <c r="AL225" s="11">
        <f>'OddsRatio_working_3-way'!Z225+'OddsRatio_working_3-way'!AF225</f>
        <v>1.0423994493789537</v>
      </c>
      <c r="AM225" s="11">
        <f>'OddsRatio_working_3-way'!AA225+'OddsRatio_working_3-way'!AG225</f>
        <v>-0.76205894630381987</v>
      </c>
      <c r="AN225" s="11">
        <f>'OddsRatio_working_3-way'!AB225+'OddsRatio_working_3-way'!AH225</f>
        <v>-0.28034050307513392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1.0423994493789537</v>
      </c>
      <c r="AS225" s="11">
        <f>IF(('OddsRatio_working_3-way'!X225=0),IF(Q225&gt;0,-Q225^(1/3),(-Q225)^(1/3)),'OddsRatio_working_3-way'!AM225-'OddsRatio_working_3-way'!R225/3)</f>
        <v>-0.76205894630381987</v>
      </c>
      <c r="AT225" s="11">
        <f>IF(('OddsRatio_working_3-way'!X225=0),IF(Q225&gt;0,-Q225^(1/3),(-Q225)^(1/3)),'OddsRatio_working_3-way'!AN225-'OddsRatio_working_3-way'!R225/3)</f>
        <v>-0.28034050307513392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3.99</v>
      </c>
      <c r="B226" s="4">
        <f>IF('True_Odds_Calculator_3-way'!B227="","",'True_Odds_Calculator_3-way'!B227)</f>
        <v>4.16</v>
      </c>
      <c r="C226" s="4">
        <f>IF('True_Odds_Calculator_3-way'!C227="","",'True_Odds_Calculator_3-way'!C227)</f>
        <v>1.88</v>
      </c>
      <c r="D226" s="9">
        <f t="shared" si="52"/>
        <v>0.24370330376419694</v>
      </c>
      <c r="E226" s="9">
        <f t="shared" si="53"/>
        <v>0.23365605897236827</v>
      </c>
      <c r="F226" s="9">
        <f t="shared" si="54"/>
        <v>0.52264063726343468</v>
      </c>
      <c r="G226" s="9">
        <f t="shared" si="55"/>
        <v>1.037909765554893</v>
      </c>
      <c r="H226" s="9">
        <f t="shared" si="56"/>
        <v>4.1033501990091299</v>
      </c>
      <c r="I226" s="9">
        <f t="shared" si="57"/>
        <v>4.2797948591534629</v>
      </c>
      <c r="J226" s="9">
        <f t="shared" si="58"/>
        <v>1.913360593688306</v>
      </c>
      <c r="K226" s="11">
        <f t="shared" si="59"/>
        <v>0.25062656641604009</v>
      </c>
      <c r="L226" s="11">
        <f t="shared" si="60"/>
        <v>0.24038461538461536</v>
      </c>
      <c r="M226" s="11">
        <f t="shared" si="61"/>
        <v>0.53191489361702127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-0.26645070122113801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0.22528446730574392</v>
      </c>
      <c r="Q226" s="11">
        <f>2*'OddsRatio_working_3-way'!K226*'OddsRatio_working_3-way'!L226*'OddsRatio_working_3-way'!M226</f>
        <v>6.4092309333070793E-2</v>
      </c>
      <c r="R226" s="11">
        <f t="shared" si="62"/>
        <v>0</v>
      </c>
      <c r="S226" s="11">
        <f t="shared" si="63"/>
        <v>-0.84550149905130634</v>
      </c>
      <c r="T226" s="11">
        <f t="shared" si="64"/>
        <v>-0.24054096701317382</v>
      </c>
      <c r="U226" s="11">
        <f>'OddsRatio_working_3-way'!S226-'OddsRatio_working_3-way'!R226^2/3</f>
        <v>-0.84550149905130634</v>
      </c>
      <c r="V226" s="11">
        <f>'OddsRatio_working_3-way'!S226*'OddsRatio_working_3-way'!R226/3-2*'OddsRatio_working_3-way'!R226^3/27-'OddsRatio_working_3-way'!T226</f>
        <v>0.24054096701317382</v>
      </c>
      <c r="W226" s="11">
        <f>'OddsRatio_working_3-way'!V226^2+4*'OddsRatio_working_3-way'!U226^3/27</f>
        <v>-3.1684637449440743E-2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0.14962001391948998</v>
      </c>
      <c r="Y226" s="11">
        <f>IF('OddsRatio_working_3-way'!W226&gt;=0,IF('OddsRatio_working_3-way'!V226+SQRT('OddsRatio_working_3-way'!W226)&gt;0,0,PI()),ACOS('OddsRatio_working_3-way'!V226/(2*'OddsRatio_working_3-way'!X226)))</f>
        <v>0.63707429150767259</v>
      </c>
      <c r="Z226" s="11">
        <f>'OddsRatio_working_3-way'!X226^(1/3)*COS('OddsRatio_working_3-way'!Y226/3)</f>
        <v>0.5189548827774465</v>
      </c>
      <c r="AA226" s="11">
        <f>'OddsRatio_working_3-way'!X226^(1/3)*COS(('OddsRatio_working_3-way'!Y226+2*PI())/3)</f>
        <v>-0.35637814826907405</v>
      </c>
      <c r="AB226" s="11">
        <f>'OddsRatio_working_3-way'!X226^(1/3)*COS(('OddsRatio_working_3-way'!Y226+4*PI())/3)</f>
        <v>-0.16257673450837226</v>
      </c>
      <c r="AC226" s="11">
        <f>'OddsRatio_working_3-way'!X226^(1/3)*SIN('OddsRatio_working_3-way'!Y226/3)</f>
        <v>0.11189129840407123</v>
      </c>
      <c r="AD226" s="11">
        <f>'OddsRatio_working_3-way'!X226^(1/3)*SIN(('OddsRatio_working_3-way'!Y226+2*PI())/3)</f>
        <v>0.39348246270120851</v>
      </c>
      <c r="AE226" s="11">
        <f>'OddsRatio_working_3-way'!X226^(1/3)*SIN(('OddsRatio_working_3-way'!Y226+4*PI())/3)</f>
        <v>-0.50537376110527976</v>
      </c>
      <c r="AF226" s="11">
        <f>-'OddsRatio_working_3-way'!U226/(3*'OddsRatio_working_3-way'!X226^(1/3))*COS(('OddsRatio_working_3-way'!Y226)/3)</f>
        <v>0.5189548827774465</v>
      </c>
      <c r="AG226" s="11">
        <f>-'OddsRatio_working_3-way'!U226/(3*'OddsRatio_working_3-way'!X226^(1/3))*COS(('OddsRatio_working_3-way'!Y226+2*PI())/3)</f>
        <v>-0.35637814826907416</v>
      </c>
      <c r="AH226" s="11">
        <f>-'OddsRatio_working_3-way'!U226/(3*'OddsRatio_working_3-way'!X226^(1/3))*COS(('OddsRatio_working_3-way'!Y226+4*PI())/3)</f>
        <v>-0.16257673450837232</v>
      </c>
      <c r="AI226" s="11">
        <f>'OddsRatio_working_3-way'!U226/(3*'OddsRatio_working_3-way'!X226^(1/3))*SIN(('OddsRatio_working_3-way'!Y226)/3)</f>
        <v>-0.11189129840407126</v>
      </c>
      <c r="AJ226" s="11">
        <f>'OddsRatio_working_3-way'!U226/(3*'OddsRatio_working_3-way'!X226^(1/3))*SIN(('OddsRatio_working_3-way'!Y226+2*PI())/3)</f>
        <v>-0.39348246270120857</v>
      </c>
      <c r="AK226" s="11">
        <f>'OddsRatio_working_3-way'!U226/(3*'OddsRatio_working_3-way'!X226^(1/3))*SIN(('OddsRatio_working_3-way'!Y226+4*PI())/3)</f>
        <v>0.50537376110527987</v>
      </c>
      <c r="AL226" s="11">
        <f>'OddsRatio_working_3-way'!Z226+'OddsRatio_working_3-way'!AF226</f>
        <v>1.037909765554893</v>
      </c>
      <c r="AM226" s="11">
        <f>'OddsRatio_working_3-way'!AA226+'OddsRatio_working_3-way'!AG226</f>
        <v>-0.7127562965381482</v>
      </c>
      <c r="AN226" s="11">
        <f>'OddsRatio_working_3-way'!AB226+'OddsRatio_working_3-way'!AH226</f>
        <v>-0.32515346901674458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1.037909765554893</v>
      </c>
      <c r="AS226" s="11">
        <f>IF(('OddsRatio_working_3-way'!X226=0),IF(Q226&gt;0,-Q226^(1/3),(-Q226)^(1/3)),'OddsRatio_working_3-way'!AM226-'OddsRatio_working_3-way'!R226/3)</f>
        <v>-0.7127562965381482</v>
      </c>
      <c r="AT226" s="11">
        <f>IF(('OddsRatio_working_3-way'!X226=0),IF(Q226&gt;0,-Q226^(1/3),(-Q226)^(1/3)),'OddsRatio_working_3-way'!AN226-'OddsRatio_working_3-way'!R226/3)</f>
        <v>-0.32515346901674458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3.12</v>
      </c>
      <c r="D227" s="9">
        <f t="shared" si="52"/>
        <v>0.38853755166252635</v>
      </c>
      <c r="E227" s="9">
        <f t="shared" si="53"/>
        <v>0.29988827601882567</v>
      </c>
      <c r="F227" s="9">
        <f t="shared" si="54"/>
        <v>0.31157417231864798</v>
      </c>
      <c r="G227" s="9">
        <f t="shared" si="55"/>
        <v>1.0422210595444865</v>
      </c>
      <c r="H227" s="9">
        <f t="shared" si="56"/>
        <v>2.5737537999121747</v>
      </c>
      <c r="I227" s="9">
        <f t="shared" si="57"/>
        <v>3.3345751733796503</v>
      </c>
      <c r="J227" s="9">
        <f t="shared" si="58"/>
        <v>3.2095086462343114</v>
      </c>
      <c r="K227" s="11">
        <f t="shared" si="59"/>
        <v>0.39840637450199207</v>
      </c>
      <c r="L227" s="11">
        <f t="shared" si="60"/>
        <v>0.30864197530864196</v>
      </c>
      <c r="M227" s="11">
        <f t="shared" si="61"/>
        <v>0.32051282051282048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-0.2826099842478772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0.23134748123681279</v>
      </c>
      <c r="Q227" s="11">
        <f>2*'OddsRatio_working_3-way'!K227*'OddsRatio_working_3-way'!L227*'OddsRatio_working_3-way'!M227</f>
        <v>7.882367333451884E-2</v>
      </c>
      <c r="R227" s="11">
        <f t="shared" si="62"/>
        <v>0</v>
      </c>
      <c r="S227" s="11">
        <f t="shared" si="63"/>
        <v>-0.81861043180235959</v>
      </c>
      <c r="T227" s="11">
        <f t="shared" si="64"/>
        <v>-0.27891326466860633</v>
      </c>
      <c r="U227" s="11">
        <f>'OddsRatio_working_3-way'!S227-'OddsRatio_working_3-way'!R227^2/3</f>
        <v>-0.81861043180235959</v>
      </c>
      <c r="V227" s="11">
        <f>'OddsRatio_working_3-way'!S227*'OddsRatio_working_3-way'!R227/3-2*'OddsRatio_working_3-way'!R227^3/27-'OddsRatio_working_3-way'!T227</f>
        <v>0.27891326466860633</v>
      </c>
      <c r="W227" s="11">
        <f>'OddsRatio_working_3-way'!V227^2+4*'OddsRatio_working_3-way'!U227^3/27</f>
        <v>-3.4769775122038965E-3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0.14253910579232629</v>
      </c>
      <c r="Y227" s="11">
        <f>IF('OddsRatio_working_3-way'!W227&gt;=0,IF('OddsRatio_working_3-way'!V227+SQRT('OddsRatio_working_3-way'!W227)&gt;0,0,PI()),ACOS('OddsRatio_working_3-way'!V227/(2*'OddsRatio_working_3-way'!X227)))</f>
        <v>0.20834516612905962</v>
      </c>
      <c r="Z227" s="11">
        <f>'OddsRatio_working_3-way'!X227^(1/3)*COS('OddsRatio_working_3-way'!Y227/3)</f>
        <v>0.52111052977224326</v>
      </c>
      <c r="AA227" s="11">
        <f>'OddsRatio_working_3-way'!X227^(1/3)*COS(('OddsRatio_working_3-way'!Y227+2*PI())/3)</f>
        <v>-0.29194745772062919</v>
      </c>
      <c r="AB227" s="11">
        <f>'OddsRatio_working_3-way'!X227^(1/3)*COS(('OddsRatio_working_3-way'!Y227+4*PI())/3)</f>
        <v>-0.22916307205161385</v>
      </c>
      <c r="AC227" s="11">
        <f>'OddsRatio_working_3-way'!X227^(1/3)*SIN('OddsRatio_working_3-way'!Y227/3)</f>
        <v>3.6248581966911317E-2</v>
      </c>
      <c r="AD227" s="11">
        <f>'OddsRatio_working_3-way'!X227^(1/3)*SIN(('OddsRatio_working_3-way'!Y227+2*PI())/3)</f>
        <v>0.43317066597887399</v>
      </c>
      <c r="AE227" s="11">
        <f>'OddsRatio_working_3-way'!X227^(1/3)*SIN(('OddsRatio_working_3-way'!Y227+4*PI())/3)</f>
        <v>-0.46941924794578532</v>
      </c>
      <c r="AF227" s="11">
        <f>-'OddsRatio_working_3-way'!U227/(3*'OddsRatio_working_3-way'!X227^(1/3))*COS(('OddsRatio_working_3-way'!Y227)/3)</f>
        <v>0.52111052977224326</v>
      </c>
      <c r="AG227" s="11">
        <f>-'OddsRatio_working_3-way'!U227/(3*'OddsRatio_working_3-way'!X227^(1/3))*COS(('OddsRatio_working_3-way'!Y227+2*PI())/3)</f>
        <v>-0.29194745772062919</v>
      </c>
      <c r="AH227" s="11">
        <f>-'OddsRatio_working_3-way'!U227/(3*'OddsRatio_working_3-way'!X227^(1/3))*COS(('OddsRatio_working_3-way'!Y227+4*PI())/3)</f>
        <v>-0.22916307205161385</v>
      </c>
      <c r="AI227" s="11">
        <f>'OddsRatio_working_3-way'!U227/(3*'OddsRatio_working_3-way'!X227^(1/3))*SIN(('OddsRatio_working_3-way'!Y227)/3)</f>
        <v>-3.6248581966911317E-2</v>
      </c>
      <c r="AJ227" s="11">
        <f>'OddsRatio_working_3-way'!U227/(3*'OddsRatio_working_3-way'!X227^(1/3))*SIN(('OddsRatio_working_3-way'!Y227+2*PI())/3)</f>
        <v>-0.43317066597887399</v>
      </c>
      <c r="AK227" s="11">
        <f>'OddsRatio_working_3-way'!U227/(3*'OddsRatio_working_3-way'!X227^(1/3))*SIN(('OddsRatio_working_3-way'!Y227+4*PI())/3)</f>
        <v>0.46941924794578532</v>
      </c>
      <c r="AL227" s="11">
        <f>'OddsRatio_working_3-way'!Z227+'OddsRatio_working_3-way'!AF227</f>
        <v>1.0422210595444865</v>
      </c>
      <c r="AM227" s="11">
        <f>'OddsRatio_working_3-way'!AA227+'OddsRatio_working_3-way'!AG227</f>
        <v>-0.58389491544125838</v>
      </c>
      <c r="AN227" s="11">
        <f>'OddsRatio_working_3-way'!AB227+'OddsRatio_working_3-way'!AH227</f>
        <v>-0.4583261441032277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1.0422210595444865</v>
      </c>
      <c r="AS227" s="11">
        <f>IF(('OddsRatio_working_3-way'!X227=0),IF(Q227&gt;0,-Q227^(1/3),(-Q227)^(1/3)),'OddsRatio_working_3-way'!AM227-'OddsRatio_working_3-way'!R227/3)</f>
        <v>-0.58389491544125838</v>
      </c>
      <c r="AT227" s="11">
        <f>IF(('OddsRatio_working_3-way'!X227=0),IF(Q227&gt;0,-Q227^(1/3),(-Q227)^(1/3)),'OddsRatio_working_3-way'!AN227-'OddsRatio_working_3-way'!R227/3)</f>
        <v>-0.4583261441032277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2.98</v>
      </c>
      <c r="B228" s="4">
        <f>IF('True_Odds_Calculator_3-way'!B229="","",'True_Odds_Calculator_3-way'!B229)</f>
        <v>3.45</v>
      </c>
      <c r="C228" s="4">
        <f>IF('True_Odds_Calculator_3-way'!C229="","",'True_Odds_Calculator_3-way'!C229)</f>
        <v>2.48</v>
      </c>
      <c r="D228" s="9">
        <f t="shared" si="52"/>
        <v>0.32603206602820861</v>
      </c>
      <c r="E228" s="9">
        <f t="shared" si="53"/>
        <v>0.28106641763563817</v>
      </c>
      <c r="F228" s="9">
        <f t="shared" si="54"/>
        <v>0.39290151633615339</v>
      </c>
      <c r="G228" s="9">
        <f t="shared" si="55"/>
        <v>1.0440318021076125</v>
      </c>
      <c r="H228" s="9">
        <f t="shared" si="56"/>
        <v>3.0671829681730722</v>
      </c>
      <c r="I228" s="9">
        <f t="shared" si="57"/>
        <v>3.5578779151636497</v>
      </c>
      <c r="J228" s="9">
        <f t="shared" si="58"/>
        <v>2.5451670671192663</v>
      </c>
      <c r="K228" s="11">
        <f t="shared" si="59"/>
        <v>0.33557046979865773</v>
      </c>
      <c r="L228" s="11">
        <f t="shared" si="60"/>
        <v>0.28985507246376813</v>
      </c>
      <c r="M228" s="11">
        <f t="shared" si="61"/>
        <v>0.40322580645161293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-0.28158268776414996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0.23179306644577691</v>
      </c>
      <c r="Q228" s="11">
        <f>2*'OddsRatio_working_3-way'!K228*'OddsRatio_working_3-way'!L228*'OddsRatio_working_3-way'!M228</f>
        <v>7.8440970032411822E-2</v>
      </c>
      <c r="R228" s="11">
        <f t="shared" si="62"/>
        <v>0</v>
      </c>
      <c r="S228" s="11">
        <f t="shared" si="63"/>
        <v>-0.82317939460796608</v>
      </c>
      <c r="T228" s="11">
        <f t="shared" si="64"/>
        <v>-0.27857170714313578</v>
      </c>
      <c r="U228" s="11">
        <f>'OddsRatio_working_3-way'!S228-'OddsRatio_working_3-way'!R228^2/3</f>
        <v>-0.82317939460796608</v>
      </c>
      <c r="V228" s="11">
        <f>'OddsRatio_working_3-way'!S228*'OddsRatio_working_3-way'!R228/3-2*'OddsRatio_working_3-way'!R228^3/27-'OddsRatio_working_3-way'!T228</f>
        <v>0.27857170714313578</v>
      </c>
      <c r="W228" s="11">
        <f>'OddsRatio_working_3-way'!V228^2+4*'OddsRatio_working_3-way'!U228^3/27</f>
        <v>-5.0357853090536309E-3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0.14373411332186822</v>
      </c>
      <c r="Y228" s="11">
        <f>IF('OddsRatio_working_3-way'!W228&gt;=0,IF('OddsRatio_working_3-way'!V228+SQRT('OddsRatio_working_3-way'!W228)&gt;0,0,PI()),ACOS('OddsRatio_working_3-way'!V228/(2*'OddsRatio_working_3-way'!X228)))</f>
        <v>0.2494345389042405</v>
      </c>
      <c r="Z228" s="11">
        <f>'OddsRatio_working_3-way'!X228^(1/3)*COS('OddsRatio_working_3-way'!Y228/3)</f>
        <v>0.52201590105380624</v>
      </c>
      <c r="AA228" s="11">
        <f>'OddsRatio_working_3-way'!X228^(1/3)*COS(('OddsRatio_working_3-way'!Y228+2*PI())/3)</f>
        <v>-0.29868284849927407</v>
      </c>
      <c r="AB228" s="11">
        <f>'OddsRatio_working_3-way'!X228^(1/3)*COS(('OddsRatio_working_3-way'!Y228+4*PI())/3)</f>
        <v>-0.22333305255453231</v>
      </c>
      <c r="AC228" s="11">
        <f>'OddsRatio_working_3-way'!X228^(1/3)*SIN('OddsRatio_working_3-way'!Y228/3)</f>
        <v>4.350322497208009E-2</v>
      </c>
      <c r="AD228" s="11">
        <f>'OddsRatio_working_3-way'!X228^(1/3)*SIN(('OddsRatio_working_3-way'!Y228+2*PI())/3)</f>
        <v>0.43032741900598009</v>
      </c>
      <c r="AE228" s="11">
        <f>'OddsRatio_working_3-way'!X228^(1/3)*SIN(('OddsRatio_working_3-way'!Y228+4*PI())/3)</f>
        <v>-0.47383064397806013</v>
      </c>
      <c r="AF228" s="11">
        <f>-'OddsRatio_working_3-way'!U228/(3*'OddsRatio_working_3-way'!X228^(1/3))*COS(('OddsRatio_working_3-way'!Y228)/3)</f>
        <v>0.52201590105380624</v>
      </c>
      <c r="AG228" s="11">
        <f>-'OddsRatio_working_3-way'!U228/(3*'OddsRatio_working_3-way'!X228^(1/3))*COS(('OddsRatio_working_3-way'!Y228+2*PI())/3)</f>
        <v>-0.29868284849927407</v>
      </c>
      <c r="AH228" s="11">
        <f>-'OddsRatio_working_3-way'!U228/(3*'OddsRatio_working_3-way'!X228^(1/3))*COS(('OddsRatio_working_3-way'!Y228+4*PI())/3)</f>
        <v>-0.22333305255453231</v>
      </c>
      <c r="AI228" s="11">
        <f>'OddsRatio_working_3-way'!U228/(3*'OddsRatio_working_3-way'!X228^(1/3))*SIN(('OddsRatio_working_3-way'!Y228)/3)</f>
        <v>-4.350322497208009E-2</v>
      </c>
      <c r="AJ228" s="11">
        <f>'OddsRatio_working_3-way'!U228/(3*'OddsRatio_working_3-way'!X228^(1/3))*SIN(('OddsRatio_working_3-way'!Y228+2*PI())/3)</f>
        <v>-0.43032741900598009</v>
      </c>
      <c r="AK228" s="11">
        <f>'OddsRatio_working_3-way'!U228/(3*'OddsRatio_working_3-way'!X228^(1/3))*SIN(('OddsRatio_working_3-way'!Y228+4*PI())/3)</f>
        <v>0.47383064397806013</v>
      </c>
      <c r="AL228" s="11">
        <f>'OddsRatio_working_3-way'!Z228+'OddsRatio_working_3-way'!AF228</f>
        <v>1.0440318021076125</v>
      </c>
      <c r="AM228" s="11">
        <f>'OddsRatio_working_3-way'!AA228+'OddsRatio_working_3-way'!AG228</f>
        <v>-0.59736569699854813</v>
      </c>
      <c r="AN228" s="11">
        <f>'OddsRatio_working_3-way'!AB228+'OddsRatio_working_3-way'!AH228</f>
        <v>-0.44666610510906463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1.0440318021076125</v>
      </c>
      <c r="AS228" s="11">
        <f>IF(('OddsRatio_working_3-way'!X228=0),IF(Q228&gt;0,-Q228^(1/3),(-Q228)^(1/3)),'OddsRatio_working_3-way'!AM228-'OddsRatio_working_3-way'!R228/3)</f>
        <v>-0.59736569699854813</v>
      </c>
      <c r="AT228" s="11">
        <f>IF(('OddsRatio_working_3-way'!X228=0),IF(Q228&gt;0,-Q228^(1/3),(-Q228)^(1/3)),'OddsRatio_working_3-way'!AN228-'OddsRatio_working_3-way'!R228/3)</f>
        <v>-0.44666610510906463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7.05</v>
      </c>
      <c r="B229" s="4">
        <f>IF('True_Odds_Calculator_3-way'!B230="","",'True_Odds_Calculator_3-way'!B230)</f>
        <v>4.3</v>
      </c>
      <c r="C229" s="4">
        <f>IF('True_Odds_Calculator_3-way'!C230="","",'True_Odds_Calculator_3-way'!C230)</f>
        <v>1.52</v>
      </c>
      <c r="D229" s="9">
        <f t="shared" si="52"/>
        <v>0.13447523033699624</v>
      </c>
      <c r="E229" s="9">
        <f t="shared" si="53"/>
        <v>0.22169426604245143</v>
      </c>
      <c r="F229" s="9">
        <f t="shared" si="54"/>
        <v>0.64383050362055227</v>
      </c>
      <c r="G229" s="9">
        <f t="shared" si="55"/>
        <v>1.0638535070014679</v>
      </c>
      <c r="H229" s="9">
        <f t="shared" si="56"/>
        <v>7.4363137173588791</v>
      </c>
      <c r="I229" s="9">
        <f t="shared" si="57"/>
        <v>4.5107165731048431</v>
      </c>
      <c r="J229" s="9">
        <f t="shared" si="58"/>
        <v>1.5532038236407633</v>
      </c>
      <c r="K229" s="11">
        <f t="shared" si="59"/>
        <v>0.14184397163120568</v>
      </c>
      <c r="L229" s="11">
        <f t="shared" si="60"/>
        <v>0.23255813953488372</v>
      </c>
      <c r="M229" s="11">
        <f t="shared" si="61"/>
        <v>0.65789473684210531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-0.22530534649339817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0.21419828641370872</v>
      </c>
      <c r="Q229" s="11">
        <f>2*'OddsRatio_working_3-way'!K229*'OddsRatio_working_3-way'!L229*'OddsRatio_working_3-way'!M229</f>
        <v>4.340390808788424E-2</v>
      </c>
      <c r="R229" s="11">
        <f t="shared" si="62"/>
        <v>0</v>
      </c>
      <c r="S229" s="11">
        <f t="shared" si="63"/>
        <v>-0.95070219037161241</v>
      </c>
      <c r="T229" s="11">
        <f t="shared" si="64"/>
        <v>-0.19264482074399442</v>
      </c>
      <c r="U229" s="11">
        <f>'OddsRatio_working_3-way'!S229-'OddsRatio_working_3-way'!R229^2/3</f>
        <v>-0.95070219037161241</v>
      </c>
      <c r="V229" s="11">
        <f>'OddsRatio_working_3-way'!S229*'OddsRatio_working_3-way'!R229/3-2*'OddsRatio_working_3-way'!R229^3/27-'OddsRatio_working_3-way'!T229</f>
        <v>0.19264482074399442</v>
      </c>
      <c r="W229" s="11">
        <f>'OddsRatio_working_3-way'!V229^2+4*'OddsRatio_working_3-way'!U229^3/27</f>
        <v>-9.0188356156162663E-2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0.17839589619414484</v>
      </c>
      <c r="Y229" s="11">
        <f>IF('OddsRatio_working_3-way'!W229&gt;=0,IF('OddsRatio_working_3-way'!V229+SQRT('OddsRatio_working_3-way'!W229)&gt;0,0,PI()),ACOS('OddsRatio_working_3-way'!V229/(2*'OddsRatio_working_3-way'!X229)))</f>
        <v>1.0004349638347652</v>
      </c>
      <c r="Z229" s="11">
        <f>'OddsRatio_working_3-way'!X229^(1/3)*COS('OddsRatio_working_3-way'!Y229/3)</f>
        <v>0.53192675350073393</v>
      </c>
      <c r="AA229" s="11">
        <f>'OddsRatio_working_3-way'!X229^(1/3)*COS(('OddsRatio_working_3-way'!Y229+2*PI())/3)</f>
        <v>-0.42554405940190271</v>
      </c>
      <c r="AB229" s="11">
        <f>'OddsRatio_working_3-way'!X229^(1/3)*COS(('OddsRatio_working_3-way'!Y229+4*PI())/3)</f>
        <v>-0.10638269409883135</v>
      </c>
      <c r="AC229" s="11">
        <f>'OddsRatio_working_3-way'!X229^(1/3)*SIN('OddsRatio_working_3-way'!Y229/3)</f>
        <v>0.18426790017265696</v>
      </c>
      <c r="AD229" s="11">
        <f>'OddsRatio_working_3-way'!X229^(1/3)*SIN(('OddsRatio_working_3-way'!Y229+2*PI())/3)</f>
        <v>0.36852813139789026</v>
      </c>
      <c r="AE229" s="11">
        <f>'OddsRatio_working_3-way'!X229^(1/3)*SIN(('OddsRatio_working_3-way'!Y229+4*PI())/3)</f>
        <v>-0.55279603157054702</v>
      </c>
      <c r="AF229" s="11">
        <f>-'OddsRatio_working_3-way'!U229/(3*'OddsRatio_working_3-way'!X229^(1/3))*COS(('OddsRatio_working_3-way'!Y229)/3)</f>
        <v>0.53192675350073393</v>
      </c>
      <c r="AG229" s="11">
        <f>-'OddsRatio_working_3-way'!U229/(3*'OddsRatio_working_3-way'!X229^(1/3))*COS(('OddsRatio_working_3-way'!Y229+2*PI())/3)</f>
        <v>-0.42554405940190282</v>
      </c>
      <c r="AH229" s="11">
        <f>-'OddsRatio_working_3-way'!U229/(3*'OddsRatio_working_3-way'!X229^(1/3))*COS(('OddsRatio_working_3-way'!Y229+4*PI())/3)</f>
        <v>-0.10638269409883136</v>
      </c>
      <c r="AI229" s="11">
        <f>'OddsRatio_working_3-way'!U229/(3*'OddsRatio_working_3-way'!X229^(1/3))*SIN(('OddsRatio_working_3-way'!Y229)/3)</f>
        <v>-0.18426790017265698</v>
      </c>
      <c r="AJ229" s="11">
        <f>'OddsRatio_working_3-way'!U229/(3*'OddsRatio_working_3-way'!X229^(1/3))*SIN(('OddsRatio_working_3-way'!Y229+2*PI())/3)</f>
        <v>-0.36852813139789037</v>
      </c>
      <c r="AK229" s="11">
        <f>'OddsRatio_working_3-way'!U229/(3*'OddsRatio_working_3-way'!X229^(1/3))*SIN(('OddsRatio_working_3-way'!Y229+4*PI())/3)</f>
        <v>0.55279603157054713</v>
      </c>
      <c r="AL229" s="11">
        <f>'OddsRatio_working_3-way'!Z229+'OddsRatio_working_3-way'!AF229</f>
        <v>1.0638535070014679</v>
      </c>
      <c r="AM229" s="11">
        <f>'OddsRatio_working_3-way'!AA229+'OddsRatio_working_3-way'!AG229</f>
        <v>-0.85108811880380553</v>
      </c>
      <c r="AN229" s="11">
        <f>'OddsRatio_working_3-way'!AB229+'OddsRatio_working_3-way'!AH229</f>
        <v>-0.21276538819766272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1.0638535070014679</v>
      </c>
      <c r="AS229" s="11">
        <f>IF(('OddsRatio_working_3-way'!X229=0),IF(Q229&gt;0,-Q229^(1/3),(-Q229)^(1/3)),'OddsRatio_working_3-way'!AM229-'OddsRatio_working_3-way'!R229/3)</f>
        <v>-0.85108811880380553</v>
      </c>
      <c r="AT229" s="11">
        <f>IF(('OddsRatio_working_3-way'!X229=0),IF(Q229&gt;0,-Q229^(1/3),(-Q229)^(1/3)),'OddsRatio_working_3-way'!AN229-'OddsRatio_working_3-way'!R229/3)</f>
        <v>-0.21276538819766272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1.43</v>
      </c>
      <c r="B230" s="4">
        <f>IF('True_Odds_Calculator_3-way'!B231="","",'True_Odds_Calculator_3-way'!B231)</f>
        <v>4.9000000000000004</v>
      </c>
      <c r="C230" s="4">
        <f>IF('True_Odds_Calculator_3-way'!C231="","",'True_Odds_Calculator_3-way'!C231)</f>
        <v>7.85</v>
      </c>
      <c r="D230" s="9">
        <f t="shared" si="52"/>
        <v>0.68567432401317863</v>
      </c>
      <c r="E230" s="9">
        <f t="shared" si="53"/>
        <v>0.19388308143961991</v>
      </c>
      <c r="F230" s="9">
        <f t="shared" si="54"/>
        <v>0.12044259454720155</v>
      </c>
      <c r="G230" s="9">
        <f t="shared" si="55"/>
        <v>1.0660891308821259</v>
      </c>
      <c r="H230" s="9">
        <f t="shared" si="56"/>
        <v>1.458418326279314</v>
      </c>
      <c r="I230" s="9">
        <f t="shared" si="57"/>
        <v>5.1577476104402917</v>
      </c>
      <c r="J230" s="9">
        <f t="shared" si="58"/>
        <v>8.3027105465425617</v>
      </c>
      <c r="K230" s="11">
        <f t="shared" si="59"/>
        <v>0.69930069930069938</v>
      </c>
      <c r="L230" s="11">
        <f t="shared" si="60"/>
        <v>0.2040816326530612</v>
      </c>
      <c r="M230" s="11">
        <f t="shared" si="61"/>
        <v>0.12738853503184713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-0.20884393131890855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0.20325443437363361</v>
      </c>
      <c r="Q230" s="11">
        <f>2*'OddsRatio_working_3-way'!K230*'OddsRatio_working_3-way'!L230*'OddsRatio_working_3-way'!M230</f>
        <v>3.6360363930882586E-2</v>
      </c>
      <c r="R230" s="11">
        <f t="shared" si="62"/>
        <v>0</v>
      </c>
      <c r="S230" s="11">
        <f t="shared" si="63"/>
        <v>-0.97323600973236002</v>
      </c>
      <c r="T230" s="11">
        <f t="shared" si="64"/>
        <v>-0.17410304288593206</v>
      </c>
      <c r="U230" s="11">
        <f>'OddsRatio_working_3-way'!S230-'OddsRatio_working_3-way'!R230^2/3</f>
        <v>-0.97323600973236002</v>
      </c>
      <c r="V230" s="11">
        <f>'OddsRatio_working_3-way'!S230*'OddsRatio_working_3-way'!R230/3-2*'OddsRatio_working_3-way'!R230^3/27-'OddsRatio_working_3-way'!T230</f>
        <v>0.17410304288593206</v>
      </c>
      <c r="W230" s="11">
        <f>'OddsRatio_working_3-way'!V230^2+4*'OddsRatio_working_3-way'!U230^3/27</f>
        <v>-0.10625669214332618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0.18477591948456573</v>
      </c>
      <c r="Y230" s="11">
        <f>IF('OddsRatio_working_3-way'!W230&gt;=0,IF('OddsRatio_working_3-way'!V230+SQRT('OddsRatio_working_3-way'!W230)&gt;0,0,PI()),ACOS('OddsRatio_working_3-way'!V230/(2*'OddsRatio_working_3-way'!X230)))</f>
        <v>1.0802369102926788</v>
      </c>
      <c r="Z230" s="11">
        <f>'OddsRatio_working_3-way'!X230^(1/3)*COS('OddsRatio_working_3-way'!Y230/3)</f>
        <v>0.53304456544106293</v>
      </c>
      <c r="AA230" s="11">
        <f>'OddsRatio_working_3-way'!X230^(1/3)*COS(('OddsRatio_working_3-way'!Y230+2*PI())/3)</f>
        <v>-0.44032280306900812</v>
      </c>
      <c r="AB230" s="11">
        <f>'OddsRatio_working_3-way'!X230^(1/3)*COS(('OddsRatio_working_3-way'!Y230+4*PI())/3)</f>
        <v>-9.2721762372054747E-2</v>
      </c>
      <c r="AC230" s="11">
        <f>'OddsRatio_working_3-way'!X230^(1/3)*SIN('OddsRatio_working_3-way'!Y230/3)</f>
        <v>0.20068755441698002</v>
      </c>
      <c r="AD230" s="11">
        <f>'OddsRatio_working_3-way'!X230^(1/3)*SIN(('OddsRatio_working_3-way'!Y230+2*PI())/3)</f>
        <v>0.36128635781270718</v>
      </c>
      <c r="AE230" s="11">
        <f>'OddsRatio_working_3-way'!X230^(1/3)*SIN(('OddsRatio_working_3-way'!Y230+4*PI())/3)</f>
        <v>-0.56197391222968718</v>
      </c>
      <c r="AF230" s="11">
        <f>-'OddsRatio_working_3-way'!U230/(3*'OddsRatio_working_3-way'!X230^(1/3))*COS(('OddsRatio_working_3-way'!Y230)/3)</f>
        <v>0.53304456544106305</v>
      </c>
      <c r="AG230" s="11">
        <f>-'OddsRatio_working_3-way'!U230/(3*'OddsRatio_working_3-way'!X230^(1/3))*COS(('OddsRatio_working_3-way'!Y230+2*PI())/3)</f>
        <v>-0.44032280306900817</v>
      </c>
      <c r="AH230" s="11">
        <f>-'OddsRatio_working_3-way'!U230/(3*'OddsRatio_working_3-way'!X230^(1/3))*COS(('OddsRatio_working_3-way'!Y230+4*PI())/3)</f>
        <v>-9.2721762372054761E-2</v>
      </c>
      <c r="AI230" s="11">
        <f>'OddsRatio_working_3-way'!U230/(3*'OddsRatio_working_3-way'!X230^(1/3))*SIN(('OddsRatio_working_3-way'!Y230)/3)</f>
        <v>-0.20068755441698008</v>
      </c>
      <c r="AJ230" s="11">
        <f>'OddsRatio_working_3-way'!U230/(3*'OddsRatio_working_3-way'!X230^(1/3))*SIN(('OddsRatio_working_3-way'!Y230+2*PI())/3)</f>
        <v>-0.36128635781270724</v>
      </c>
      <c r="AK230" s="11">
        <f>'OddsRatio_working_3-way'!U230/(3*'OddsRatio_working_3-way'!X230^(1/3))*SIN(('OddsRatio_working_3-way'!Y230+4*PI())/3)</f>
        <v>0.56197391222968729</v>
      </c>
      <c r="AL230" s="11">
        <f>'OddsRatio_working_3-way'!Z230+'OddsRatio_working_3-way'!AF230</f>
        <v>1.0660891308821259</v>
      </c>
      <c r="AM230" s="11">
        <f>'OddsRatio_working_3-way'!AA230+'OddsRatio_working_3-way'!AG230</f>
        <v>-0.88064560613801635</v>
      </c>
      <c r="AN230" s="11">
        <f>'OddsRatio_working_3-way'!AB230+'OddsRatio_working_3-way'!AH230</f>
        <v>-0.18544352474410952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1.0660891308821259</v>
      </c>
      <c r="AS230" s="11">
        <f>IF(('OddsRatio_working_3-way'!X230=0),IF(Q230&gt;0,-Q230^(1/3),(-Q230)^(1/3)),'OddsRatio_working_3-way'!AM230-'OddsRatio_working_3-way'!R230/3)</f>
        <v>-0.88064560613801635</v>
      </c>
      <c r="AT230" s="11">
        <f>IF(('OddsRatio_working_3-way'!X230=0),IF(Q230&gt;0,-Q230^(1/3),(-Q230)^(1/3)),'OddsRatio_working_3-way'!AN230-'OddsRatio_working_3-way'!R230/3)</f>
        <v>-0.18544352474410952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2.68</v>
      </c>
      <c r="B231" s="4">
        <f>IF('True_Odds_Calculator_3-way'!B232="","",'True_Odds_Calculator_3-way'!B232)</f>
        <v>3.15</v>
      </c>
      <c r="C231" s="4">
        <f>IF('True_Odds_Calculator_3-way'!C232="","",'True_Odds_Calculator_3-way'!C232)</f>
        <v>2.96</v>
      </c>
      <c r="D231" s="9">
        <f t="shared" si="52"/>
        <v>0.36325900815661466</v>
      </c>
      <c r="E231" s="9">
        <f t="shared" si="53"/>
        <v>0.30833371308738439</v>
      </c>
      <c r="F231" s="9">
        <f t="shared" si="54"/>
        <v>0.3284072787560009</v>
      </c>
      <c r="G231" s="9">
        <f t="shared" si="55"/>
        <v>1.043367092445139</v>
      </c>
      <c r="H231" s="9">
        <f t="shared" si="56"/>
        <v>2.7528567153078343</v>
      </c>
      <c r="I231" s="9">
        <f t="shared" si="57"/>
        <v>3.2432392487570487</v>
      </c>
      <c r="J231" s="9">
        <f t="shared" si="58"/>
        <v>3.0449995011924726</v>
      </c>
      <c r="K231" s="11">
        <f t="shared" si="59"/>
        <v>0.37313432835820892</v>
      </c>
      <c r="L231" s="11">
        <f t="shared" si="60"/>
        <v>0.31746031746031744</v>
      </c>
      <c r="M231" s="11">
        <f t="shared" si="61"/>
        <v>0.33783783783783783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-0.2833131639101788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0.23170825409631379</v>
      </c>
      <c r="Q231" s="11">
        <f>2*'OddsRatio_working_3-way'!K231*'OddsRatio_working_3-way'!L231*'OddsRatio_working_3-way'!M231</f>
        <v>8.0037393470229284E-2</v>
      </c>
      <c r="R231" s="11">
        <f t="shared" si="62"/>
        <v>0</v>
      </c>
      <c r="S231" s="11">
        <f t="shared" si="63"/>
        <v>-0.81785205776662828</v>
      </c>
      <c r="T231" s="11">
        <f t="shared" si="64"/>
        <v>-0.28250502858950888</v>
      </c>
      <c r="U231" s="11">
        <f>'OddsRatio_working_3-way'!S231-'OddsRatio_working_3-way'!R231^2/3</f>
        <v>-0.81785205776662828</v>
      </c>
      <c r="V231" s="11">
        <f>'OddsRatio_working_3-way'!S231*'OddsRatio_working_3-way'!R231/3-2*'OddsRatio_working_3-way'!R231^3/27-'OddsRatio_working_3-way'!T231</f>
        <v>0.28250502858950888</v>
      </c>
      <c r="W231" s="11">
        <f>'OddsRatio_working_3-way'!V231^2+4*'OddsRatio_working_3-way'!U231^3/27</f>
        <v>-1.2348363194685658E-3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0.14234107585112932</v>
      </c>
      <c r="Y231" s="11">
        <f>IF('OddsRatio_working_3-way'!W231&gt;=0,IF('OddsRatio_working_3-way'!V231+SQRT('OddsRatio_working_3-way'!W231)&gt;0,0,PI()),ACOS('OddsRatio_working_3-way'!V231/(2*'OddsRatio_working_3-way'!X231)))</f>
        <v>0.12375237298171715</v>
      </c>
      <c r="Z231" s="11">
        <f>'OddsRatio_working_3-way'!X231^(1/3)*COS('OddsRatio_working_3-way'!Y231/3)</f>
        <v>0.52168354622256963</v>
      </c>
      <c r="AA231" s="11">
        <f>'OddsRatio_working_3-way'!X231^(1/3)*COS(('OddsRatio_working_3-way'!Y231+2*PI())/3)</f>
        <v>-0.27948909576468939</v>
      </c>
      <c r="AB231" s="11">
        <f>'OddsRatio_working_3-way'!X231^(1/3)*COS(('OddsRatio_working_3-way'!Y231+4*PI())/3)</f>
        <v>-0.24219445045788029</v>
      </c>
      <c r="AC231" s="11">
        <f>'OddsRatio_working_3-way'!X231^(1/3)*SIN('OddsRatio_working_3-way'!Y231/3)</f>
        <v>2.1532073507218051E-2</v>
      </c>
      <c r="AD231" s="11">
        <f>'OddsRatio_working_3-way'!X231^(1/3)*SIN(('OddsRatio_working_3-way'!Y231+2*PI())/3)</f>
        <v>0.44102516701148975</v>
      </c>
      <c r="AE231" s="11">
        <f>'OddsRatio_working_3-way'!X231^(1/3)*SIN(('OddsRatio_working_3-way'!Y231+4*PI())/3)</f>
        <v>-0.46255724051870761</v>
      </c>
      <c r="AF231" s="11">
        <f>-'OddsRatio_working_3-way'!U231/(3*'OddsRatio_working_3-way'!X231^(1/3))*COS(('OddsRatio_working_3-way'!Y231)/3)</f>
        <v>0.52168354622256952</v>
      </c>
      <c r="AG231" s="11">
        <f>-'OddsRatio_working_3-way'!U231/(3*'OddsRatio_working_3-way'!X231^(1/3))*COS(('OddsRatio_working_3-way'!Y231+2*PI())/3)</f>
        <v>-0.27948909576468933</v>
      </c>
      <c r="AH231" s="11">
        <f>-'OddsRatio_working_3-way'!U231/(3*'OddsRatio_working_3-way'!X231^(1/3))*COS(('OddsRatio_working_3-way'!Y231+4*PI())/3)</f>
        <v>-0.24219445045788024</v>
      </c>
      <c r="AI231" s="11">
        <f>'OddsRatio_working_3-way'!U231/(3*'OddsRatio_working_3-way'!X231^(1/3))*SIN(('OddsRatio_working_3-way'!Y231)/3)</f>
        <v>-2.1532073507218048E-2</v>
      </c>
      <c r="AJ231" s="11">
        <f>'OddsRatio_working_3-way'!U231/(3*'OddsRatio_working_3-way'!X231^(1/3))*SIN(('OddsRatio_working_3-way'!Y231+2*PI())/3)</f>
        <v>-0.44102516701148964</v>
      </c>
      <c r="AK231" s="11">
        <f>'OddsRatio_working_3-way'!U231/(3*'OddsRatio_working_3-way'!X231^(1/3))*SIN(('OddsRatio_working_3-way'!Y231+4*PI())/3)</f>
        <v>0.46255724051870756</v>
      </c>
      <c r="AL231" s="11">
        <f>'OddsRatio_working_3-way'!Z231+'OddsRatio_working_3-way'!AF231</f>
        <v>1.043367092445139</v>
      </c>
      <c r="AM231" s="11">
        <f>'OddsRatio_working_3-way'!AA231+'OddsRatio_working_3-way'!AG231</f>
        <v>-0.55897819152937878</v>
      </c>
      <c r="AN231" s="11">
        <f>'OddsRatio_working_3-way'!AB231+'OddsRatio_working_3-way'!AH231</f>
        <v>-0.48438890091576053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1.043367092445139</v>
      </c>
      <c r="AS231" s="11">
        <f>IF(('OddsRatio_working_3-way'!X231=0),IF(Q231&gt;0,-Q231^(1/3),(-Q231)^(1/3)),'OddsRatio_working_3-way'!AM231-'OddsRatio_working_3-way'!R231/3)</f>
        <v>-0.55897819152937878</v>
      </c>
      <c r="AT231" s="11">
        <f>IF(('OddsRatio_working_3-way'!X231=0),IF(Q231&gt;0,-Q231^(1/3),(-Q231)^(1/3)),'OddsRatio_working_3-way'!AN231-'OddsRatio_working_3-way'!R231/3)</f>
        <v>-0.48438890091576053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2.0099999999999998</v>
      </c>
      <c r="B232" s="4">
        <f>IF('True_Odds_Calculator_3-way'!B233="","",'True_Odds_Calculator_3-way'!B233)</f>
        <v>3.38</v>
      </c>
      <c r="C232" s="4">
        <f>IF('True_Odds_Calculator_3-way'!C233="","",'True_Odds_Calculator_3-way'!C233)</f>
        <v>4.2300000000000004</v>
      </c>
      <c r="D232" s="9">
        <f t="shared" si="52"/>
        <v>0.48578396667708262</v>
      </c>
      <c r="E232" s="9">
        <f t="shared" si="53"/>
        <v>0.28617596056947531</v>
      </c>
      <c r="F232" s="9">
        <f t="shared" si="54"/>
        <v>0.22804007275344212</v>
      </c>
      <c r="G232" s="9">
        <f t="shared" si="55"/>
        <v>1.0480477339563328</v>
      </c>
      <c r="H232" s="9">
        <f t="shared" si="56"/>
        <v>2.0585282112958958</v>
      </c>
      <c r="I232" s="9">
        <f t="shared" si="57"/>
        <v>3.4943536068160719</v>
      </c>
      <c r="J232" s="9">
        <f t="shared" si="58"/>
        <v>4.3851941806789556</v>
      </c>
      <c r="K232" s="11">
        <f t="shared" si="59"/>
        <v>0.49751243781094534</v>
      </c>
      <c r="L232" s="11">
        <f t="shared" si="60"/>
        <v>0.29585798816568049</v>
      </c>
      <c r="M232" s="11">
        <f t="shared" si="61"/>
        <v>0.23640661938534277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-0.27017659753326762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0.23035883015852238</v>
      </c>
      <c r="Q232" s="11">
        <f>2*'OddsRatio_working_3-way'!K232*'OddsRatio_working_3-way'!L232*'OddsRatio_working_3-way'!M232</f>
        <v>6.959481273671371E-2</v>
      </c>
      <c r="R232" s="11">
        <f t="shared" si="62"/>
        <v>0</v>
      </c>
      <c r="S232" s="11">
        <f t="shared" si="63"/>
        <v>-0.85262318151059557</v>
      </c>
      <c r="T232" s="11">
        <f t="shared" si="64"/>
        <v>-0.25759008504851832</v>
      </c>
      <c r="U232" s="11">
        <f>'OddsRatio_working_3-way'!S232-'OddsRatio_working_3-way'!R232^2/3</f>
        <v>-0.85262318151059557</v>
      </c>
      <c r="V232" s="11">
        <f>'OddsRatio_working_3-way'!S232*'OddsRatio_working_3-way'!R232/3-2*'OddsRatio_working_3-way'!R232^3/27-'OddsRatio_working_3-way'!T232</f>
        <v>0.25759008504851832</v>
      </c>
      <c r="W232" s="11">
        <f>'OddsRatio_working_3-way'!V232^2+4*'OddsRatio_working_3-way'!U232^3/27</f>
        <v>-2.5473764489392911E-2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0.1515143692894306</v>
      </c>
      <c r="Y232" s="11">
        <f>IF('OddsRatio_working_3-way'!W232&gt;=0,IF('OddsRatio_working_3-way'!V232+SQRT('OddsRatio_working_3-way'!W232)&gt;0,0,PI()),ACOS('OddsRatio_working_3-way'!V232/(2*'OddsRatio_working_3-way'!X232)))</f>
        <v>0.55471294072335819</v>
      </c>
      <c r="Z232" s="11">
        <f>'OddsRatio_working_3-way'!X232^(1/3)*COS('OddsRatio_working_3-way'!Y232/3)</f>
        <v>0.52402386697816639</v>
      </c>
      <c r="AA232" s="11">
        <f>'OddsRatio_working_3-way'!X232^(1/3)*COS(('OddsRatio_working_3-way'!Y232+2*PI())/3)</f>
        <v>-0.34689441404653198</v>
      </c>
      <c r="AB232" s="11">
        <f>'OddsRatio_working_3-way'!X232^(1/3)*COS(('OddsRatio_working_3-way'!Y232+4*PI())/3)</f>
        <v>-0.17712945293163448</v>
      </c>
      <c r="AC232" s="11">
        <f>'OddsRatio_working_3-way'!X232^(1/3)*SIN('OddsRatio_working_3-way'!Y232/3)</f>
        <v>9.8013845998652441E-2</v>
      </c>
      <c r="AD232" s="11">
        <f>'OddsRatio_working_3-way'!X232^(1/3)*SIN(('OddsRatio_working_3-way'!Y232+2*PI())/3)</f>
        <v>0.40481105799312322</v>
      </c>
      <c r="AE232" s="11">
        <f>'OddsRatio_working_3-way'!X232^(1/3)*SIN(('OddsRatio_working_3-way'!Y232+4*PI())/3)</f>
        <v>-0.50282490399177571</v>
      </c>
      <c r="AF232" s="11">
        <f>-'OddsRatio_working_3-way'!U232/(3*'OddsRatio_working_3-way'!X232^(1/3))*COS(('OddsRatio_working_3-way'!Y232)/3)</f>
        <v>0.52402386697816639</v>
      </c>
      <c r="AG232" s="11">
        <f>-'OddsRatio_working_3-way'!U232/(3*'OddsRatio_working_3-way'!X232^(1/3))*COS(('OddsRatio_working_3-way'!Y232+2*PI())/3)</f>
        <v>-0.34689441404653198</v>
      </c>
      <c r="AH232" s="11">
        <f>-'OddsRatio_working_3-way'!U232/(3*'OddsRatio_working_3-way'!X232^(1/3))*COS(('OddsRatio_working_3-way'!Y232+4*PI())/3)</f>
        <v>-0.17712945293163448</v>
      </c>
      <c r="AI232" s="11">
        <f>'OddsRatio_working_3-way'!U232/(3*'OddsRatio_working_3-way'!X232^(1/3))*SIN(('OddsRatio_working_3-way'!Y232)/3)</f>
        <v>-9.8013845998652441E-2</v>
      </c>
      <c r="AJ232" s="11">
        <f>'OddsRatio_working_3-way'!U232/(3*'OddsRatio_working_3-way'!X232^(1/3))*SIN(('OddsRatio_working_3-way'!Y232+2*PI())/3)</f>
        <v>-0.40481105799312322</v>
      </c>
      <c r="AK232" s="11">
        <f>'OddsRatio_working_3-way'!U232/(3*'OddsRatio_working_3-way'!X232^(1/3))*SIN(('OddsRatio_working_3-way'!Y232+4*PI())/3)</f>
        <v>0.50282490399177571</v>
      </c>
      <c r="AL232" s="11">
        <f>'OddsRatio_working_3-way'!Z232+'OddsRatio_working_3-way'!AF232</f>
        <v>1.0480477339563328</v>
      </c>
      <c r="AM232" s="11">
        <f>'OddsRatio_working_3-way'!AA232+'OddsRatio_working_3-way'!AG232</f>
        <v>-0.69378882809306397</v>
      </c>
      <c r="AN232" s="11">
        <f>'OddsRatio_working_3-way'!AB232+'OddsRatio_working_3-way'!AH232</f>
        <v>-0.35425890586326897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1.0480477339563328</v>
      </c>
      <c r="AS232" s="11">
        <f>IF(('OddsRatio_working_3-way'!X232=0),IF(Q232&gt;0,-Q232^(1/3),(-Q232)^(1/3)),'OddsRatio_working_3-way'!AM232-'OddsRatio_working_3-way'!R232/3)</f>
        <v>-0.69378882809306397</v>
      </c>
      <c r="AT232" s="11">
        <f>IF(('OddsRatio_working_3-way'!X232=0),IF(Q232&gt;0,-Q232^(1/3),(-Q232)^(1/3)),'OddsRatio_working_3-way'!AN232-'OddsRatio_working_3-way'!R232/3)</f>
        <v>-0.35425890586326897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2.1800000000000002</v>
      </c>
      <c r="B233" s="4">
        <f>IF('True_Odds_Calculator_3-way'!B234="","",'True_Odds_Calculator_3-way'!B234)</f>
        <v>3.62</v>
      </c>
      <c r="C233" s="4">
        <f>IF('True_Odds_Calculator_3-way'!C234="","",'True_Odds_Calculator_3-way'!C234)</f>
        <v>3.41</v>
      </c>
      <c r="D233" s="9">
        <f t="shared" si="52"/>
        <v>0.4479785342050836</v>
      </c>
      <c r="E233" s="9">
        <f t="shared" si="53"/>
        <v>0.26766507161716685</v>
      </c>
      <c r="F233" s="9">
        <f t="shared" si="54"/>
        <v>0.28435639417774927</v>
      </c>
      <c r="G233" s="9">
        <f t="shared" si="55"/>
        <v>1.0442795040419299</v>
      </c>
      <c r="H233" s="9">
        <f t="shared" si="56"/>
        <v>2.2322498147694776</v>
      </c>
      <c r="I233" s="9">
        <f t="shared" si="57"/>
        <v>3.7360123005898558</v>
      </c>
      <c r="J233" s="9">
        <f t="shared" si="58"/>
        <v>3.5167136047410517</v>
      </c>
      <c r="K233" s="11">
        <f t="shared" si="59"/>
        <v>0.4587155963302752</v>
      </c>
      <c r="L233" s="11">
        <f t="shared" si="60"/>
        <v>0.27624309392265195</v>
      </c>
      <c r="M233" s="11">
        <f t="shared" si="61"/>
        <v>0.29325513196480935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-0.27687318592143462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0.23076617789820394</v>
      </c>
      <c r="Q233" s="11">
        <f>2*'OddsRatio_working_3-way'!K233*'OddsRatio_working_3-way'!L233*'OddsRatio_working_3-way'!M233</f>
        <v>7.4320830240967459E-2</v>
      </c>
      <c r="R233" s="11">
        <f t="shared" si="62"/>
        <v>0</v>
      </c>
      <c r="S233" s="11">
        <f t="shared" si="63"/>
        <v>-0.83347246910246497</v>
      </c>
      <c r="T233" s="11">
        <f t="shared" si="64"/>
        <v>-0.26842913658694523</v>
      </c>
      <c r="U233" s="11">
        <f>'OddsRatio_working_3-way'!S233-'OddsRatio_working_3-way'!R233^2/3</f>
        <v>-0.83347246910246497</v>
      </c>
      <c r="V233" s="11">
        <f>'OddsRatio_working_3-way'!S233*'OddsRatio_working_3-way'!R233/3-2*'OddsRatio_working_3-way'!R233^3/27-'OddsRatio_working_3-way'!T233</f>
        <v>0.26842913658694523</v>
      </c>
      <c r="W233" s="11">
        <f>'OddsRatio_working_3-way'!V233^2+4*'OddsRatio_working_3-way'!U233^3/27</f>
        <v>-1.3722630970297287E-2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0.14643841055125376</v>
      </c>
      <c r="Y233" s="11">
        <f>IF('OddsRatio_working_3-way'!W233&gt;=0,IF('OddsRatio_working_3-way'!V233+SQRT('OddsRatio_working_3-way'!W233)&gt;0,0,PI()),ACOS('OddsRatio_working_3-way'!V233/(2*'OddsRatio_working_3-way'!X233)))</f>
        <v>0.41149041617939663</v>
      </c>
      <c r="Z233" s="11">
        <f>'OddsRatio_working_3-way'!X233^(1/3)*COS('OddsRatio_working_3-way'!Y233/3)</f>
        <v>0.52213975202096496</v>
      </c>
      <c r="AA233" s="11">
        <f>'OddsRatio_working_3-way'!X233^(1/3)*COS(('OddsRatio_working_3-way'!Y233+2*PI())/3)</f>
        <v>-0.32348523305688676</v>
      </c>
      <c r="AB233" s="11">
        <f>'OddsRatio_working_3-way'!X233^(1/3)*COS(('OddsRatio_working_3-way'!Y233+4*PI())/3)</f>
        <v>-0.19865451896407815</v>
      </c>
      <c r="AC233" s="11">
        <f>'OddsRatio_working_3-way'!X233^(1/3)*SIN('OddsRatio_working_3-way'!Y233/3)</f>
        <v>7.2071046384616241E-2</v>
      </c>
      <c r="AD233" s="11">
        <f>'OddsRatio_working_3-way'!X233^(1/3)*SIN(('OddsRatio_working_3-way'!Y233+2*PI())/3)</f>
        <v>0.4161507663835548</v>
      </c>
      <c r="AE233" s="11">
        <f>'OddsRatio_working_3-way'!X233^(1/3)*SIN(('OddsRatio_working_3-way'!Y233+4*PI())/3)</f>
        <v>-0.488221812768171</v>
      </c>
      <c r="AF233" s="11">
        <f>-'OddsRatio_working_3-way'!U233/(3*'OddsRatio_working_3-way'!X233^(1/3))*COS(('OddsRatio_working_3-way'!Y233)/3)</f>
        <v>0.52213975202096496</v>
      </c>
      <c r="AG233" s="11">
        <f>-'OddsRatio_working_3-way'!U233/(3*'OddsRatio_working_3-way'!X233^(1/3))*COS(('OddsRatio_working_3-way'!Y233+2*PI())/3)</f>
        <v>-0.32348523305688676</v>
      </c>
      <c r="AH233" s="11">
        <f>-'OddsRatio_working_3-way'!U233/(3*'OddsRatio_working_3-way'!X233^(1/3))*COS(('OddsRatio_working_3-way'!Y233+4*PI())/3)</f>
        <v>-0.19865451896407815</v>
      </c>
      <c r="AI233" s="11">
        <f>'OddsRatio_working_3-way'!U233/(3*'OddsRatio_working_3-way'!X233^(1/3))*SIN(('OddsRatio_working_3-way'!Y233)/3)</f>
        <v>-7.2071046384616241E-2</v>
      </c>
      <c r="AJ233" s="11">
        <f>'OddsRatio_working_3-way'!U233/(3*'OddsRatio_working_3-way'!X233^(1/3))*SIN(('OddsRatio_working_3-way'!Y233+2*PI())/3)</f>
        <v>-0.4161507663835548</v>
      </c>
      <c r="AK233" s="11">
        <f>'OddsRatio_working_3-way'!U233/(3*'OddsRatio_working_3-way'!X233^(1/3))*SIN(('OddsRatio_working_3-way'!Y233+4*PI())/3)</f>
        <v>0.488221812768171</v>
      </c>
      <c r="AL233" s="11">
        <f>'OddsRatio_working_3-way'!Z233+'OddsRatio_working_3-way'!AF233</f>
        <v>1.0442795040419299</v>
      </c>
      <c r="AM233" s="11">
        <f>'OddsRatio_working_3-way'!AA233+'OddsRatio_working_3-way'!AG233</f>
        <v>-0.64697046611377351</v>
      </c>
      <c r="AN233" s="11">
        <f>'OddsRatio_working_3-way'!AB233+'OddsRatio_working_3-way'!AH233</f>
        <v>-0.39730903792815631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1.0442795040419299</v>
      </c>
      <c r="AS233" s="11">
        <f>IF(('OddsRatio_working_3-way'!X233=0),IF(Q233&gt;0,-Q233^(1/3),(-Q233)^(1/3)),'OddsRatio_working_3-way'!AM233-'OddsRatio_working_3-way'!R233/3)</f>
        <v>-0.64697046611377351</v>
      </c>
      <c r="AT233" s="11">
        <f>IF(('OddsRatio_working_3-way'!X233=0),IF(Q233&gt;0,-Q233^(1/3),(-Q233)^(1/3)),'OddsRatio_working_3-way'!AN233-'OddsRatio_working_3-way'!R233/3)</f>
        <v>-0.39730903792815631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1.47</v>
      </c>
      <c r="B234" s="4">
        <f>IF('True_Odds_Calculator_3-way'!B235="","",'True_Odds_Calculator_3-way'!B235)</f>
        <v>4.84</v>
      </c>
      <c r="C234" s="4">
        <f>IF('True_Odds_Calculator_3-way'!C235="","",'True_Odds_Calculator_3-way'!C235)</f>
        <v>7.34</v>
      </c>
      <c r="D234" s="9">
        <f t="shared" si="52"/>
        <v>0.67006237009547753</v>
      </c>
      <c r="E234" s="9">
        <f t="shared" si="53"/>
        <v>0.19908422912956911</v>
      </c>
      <c r="F234" s="9">
        <f t="shared" si="54"/>
        <v>0.13085340077495361</v>
      </c>
      <c r="G234" s="9">
        <f t="shared" si="55"/>
        <v>1.047656141537447</v>
      </c>
      <c r="H234" s="9">
        <f t="shared" si="56"/>
        <v>1.4923983865226</v>
      </c>
      <c r="I234" s="9">
        <f t="shared" si="57"/>
        <v>5.0229995835037968</v>
      </c>
      <c r="J234" s="9">
        <f t="shared" si="58"/>
        <v>7.6421399373474141</v>
      </c>
      <c r="K234" s="11">
        <f t="shared" si="59"/>
        <v>0.68027210884353739</v>
      </c>
      <c r="L234" s="11">
        <f t="shared" si="60"/>
        <v>0.20661157024793389</v>
      </c>
      <c r="M234" s="11">
        <f t="shared" si="61"/>
        <v>0.13623978201634879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-0.21910868069613976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0.20393456997724665</v>
      </c>
      <c r="Q234" s="11">
        <f>2*'OddsRatio_working_3-way'!K234*'OddsRatio_working_3-way'!L234*'OddsRatio_working_3-way'!M234</f>
        <v>3.8297571826712985E-2</v>
      </c>
      <c r="R234" s="11">
        <f t="shared" si="62"/>
        <v>0</v>
      </c>
      <c r="S234" s="11">
        <f t="shared" si="63"/>
        <v>-0.93074619101953071</v>
      </c>
      <c r="T234" s="11">
        <f t="shared" si="64"/>
        <v>-0.17478801709286962</v>
      </c>
      <c r="U234" s="11">
        <f>'OddsRatio_working_3-way'!S234-'OddsRatio_working_3-way'!R234^2/3</f>
        <v>-0.93074619101953071</v>
      </c>
      <c r="V234" s="11">
        <f>'OddsRatio_working_3-way'!S234*'OddsRatio_working_3-way'!R234/3-2*'OddsRatio_working_3-way'!R234^3/27-'OddsRatio_working_3-way'!T234</f>
        <v>0.17478801709286962</v>
      </c>
      <c r="W234" s="11">
        <f>'OddsRatio_working_3-way'!V234^2+4*'OddsRatio_working_3-way'!U234^3/27</f>
        <v>-8.8900215114631781E-2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0.17280846769898825</v>
      </c>
      <c r="Y234" s="11">
        <f>IF('OddsRatio_working_3-way'!W234&gt;=0,IF('OddsRatio_working_3-way'!V234+SQRT('OddsRatio_working_3-way'!W234)&gt;0,0,PI()),ACOS('OddsRatio_working_3-way'!V234/(2*'OddsRatio_working_3-way'!X234)))</f>
        <v>1.0405711851875663</v>
      </c>
      <c r="Z234" s="11">
        <f>'OddsRatio_working_3-way'!X234^(1/3)*COS('OddsRatio_working_3-way'!Y234/3)</f>
        <v>0.52382807076872351</v>
      </c>
      <c r="AA234" s="11">
        <f>'OddsRatio_working_3-way'!X234^(1/3)*COS(('OddsRatio_working_3-way'!Y234+2*PI())/3)</f>
        <v>-0.42589471095596843</v>
      </c>
      <c r="AB234" s="11">
        <f>'OddsRatio_working_3-way'!X234^(1/3)*COS(('OddsRatio_working_3-way'!Y234+4*PI())/3)</f>
        <v>-9.7933359812755277E-2</v>
      </c>
      <c r="AC234" s="11">
        <f>'OddsRatio_working_3-way'!X234^(1/3)*SIN('OddsRatio_working_3-way'!Y234/3)</f>
        <v>0.18934857436632763</v>
      </c>
      <c r="AD234" s="11">
        <f>'OddsRatio_working_3-way'!X234^(1/3)*SIN(('OddsRatio_working_3-way'!Y234+2*PI())/3)</f>
        <v>0.35897412931794354</v>
      </c>
      <c r="AE234" s="11">
        <f>'OddsRatio_working_3-way'!X234^(1/3)*SIN(('OddsRatio_working_3-way'!Y234+4*PI())/3)</f>
        <v>-0.54832270368427105</v>
      </c>
      <c r="AF234" s="11">
        <f>-'OddsRatio_working_3-way'!U234/(3*'OddsRatio_working_3-way'!X234^(1/3))*COS(('OddsRatio_working_3-way'!Y234)/3)</f>
        <v>0.52382807076872351</v>
      </c>
      <c r="AG234" s="11">
        <f>-'OddsRatio_working_3-way'!U234/(3*'OddsRatio_working_3-way'!X234^(1/3))*COS(('OddsRatio_working_3-way'!Y234+2*PI())/3)</f>
        <v>-0.42589471095596843</v>
      </c>
      <c r="AH234" s="11">
        <f>-'OddsRatio_working_3-way'!U234/(3*'OddsRatio_working_3-way'!X234^(1/3))*COS(('OddsRatio_working_3-way'!Y234+4*PI())/3)</f>
        <v>-9.7933359812755277E-2</v>
      </c>
      <c r="AI234" s="11">
        <f>'OddsRatio_working_3-way'!U234/(3*'OddsRatio_working_3-way'!X234^(1/3))*SIN(('OddsRatio_working_3-way'!Y234)/3)</f>
        <v>-0.18934857436632763</v>
      </c>
      <c r="AJ234" s="11">
        <f>'OddsRatio_working_3-way'!U234/(3*'OddsRatio_working_3-way'!X234^(1/3))*SIN(('OddsRatio_working_3-way'!Y234+2*PI())/3)</f>
        <v>-0.35897412931794354</v>
      </c>
      <c r="AK234" s="11">
        <f>'OddsRatio_working_3-way'!U234/(3*'OddsRatio_working_3-way'!X234^(1/3))*SIN(('OddsRatio_working_3-way'!Y234+4*PI())/3)</f>
        <v>0.54832270368427105</v>
      </c>
      <c r="AL234" s="11">
        <f>'OddsRatio_working_3-way'!Z234+'OddsRatio_working_3-way'!AF234</f>
        <v>1.047656141537447</v>
      </c>
      <c r="AM234" s="11">
        <f>'OddsRatio_working_3-way'!AA234+'OddsRatio_working_3-way'!AG234</f>
        <v>-0.85178942191193685</v>
      </c>
      <c r="AN234" s="11">
        <f>'OddsRatio_working_3-way'!AB234+'OddsRatio_working_3-way'!AH234</f>
        <v>-0.19586671962551055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1.047656141537447</v>
      </c>
      <c r="AS234" s="11">
        <f>IF(('OddsRatio_working_3-way'!X234=0),IF(Q234&gt;0,-Q234^(1/3),(-Q234)^(1/3)),'OddsRatio_working_3-way'!AM234-'OddsRatio_working_3-way'!R234/3)</f>
        <v>-0.85178942191193685</v>
      </c>
      <c r="AT234" s="11">
        <f>IF(('OddsRatio_working_3-way'!X234=0),IF(Q234&gt;0,-Q234^(1/3),(-Q234)^(1/3)),'OddsRatio_working_3-way'!AN234-'OddsRatio_working_3-way'!R234/3)</f>
        <v>-0.19586671962551055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2.4300000000000002</v>
      </c>
      <c r="B235" s="4">
        <f>IF('True_Odds_Calculator_3-way'!B236="","",'True_Odds_Calculator_3-way'!B236)</f>
        <v>3.32</v>
      </c>
      <c r="C235" s="4">
        <f>IF('True_Odds_Calculator_3-way'!C236="","",'True_Odds_Calculator_3-way'!C236)</f>
        <v>3.24</v>
      </c>
      <c r="D235" s="9">
        <f t="shared" si="52"/>
        <v>0.40373573223965614</v>
      </c>
      <c r="E235" s="9">
        <f t="shared" si="53"/>
        <v>0.29446085593438281</v>
      </c>
      <c r="F235" s="9">
        <f t="shared" si="54"/>
        <v>0.30180341182596104</v>
      </c>
      <c r="G235" s="9">
        <f t="shared" si="55"/>
        <v>1.03277462487595</v>
      </c>
      <c r="H235" s="9">
        <f t="shared" si="56"/>
        <v>2.4768677135726085</v>
      </c>
      <c r="I235" s="9">
        <f t="shared" si="57"/>
        <v>3.3960371297122034</v>
      </c>
      <c r="J235" s="9">
        <f t="shared" si="58"/>
        <v>3.3134151597221284</v>
      </c>
      <c r="K235" s="11">
        <f t="shared" si="59"/>
        <v>0.41152263374485593</v>
      </c>
      <c r="L235" s="11">
        <f t="shared" si="60"/>
        <v>0.30120481927710846</v>
      </c>
      <c r="M235" s="11">
        <f t="shared" si="61"/>
        <v>0.30864197530864196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-0.28430380568149749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0.22915928307040079</v>
      </c>
      <c r="Q235" s="11">
        <f>2*'OddsRatio_working_3-way'!K235*'OddsRatio_working_3-way'!L235*'OddsRatio_working_3-way'!M235</f>
        <v>7.6513950941703102E-2</v>
      </c>
      <c r="R235" s="11">
        <f t="shared" si="62"/>
        <v>0</v>
      </c>
      <c r="S235" s="11">
        <f t="shared" si="63"/>
        <v>-0.8060366357780151</v>
      </c>
      <c r="T235" s="11">
        <f t="shared" si="64"/>
        <v>-0.2691274242998381</v>
      </c>
      <c r="U235" s="11">
        <f>'OddsRatio_working_3-way'!S235-'OddsRatio_working_3-way'!R235^2/3</f>
        <v>-0.8060366357780151</v>
      </c>
      <c r="V235" s="11">
        <f>'OddsRatio_working_3-way'!S235*'OddsRatio_working_3-way'!R235/3-2*'OddsRatio_working_3-way'!R235^3/27-'OddsRatio_working_3-way'!T235</f>
        <v>0.2691274242998381</v>
      </c>
      <c r="W235" s="11">
        <f>'OddsRatio_working_3-way'!V235^2+4*'OddsRatio_working_3-way'!U235^3/27</f>
        <v>-5.1523582314091099E-3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0.13926766381834138</v>
      </c>
      <c r="Y235" s="11">
        <f>IF('OddsRatio_working_3-way'!W235&gt;=0,IF('OddsRatio_working_3-way'!V235+SQRT('OddsRatio_working_3-way'!W235)&gt;0,0,PI()),ACOS('OddsRatio_working_3-way'!V235/(2*'OddsRatio_working_3-way'!X235)))</f>
        <v>0.26064615654037393</v>
      </c>
      <c r="Z235" s="11">
        <f>'OddsRatio_working_3-way'!X235^(1/3)*COS('OddsRatio_working_3-way'!Y235/3)</f>
        <v>0.51638731243797509</v>
      </c>
      <c r="AA235" s="11">
        <f>'OddsRatio_working_3-way'!X235^(1/3)*COS(('OddsRatio_working_3-way'!Y235+2*PI())/3)</f>
        <v>-0.29714576282848532</v>
      </c>
      <c r="AB235" s="11">
        <f>'OddsRatio_working_3-way'!X235^(1/3)*COS(('OddsRatio_working_3-way'!Y235+4*PI())/3)</f>
        <v>-0.21924154960948961</v>
      </c>
      <c r="AC235" s="11">
        <f>'OddsRatio_working_3-way'!X235^(1/3)*SIN('OddsRatio_working_3-way'!Y235/3)</f>
        <v>4.4978018472993132E-2</v>
      </c>
      <c r="AD235" s="11">
        <f>'OddsRatio_working_3-way'!X235^(1/3)*SIN(('OddsRatio_working_3-way'!Y235+2*PI())/3)</f>
        <v>0.42471552152676184</v>
      </c>
      <c r="AE235" s="11">
        <f>'OddsRatio_working_3-way'!X235^(1/3)*SIN(('OddsRatio_working_3-way'!Y235+4*PI())/3)</f>
        <v>-0.46969353999975499</v>
      </c>
      <c r="AF235" s="11">
        <f>-'OddsRatio_working_3-way'!U235/(3*'OddsRatio_working_3-way'!X235^(1/3))*COS(('OddsRatio_working_3-way'!Y235)/3)</f>
        <v>0.51638731243797498</v>
      </c>
      <c r="AG235" s="11">
        <f>-'OddsRatio_working_3-way'!U235/(3*'OddsRatio_working_3-way'!X235^(1/3))*COS(('OddsRatio_working_3-way'!Y235+2*PI())/3)</f>
        <v>-0.29714576282848526</v>
      </c>
      <c r="AH235" s="11">
        <f>-'OddsRatio_working_3-way'!U235/(3*'OddsRatio_working_3-way'!X235^(1/3))*COS(('OddsRatio_working_3-way'!Y235+4*PI())/3)</f>
        <v>-0.21924154960948958</v>
      </c>
      <c r="AI235" s="11">
        <f>'OddsRatio_working_3-way'!U235/(3*'OddsRatio_working_3-way'!X235^(1/3))*SIN(('OddsRatio_working_3-way'!Y235)/3)</f>
        <v>-4.4978018472993125E-2</v>
      </c>
      <c r="AJ235" s="11">
        <f>'OddsRatio_working_3-way'!U235/(3*'OddsRatio_working_3-way'!X235^(1/3))*SIN(('OddsRatio_working_3-way'!Y235+2*PI())/3)</f>
        <v>-0.42471552152676179</v>
      </c>
      <c r="AK235" s="11">
        <f>'OddsRatio_working_3-way'!U235/(3*'OddsRatio_working_3-way'!X235^(1/3))*SIN(('OddsRatio_working_3-way'!Y235+4*PI())/3)</f>
        <v>0.46969353999975488</v>
      </c>
      <c r="AL235" s="11">
        <f>'OddsRatio_working_3-way'!Z235+'OddsRatio_working_3-way'!AF235</f>
        <v>1.03277462487595</v>
      </c>
      <c r="AM235" s="11">
        <f>'OddsRatio_working_3-way'!AA235+'OddsRatio_working_3-way'!AG235</f>
        <v>-0.59429152565697052</v>
      </c>
      <c r="AN235" s="11">
        <f>'OddsRatio_working_3-way'!AB235+'OddsRatio_working_3-way'!AH235</f>
        <v>-0.43848309921897921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1.03277462487595</v>
      </c>
      <c r="AS235" s="11">
        <f>IF(('OddsRatio_working_3-way'!X235=0),IF(Q235&gt;0,-Q235^(1/3),(-Q235)^(1/3)),'OddsRatio_working_3-way'!AM235-'OddsRatio_working_3-way'!R235/3)</f>
        <v>-0.59429152565697052</v>
      </c>
      <c r="AT235" s="11">
        <f>IF(('OddsRatio_working_3-way'!X235=0),IF(Q235&gt;0,-Q235^(1/3),(-Q235)^(1/3)),'OddsRatio_working_3-way'!AN235-'OddsRatio_working_3-way'!R235/3)</f>
        <v>-0.43848309921897921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2.63</v>
      </c>
      <c r="B236" s="4">
        <f>IF('True_Odds_Calculator_3-way'!B237="","",'True_Odds_Calculator_3-way'!B237)</f>
        <v>3.31</v>
      </c>
      <c r="C236" s="4">
        <f>IF('True_Odds_Calculator_3-way'!C237="","",'True_Odds_Calculator_3-way'!C237)</f>
        <v>2.94</v>
      </c>
      <c r="D236" s="9">
        <f t="shared" si="52"/>
        <v>0.37232277601152891</v>
      </c>
      <c r="E236" s="9">
        <f t="shared" si="53"/>
        <v>0.29506032308894337</v>
      </c>
      <c r="F236" s="9">
        <f t="shared" si="54"/>
        <v>0.33261690089952778</v>
      </c>
      <c r="G236" s="9">
        <f t="shared" si="55"/>
        <v>1.0342586495829778</v>
      </c>
      <c r="H236" s="9">
        <f t="shared" si="56"/>
        <v>2.6858415988202538</v>
      </c>
      <c r="I236" s="9">
        <f t="shared" si="57"/>
        <v>3.3891374805366787</v>
      </c>
      <c r="J236" s="9">
        <f t="shared" si="58"/>
        <v>3.006461780190977</v>
      </c>
      <c r="K236" s="11">
        <f t="shared" si="59"/>
        <v>0.38022813688212931</v>
      </c>
      <c r="L236" s="11">
        <f t="shared" si="60"/>
        <v>0.30211480362537763</v>
      </c>
      <c r="M236" s="11">
        <f t="shared" si="61"/>
        <v>0.3401360544217687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-0.28541069397788876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0.2297450978139754</v>
      </c>
      <c r="Q236" s="11">
        <f>2*'OddsRatio_working_3-way'!K236*'OddsRatio_working_3-way'!L236*'OddsRatio_working_3-way'!M236</f>
        <v>7.8144591093188914E-2</v>
      </c>
      <c r="R236" s="11">
        <f t="shared" si="62"/>
        <v>0</v>
      </c>
      <c r="S236" s="11">
        <f t="shared" si="63"/>
        <v>-0.80496317293483799</v>
      </c>
      <c r="T236" s="11">
        <f t="shared" si="64"/>
        <v>-0.2737969975968837</v>
      </c>
      <c r="U236" s="11">
        <f>'OddsRatio_working_3-way'!S236-'OddsRatio_working_3-way'!R236^2/3</f>
        <v>-0.80496317293483799</v>
      </c>
      <c r="V236" s="11">
        <f>'OddsRatio_working_3-way'!S236*'OddsRatio_working_3-way'!R236/3-2*'OddsRatio_working_3-way'!R236^3/27-'OddsRatio_working_3-way'!T236</f>
        <v>0.2737969975968837</v>
      </c>
      <c r="W236" s="11">
        <f>'OddsRatio_working_3-way'!V236^2+4*'OddsRatio_working_3-way'!U236^3/27</f>
        <v>-2.3075794696797852E-3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0.1389895457963905</v>
      </c>
      <c r="Y236" s="11">
        <f>IF('OddsRatio_working_3-way'!W236&gt;=0,IF('OddsRatio_working_3-way'!V236+SQRT('OddsRatio_working_3-way'!W236)&gt;0,0,PI()),ACOS('OddsRatio_working_3-way'!V236/(2*'OddsRatio_working_3-way'!X236)))</f>
        <v>0.17368080306807054</v>
      </c>
      <c r="Z236" s="11">
        <f>'OddsRatio_working_3-way'!X236^(1/3)*COS('OddsRatio_working_3-way'!Y236/3)</f>
        <v>0.51712932479148888</v>
      </c>
      <c r="AA236" s="11">
        <f>'OddsRatio_working_3-way'!X236^(1/3)*COS(('OddsRatio_working_3-way'!Y236+2*PI())/3)</f>
        <v>-0.28452115126141353</v>
      </c>
      <c r="AB236" s="11">
        <f>'OddsRatio_working_3-way'!X236^(1/3)*COS(('OddsRatio_working_3-way'!Y236+4*PI())/3)</f>
        <v>-0.23260817353007546</v>
      </c>
      <c r="AC236" s="11">
        <f>'OddsRatio_working_3-way'!X236^(1/3)*SIN('OddsRatio_working_3-way'!Y236/3)</f>
        <v>2.9971971667623203E-2</v>
      </c>
      <c r="AD236" s="11">
        <f>'OddsRatio_working_3-way'!X236^(1/3)*SIN(('OddsRatio_working_3-way'!Y236+2*PI())/3)</f>
        <v>0.43286114647751167</v>
      </c>
      <c r="AE236" s="11">
        <f>'OddsRatio_working_3-way'!X236^(1/3)*SIN(('OddsRatio_working_3-way'!Y236+4*PI())/3)</f>
        <v>-0.46283311814513478</v>
      </c>
      <c r="AF236" s="11">
        <f>-'OddsRatio_working_3-way'!U236/(3*'OddsRatio_working_3-way'!X236^(1/3))*COS(('OddsRatio_working_3-way'!Y236)/3)</f>
        <v>0.51712932479148888</v>
      </c>
      <c r="AG236" s="11">
        <f>-'OddsRatio_working_3-way'!U236/(3*'OddsRatio_working_3-way'!X236^(1/3))*COS(('OddsRatio_working_3-way'!Y236+2*PI())/3)</f>
        <v>-0.28452115126141353</v>
      </c>
      <c r="AH236" s="11">
        <f>-'OddsRatio_working_3-way'!U236/(3*'OddsRatio_working_3-way'!X236^(1/3))*COS(('OddsRatio_working_3-way'!Y236+4*PI())/3)</f>
        <v>-0.23260817353007546</v>
      </c>
      <c r="AI236" s="11">
        <f>'OddsRatio_working_3-way'!U236/(3*'OddsRatio_working_3-way'!X236^(1/3))*SIN(('OddsRatio_working_3-way'!Y236)/3)</f>
        <v>-2.9971971667623203E-2</v>
      </c>
      <c r="AJ236" s="11">
        <f>'OddsRatio_working_3-way'!U236/(3*'OddsRatio_working_3-way'!X236^(1/3))*SIN(('OddsRatio_working_3-way'!Y236+2*PI())/3)</f>
        <v>-0.43286114647751167</v>
      </c>
      <c r="AK236" s="11">
        <f>'OddsRatio_working_3-way'!U236/(3*'OddsRatio_working_3-way'!X236^(1/3))*SIN(('OddsRatio_working_3-way'!Y236+4*PI())/3)</f>
        <v>0.46283311814513478</v>
      </c>
      <c r="AL236" s="11">
        <f>'OddsRatio_working_3-way'!Z236+'OddsRatio_working_3-way'!AF236</f>
        <v>1.0342586495829778</v>
      </c>
      <c r="AM236" s="11">
        <f>'OddsRatio_working_3-way'!AA236+'OddsRatio_working_3-way'!AG236</f>
        <v>-0.56904230252282706</v>
      </c>
      <c r="AN236" s="11">
        <f>'OddsRatio_working_3-way'!AB236+'OddsRatio_working_3-way'!AH236</f>
        <v>-0.46521634706015091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1.0342586495829778</v>
      </c>
      <c r="AS236" s="11">
        <f>IF(('OddsRatio_working_3-way'!X236=0),IF(Q236&gt;0,-Q236^(1/3),(-Q236)^(1/3)),'OddsRatio_working_3-way'!AM236-'OddsRatio_working_3-way'!R236/3)</f>
        <v>-0.56904230252282706</v>
      </c>
      <c r="AT236" s="11">
        <f>IF(('OddsRatio_working_3-way'!X236=0),IF(Q236&gt;0,-Q236^(1/3),(-Q236)^(1/3)),'OddsRatio_working_3-way'!AN236-'OddsRatio_working_3-way'!R236/3)</f>
        <v>-0.46521634706015091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1.61</v>
      </c>
      <c r="B237" s="4">
        <f>IF('True_Odds_Calculator_3-way'!B238="","",'True_Odds_Calculator_3-way'!B238)</f>
        <v>4.05</v>
      </c>
      <c r="C237" s="4">
        <f>IF('True_Odds_Calculator_3-way'!C238="","",'True_Odds_Calculator_3-way'!C238)</f>
        <v>6.36</v>
      </c>
      <c r="D237" s="9">
        <f t="shared" si="52"/>
        <v>0.61026583782726374</v>
      </c>
      <c r="E237" s="9">
        <f t="shared" si="53"/>
        <v>0.23848415244646737</v>
      </c>
      <c r="F237" s="9">
        <f t="shared" si="54"/>
        <v>0.15125000972626892</v>
      </c>
      <c r="G237" s="9">
        <f t="shared" si="55"/>
        <v>1.0469346684274008</v>
      </c>
      <c r="H237" s="9">
        <f t="shared" si="56"/>
        <v>1.6386301477407144</v>
      </c>
      <c r="I237" s="9">
        <f t="shared" si="57"/>
        <v>4.1931507387035722</v>
      </c>
      <c r="J237" s="9">
        <f t="shared" si="58"/>
        <v>6.6115698227708686</v>
      </c>
      <c r="K237" s="11">
        <f t="shared" si="59"/>
        <v>0.6211180124223602</v>
      </c>
      <c r="L237" s="11">
        <f t="shared" si="60"/>
        <v>0.24691358024691359</v>
      </c>
      <c r="M237" s="11">
        <f t="shared" si="61"/>
        <v>0.15723270440251572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-0.24046753369513374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0.2175046382502403</v>
      </c>
      <c r="Q237" s="11">
        <f>2*'OddsRatio_working_3-way'!K237*'OddsRatio_working_3-way'!L237*'OddsRatio_working_3-way'!M237</f>
        <v>4.822719251668299E-2</v>
      </c>
      <c r="R237" s="11">
        <f t="shared" si="62"/>
        <v>0</v>
      </c>
      <c r="S237" s="11">
        <f t="shared" si="63"/>
        <v>-0.90450729421957665</v>
      </c>
      <c r="T237" s="11">
        <f t="shared" si="64"/>
        <v>-0.20055594106864227</v>
      </c>
      <c r="U237" s="11">
        <f>'OddsRatio_working_3-way'!S237-'OddsRatio_working_3-way'!R237^2/3</f>
        <v>-0.90450729421957665</v>
      </c>
      <c r="V237" s="11">
        <f>'OddsRatio_working_3-way'!S237*'OddsRatio_working_3-way'!R237/3-2*'OddsRatio_working_3-way'!R237^3/27-'OddsRatio_working_3-way'!T237</f>
        <v>0.20055594106864227</v>
      </c>
      <c r="W237" s="11">
        <f>'OddsRatio_working_3-way'!V237^2+4*'OddsRatio_working_3-way'!U237^3/27</f>
        <v>-6.9408080267346073E-2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0.16555268479042765</v>
      </c>
      <c r="Y237" s="11">
        <f>IF('OddsRatio_working_3-way'!W237&gt;=0,IF('OddsRatio_working_3-way'!V237+SQRT('OddsRatio_working_3-way'!W237)&gt;0,0,PI()),ACOS('OddsRatio_working_3-way'!V237/(2*'OddsRatio_working_3-way'!X237)))</f>
        <v>0.92013044966291846</v>
      </c>
      <c r="Z237" s="11">
        <f>'OddsRatio_working_3-way'!X237^(1/3)*COS('OddsRatio_working_3-way'!Y237/3)</f>
        <v>0.5234673342137004</v>
      </c>
      <c r="AA237" s="11">
        <f>'OddsRatio_working_3-way'!X237^(1/3)*COS(('OddsRatio_working_3-way'!Y237+2*PI())/3)</f>
        <v>-0.40530694478516943</v>
      </c>
      <c r="AB237" s="11">
        <f>'OddsRatio_working_3-way'!X237^(1/3)*COS(('OddsRatio_working_3-way'!Y237+4*PI())/3)</f>
        <v>-0.11816038942853105</v>
      </c>
      <c r="AC237" s="11">
        <f>'OddsRatio_working_3-way'!X237^(1/3)*SIN('OddsRatio_working_3-way'!Y237/3)</f>
        <v>0.16578414103202893</v>
      </c>
      <c r="AD237" s="11">
        <f>'OddsRatio_working_3-way'!X237^(1/3)*SIN(('OddsRatio_working_3-way'!Y237+2*PI())/3)</f>
        <v>0.37044393896436906</v>
      </c>
      <c r="AE237" s="11">
        <f>'OddsRatio_working_3-way'!X237^(1/3)*SIN(('OddsRatio_working_3-way'!Y237+4*PI())/3)</f>
        <v>-0.53622807999639799</v>
      </c>
      <c r="AF237" s="11">
        <f>-'OddsRatio_working_3-way'!U237/(3*'OddsRatio_working_3-way'!X237^(1/3))*COS(('OddsRatio_working_3-way'!Y237)/3)</f>
        <v>0.5234673342137004</v>
      </c>
      <c r="AG237" s="11">
        <f>-'OddsRatio_working_3-way'!U237/(3*'OddsRatio_working_3-way'!X237^(1/3))*COS(('OddsRatio_working_3-way'!Y237+2*PI())/3)</f>
        <v>-0.40530694478516943</v>
      </c>
      <c r="AH237" s="11">
        <f>-'OddsRatio_working_3-way'!U237/(3*'OddsRatio_working_3-way'!X237^(1/3))*COS(('OddsRatio_working_3-way'!Y237+4*PI())/3)</f>
        <v>-0.11816038942853105</v>
      </c>
      <c r="AI237" s="11">
        <f>'OddsRatio_working_3-way'!U237/(3*'OddsRatio_working_3-way'!X237^(1/3))*SIN(('OddsRatio_working_3-way'!Y237)/3)</f>
        <v>-0.16578414103202893</v>
      </c>
      <c r="AJ237" s="11">
        <f>'OddsRatio_working_3-way'!U237/(3*'OddsRatio_working_3-way'!X237^(1/3))*SIN(('OddsRatio_working_3-way'!Y237+2*PI())/3)</f>
        <v>-0.37044393896436906</v>
      </c>
      <c r="AK237" s="11">
        <f>'OddsRatio_working_3-way'!U237/(3*'OddsRatio_working_3-way'!X237^(1/3))*SIN(('OddsRatio_working_3-way'!Y237+4*PI())/3)</f>
        <v>0.53622807999639799</v>
      </c>
      <c r="AL237" s="11">
        <f>'OddsRatio_working_3-way'!Z237+'OddsRatio_working_3-way'!AF237</f>
        <v>1.0469346684274008</v>
      </c>
      <c r="AM237" s="11">
        <f>'OddsRatio_working_3-way'!AA237+'OddsRatio_working_3-way'!AG237</f>
        <v>-0.81061388957033886</v>
      </c>
      <c r="AN237" s="11">
        <f>'OddsRatio_working_3-way'!AB237+'OddsRatio_working_3-way'!AH237</f>
        <v>-0.2363207788570621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1.0469346684274008</v>
      </c>
      <c r="AS237" s="11">
        <f>IF(('OddsRatio_working_3-way'!X237=0),IF(Q237&gt;0,-Q237^(1/3),(-Q237)^(1/3)),'OddsRatio_working_3-way'!AM237-'OddsRatio_working_3-way'!R237/3)</f>
        <v>-0.81061388957033886</v>
      </c>
      <c r="AT237" s="11">
        <f>IF(('OddsRatio_working_3-way'!X237=0),IF(Q237&gt;0,-Q237^(1/3),(-Q237)^(1/3)),'OddsRatio_working_3-way'!AN237-'OddsRatio_working_3-way'!R237/3)</f>
        <v>-0.2363207788570621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1.53</v>
      </c>
      <c r="B238" s="4">
        <f>IF('True_Odds_Calculator_3-way'!B239="","",'True_Odds_Calculator_3-way'!B239)</f>
        <v>4.3</v>
      </c>
      <c r="C238" s="4">
        <f>IF('True_Odds_Calculator_3-way'!C239="","",'True_Odds_Calculator_3-way'!C239)</f>
        <v>6</v>
      </c>
      <c r="D238" s="9">
        <f t="shared" si="52"/>
        <v>0.63103783807430269</v>
      </c>
      <c r="E238" s="9">
        <f t="shared" si="53"/>
        <v>0.21549267154307811</v>
      </c>
      <c r="F238" s="9">
        <f t="shared" si="54"/>
        <v>0.15346949038261939</v>
      </c>
      <c r="G238" s="9">
        <f t="shared" si="55"/>
        <v>1.1031906178965865</v>
      </c>
      <c r="H238" s="9">
        <f t="shared" si="56"/>
        <v>1.5846910274851904</v>
      </c>
      <c r="I238" s="9">
        <f t="shared" si="57"/>
        <v>4.6405290390587357</v>
      </c>
      <c r="J238" s="9">
        <f t="shared" si="58"/>
        <v>6.5159530894829318</v>
      </c>
      <c r="K238" s="11">
        <f t="shared" si="59"/>
        <v>0.65359477124183007</v>
      </c>
      <c r="L238" s="11">
        <f t="shared" si="60"/>
        <v>0.23255813953488372</v>
      </c>
      <c r="M238" s="11">
        <f t="shared" si="61"/>
        <v>0.16666666666666666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-0.22153822769417841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0.22369154380098291</v>
      </c>
      <c r="Q238" s="11">
        <f>2*'OddsRatio_working_3-way'!K238*'OddsRatio_working_3-way'!L238*'OddsRatio_working_3-way'!M238</f>
        <v>5.0666261336575966E-2</v>
      </c>
      <c r="R238" s="11">
        <f t="shared" si="62"/>
        <v>0</v>
      </c>
      <c r="S238" s="11">
        <f t="shared" si="63"/>
        <v>-1.0097198399085192</v>
      </c>
      <c r="T238" s="11">
        <f t="shared" si="64"/>
        <v>-0.22870211549456831</v>
      </c>
      <c r="U238" s="11">
        <f>'OddsRatio_working_3-way'!S238-'OddsRatio_working_3-way'!R238^2/3</f>
        <v>-1.0097198399085192</v>
      </c>
      <c r="V238" s="11">
        <f>'OddsRatio_working_3-way'!S238*'OddsRatio_working_3-way'!R238/3-2*'OddsRatio_working_3-way'!R238^3/27-'OddsRatio_working_3-way'!T238</f>
        <v>0.22870211549456831</v>
      </c>
      <c r="W238" s="11">
        <f>'OddsRatio_working_3-way'!V238^2+4*'OddsRatio_working_3-way'!U238^3/27</f>
        <v>-0.10020554442368285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0.19526277298513259</v>
      </c>
      <c r="Y238" s="11">
        <f>IF('OddsRatio_working_3-way'!W238&gt;=0,IF('OddsRatio_working_3-way'!V238+SQRT('OddsRatio_working_3-way'!W238)&gt;0,0,PI()),ACOS('OddsRatio_working_3-way'!V238/(2*'OddsRatio_working_3-way'!X238)))</f>
        <v>0.94514356062799743</v>
      </c>
      <c r="Z238" s="11">
        <f>'OddsRatio_working_3-way'!X238^(1/3)*COS('OddsRatio_working_3-way'!Y238/3)</f>
        <v>0.55159530894829334</v>
      </c>
      <c r="AA238" s="11">
        <f>'OddsRatio_working_3-way'!X238^(1/3)*COS(('OddsRatio_working_3-way'!Y238+2*PI())/3)</f>
        <v>-0.43147977077787436</v>
      </c>
      <c r="AB238" s="11">
        <f>'OddsRatio_working_3-way'!X238^(1/3)*COS(('OddsRatio_working_3-way'!Y238+4*PI())/3)</f>
        <v>-0.12011553817041919</v>
      </c>
      <c r="AC238" s="11">
        <f>'OddsRatio_working_3-way'!X238^(1/3)*SIN('OddsRatio_working_3-way'!Y238/3)</f>
        <v>0.17976622351193575</v>
      </c>
      <c r="AD238" s="11">
        <f>'OddsRatio_working_3-way'!X238^(1/3)*SIN(('OddsRatio_working_3-way'!Y238+2*PI())/3)</f>
        <v>0.3878124384015802</v>
      </c>
      <c r="AE238" s="11">
        <f>'OddsRatio_working_3-way'!X238^(1/3)*SIN(('OddsRatio_working_3-way'!Y238+4*PI())/3)</f>
        <v>-0.5675786619135158</v>
      </c>
      <c r="AF238" s="11">
        <f>-'OddsRatio_working_3-way'!U238/(3*'OddsRatio_working_3-way'!X238^(1/3))*COS(('OddsRatio_working_3-way'!Y238)/3)</f>
        <v>0.55159530894829323</v>
      </c>
      <c r="AG238" s="11">
        <f>-'OddsRatio_working_3-way'!U238/(3*'OddsRatio_working_3-way'!X238^(1/3))*COS(('OddsRatio_working_3-way'!Y238+2*PI())/3)</f>
        <v>-0.43147977077787431</v>
      </c>
      <c r="AH238" s="11">
        <f>-'OddsRatio_working_3-way'!U238/(3*'OddsRatio_working_3-way'!X238^(1/3))*COS(('OddsRatio_working_3-way'!Y238+4*PI())/3)</f>
        <v>-0.12011553817041916</v>
      </c>
      <c r="AI238" s="11">
        <f>'OddsRatio_working_3-way'!U238/(3*'OddsRatio_working_3-way'!X238^(1/3))*SIN(('OddsRatio_working_3-way'!Y238)/3)</f>
        <v>-0.17976622351193572</v>
      </c>
      <c r="AJ238" s="11">
        <f>'OddsRatio_working_3-way'!U238/(3*'OddsRatio_working_3-way'!X238^(1/3))*SIN(('OddsRatio_working_3-way'!Y238+2*PI())/3)</f>
        <v>-0.38781243840158014</v>
      </c>
      <c r="AK238" s="11">
        <f>'OddsRatio_working_3-way'!U238/(3*'OddsRatio_working_3-way'!X238^(1/3))*SIN(('OddsRatio_working_3-way'!Y238+4*PI())/3)</f>
        <v>0.56757866191351569</v>
      </c>
      <c r="AL238" s="11">
        <f>'OddsRatio_working_3-way'!Z238+'OddsRatio_working_3-way'!AF238</f>
        <v>1.1031906178965865</v>
      </c>
      <c r="AM238" s="11">
        <f>'OddsRatio_working_3-way'!AA238+'OddsRatio_working_3-way'!AG238</f>
        <v>-0.86295954155574872</v>
      </c>
      <c r="AN238" s="11">
        <f>'OddsRatio_working_3-way'!AB238+'OddsRatio_working_3-way'!AH238</f>
        <v>-0.24023107634083835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1.1031906178965865</v>
      </c>
      <c r="AS238" s="11">
        <f>IF(('OddsRatio_working_3-way'!X238=0),IF(Q238&gt;0,-Q238^(1/3),(-Q238)^(1/3)),'OddsRatio_working_3-way'!AM238-'OddsRatio_working_3-way'!R238/3)</f>
        <v>-0.86295954155574872</v>
      </c>
      <c r="AT238" s="11">
        <f>IF(('OddsRatio_working_3-way'!X238=0),IF(Q238&gt;0,-Q238^(1/3),(-Q238)^(1/3)),'OddsRatio_working_3-way'!AN238-'OddsRatio_working_3-way'!R238/3)</f>
        <v>-0.24023107634083835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2.82</v>
      </c>
      <c r="B239" s="4">
        <f>IF('True_Odds_Calculator_3-way'!B240="","",'True_Odds_Calculator_3-way'!B240)</f>
        <v>3.5</v>
      </c>
      <c r="C239" s="4">
        <f>IF('True_Odds_Calculator_3-way'!C240="","",'True_Odds_Calculator_3-way'!C240)</f>
        <v>2.62</v>
      </c>
      <c r="D239" s="9">
        <f t="shared" si="52"/>
        <v>0.34707913763668868</v>
      </c>
      <c r="E239" s="9">
        <f t="shared" si="53"/>
        <v>0.2790140833417612</v>
      </c>
      <c r="F239" s="9">
        <f t="shared" si="54"/>
        <v>0.37390677902155001</v>
      </c>
      <c r="G239" s="9">
        <f t="shared" si="55"/>
        <v>1.0336193901368211</v>
      </c>
      <c r="H239" s="9">
        <f t="shared" si="56"/>
        <v>2.8811872900490147</v>
      </c>
      <c r="I239" s="9">
        <f t="shared" si="57"/>
        <v>3.5840484753420538</v>
      </c>
      <c r="J239" s="9">
        <f t="shared" si="58"/>
        <v>2.6744634120216508</v>
      </c>
      <c r="K239" s="11">
        <f t="shared" si="59"/>
        <v>0.3546099290780142</v>
      </c>
      <c r="L239" s="11">
        <f t="shared" si="60"/>
        <v>0.2857142857142857</v>
      </c>
      <c r="M239" s="11">
        <f t="shared" si="61"/>
        <v>0.38167938931297707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-0.28504141627415946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0.22970370542239954</v>
      </c>
      <c r="Q239" s="11">
        <f>2*'OddsRatio_working_3-way'!K239*'OddsRatio_working_3-way'!L239*'OddsRatio_working_3-way'!M239</f>
        <v>7.7341314957036889E-2</v>
      </c>
      <c r="R239" s="11">
        <f t="shared" si="62"/>
        <v>0</v>
      </c>
      <c r="S239" s="11">
        <f t="shared" si="63"/>
        <v>-0.80586080586080577</v>
      </c>
      <c r="T239" s="11">
        <f t="shared" si="64"/>
        <v>-0.27133360466693801</v>
      </c>
      <c r="U239" s="11">
        <f>'OddsRatio_working_3-way'!S239-'OddsRatio_working_3-way'!R239^2/3</f>
        <v>-0.80586080586080577</v>
      </c>
      <c r="V239" s="11">
        <f>'OddsRatio_working_3-way'!S239*'OddsRatio_working_3-way'!R239/3-2*'OddsRatio_working_3-way'!R239^3/27-'OddsRatio_working_3-way'!T239</f>
        <v>0.27133360466693801</v>
      </c>
      <c r="W239" s="11">
        <f>'OddsRatio_working_3-way'!V239^2+4*'OddsRatio_working_3-way'!U239^3/27</f>
        <v>-3.9092433154301748E-3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0.13922209625000659</v>
      </c>
      <c r="Y239" s="11">
        <f>IF('OddsRatio_working_3-way'!W239&gt;=0,IF('OddsRatio_working_3-way'!V239+SQRT('OddsRatio_working_3-way'!W239)&gt;0,0,PI()),ACOS('OddsRatio_working_3-way'!V239/(2*'OddsRatio_working_3-way'!X239)))</f>
        <v>0.22647863324638662</v>
      </c>
      <c r="Z239" s="11">
        <f>'OddsRatio_working_3-way'!X239^(1/3)*COS('OddsRatio_working_3-way'!Y239/3)</f>
        <v>0.51680969506841068</v>
      </c>
      <c r="AA239" s="11">
        <f>'OddsRatio_working_3-way'!X239^(1/3)*COS(('OddsRatio_working_3-way'!Y239+2*PI())/3)</f>
        <v>-0.29225755462941116</v>
      </c>
      <c r="AB239" s="11">
        <f>'OddsRatio_working_3-way'!X239^(1/3)*COS(('OddsRatio_working_3-way'!Y239+4*PI())/3)</f>
        <v>-0.22455214043899968</v>
      </c>
      <c r="AC239" s="11">
        <f>'OddsRatio_working_3-way'!X239^(1/3)*SIN('OddsRatio_working_3-way'!Y239/3)</f>
        <v>3.9089739108429118E-2</v>
      </c>
      <c r="AD239" s="11">
        <f>'OddsRatio_working_3-way'!X239^(1/3)*SIN(('OddsRatio_working_3-way'!Y239+2*PI())/3)</f>
        <v>0.42802545529711833</v>
      </c>
      <c r="AE239" s="11">
        <f>'OddsRatio_working_3-way'!X239^(1/3)*SIN(('OddsRatio_working_3-way'!Y239+4*PI())/3)</f>
        <v>-0.46711519440554755</v>
      </c>
      <c r="AF239" s="11">
        <f>-'OddsRatio_working_3-way'!U239/(3*'OddsRatio_working_3-way'!X239^(1/3))*COS(('OddsRatio_working_3-way'!Y239)/3)</f>
        <v>0.51680969506841046</v>
      </c>
      <c r="AG239" s="11">
        <f>-'OddsRatio_working_3-way'!U239/(3*'OddsRatio_working_3-way'!X239^(1/3))*COS(('OddsRatio_working_3-way'!Y239+2*PI())/3)</f>
        <v>-0.29225755462941105</v>
      </c>
      <c r="AH239" s="11">
        <f>-'OddsRatio_working_3-way'!U239/(3*'OddsRatio_working_3-way'!X239^(1/3))*COS(('OddsRatio_working_3-way'!Y239+4*PI())/3)</f>
        <v>-0.22455214043899957</v>
      </c>
      <c r="AI239" s="11">
        <f>'OddsRatio_working_3-way'!U239/(3*'OddsRatio_working_3-way'!X239^(1/3))*SIN(('OddsRatio_working_3-way'!Y239)/3)</f>
        <v>-3.9089739108429104E-2</v>
      </c>
      <c r="AJ239" s="11">
        <f>'OddsRatio_working_3-way'!U239/(3*'OddsRatio_working_3-way'!X239^(1/3))*SIN(('OddsRatio_working_3-way'!Y239+2*PI())/3)</f>
        <v>-0.42802545529711816</v>
      </c>
      <c r="AK239" s="11">
        <f>'OddsRatio_working_3-way'!U239/(3*'OddsRatio_working_3-way'!X239^(1/3))*SIN(('OddsRatio_working_3-way'!Y239+4*PI())/3)</f>
        <v>0.46711519440554733</v>
      </c>
      <c r="AL239" s="11">
        <f>'OddsRatio_working_3-way'!Z239+'OddsRatio_working_3-way'!AF239</f>
        <v>1.0336193901368211</v>
      </c>
      <c r="AM239" s="11">
        <f>'OddsRatio_working_3-way'!AA239+'OddsRatio_working_3-way'!AG239</f>
        <v>-0.58451510925882222</v>
      </c>
      <c r="AN239" s="11">
        <f>'OddsRatio_working_3-way'!AB239+'OddsRatio_working_3-way'!AH239</f>
        <v>-0.44910428087799925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1.0336193901368211</v>
      </c>
      <c r="AS239" s="11">
        <f>IF(('OddsRatio_working_3-way'!X239=0),IF(Q239&gt;0,-Q239^(1/3),(-Q239)^(1/3)),'OddsRatio_working_3-way'!AM239-'OddsRatio_working_3-way'!R239/3)</f>
        <v>-0.58451510925882222</v>
      </c>
      <c r="AT239" s="11">
        <f>IF(('OddsRatio_working_3-way'!X239=0),IF(Q239&gt;0,-Q239^(1/3),(-Q239)^(1/3)),'OddsRatio_working_3-way'!AN239-'OddsRatio_working_3-way'!R239/3)</f>
        <v>-0.44910428087799925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3.12</v>
      </c>
      <c r="B240" s="4">
        <f>IF('True_Odds_Calculator_3-way'!B241="","",'True_Odds_Calculator_3-way'!B241)</f>
        <v>3.78</v>
      </c>
      <c r="C240" s="4">
        <f>IF('True_Odds_Calculator_3-way'!C241="","",'True_Odds_Calculator_3-way'!C241)</f>
        <v>2.17</v>
      </c>
      <c r="D240" s="9">
        <f t="shared" si="52"/>
        <v>0.30542652329541203</v>
      </c>
      <c r="E240" s="9">
        <f t="shared" si="53"/>
        <v>0.25112456753473539</v>
      </c>
      <c r="F240" s="9">
        <f t="shared" si="54"/>
        <v>0.4434489091698523</v>
      </c>
      <c r="G240" s="9">
        <f t="shared" si="55"/>
        <v>1.0726933434287034</v>
      </c>
      <c r="H240" s="9">
        <f t="shared" si="56"/>
        <v>3.2741098880688515</v>
      </c>
      <c r="I240" s="9">
        <f t="shared" si="57"/>
        <v>3.9820874947317955</v>
      </c>
      <c r="J240" s="9">
        <f t="shared" si="58"/>
        <v>2.2550512118115829</v>
      </c>
      <c r="K240" s="11">
        <f t="shared" si="59"/>
        <v>0.32051282051282048</v>
      </c>
      <c r="L240" s="11">
        <f t="shared" si="60"/>
        <v>0.26455026455026459</v>
      </c>
      <c r="M240" s="11">
        <f t="shared" si="61"/>
        <v>0.46082949308755761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-0.26943895837905041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0.23718245684451522</v>
      </c>
      <c r="Q240" s="11">
        <f>2*'OddsRatio_working_3-way'!K240*'OddsRatio_working_3-way'!L240*'OddsRatio_working_3-way'!M240</f>
        <v>7.8149079685178008E-2</v>
      </c>
      <c r="R240" s="11">
        <f t="shared" si="62"/>
        <v>0</v>
      </c>
      <c r="S240" s="11">
        <f t="shared" si="63"/>
        <v>-0.88028271142157444</v>
      </c>
      <c r="T240" s="11">
        <f t="shared" si="64"/>
        <v>-0.29004372699228154</v>
      </c>
      <c r="U240" s="11">
        <f>'OddsRatio_working_3-way'!S240-'OddsRatio_working_3-way'!R240^2/3</f>
        <v>-0.88028271142157444</v>
      </c>
      <c r="V240" s="11">
        <f>'OddsRatio_working_3-way'!S240*'OddsRatio_working_3-way'!R240/3-2*'OddsRatio_working_3-way'!R240^3/27-'OddsRatio_working_3-way'!T240</f>
        <v>0.29004372699228154</v>
      </c>
      <c r="W240" s="11">
        <f>'OddsRatio_working_3-way'!V240^2+4*'OddsRatio_working_3-way'!U240^3/27</f>
        <v>-1.6930785499267145E-2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0.15894664912073508</v>
      </c>
      <c r="Y240" s="11">
        <f>IF('OddsRatio_working_3-way'!W240&gt;=0,IF('OddsRatio_working_3-way'!V240+SQRT('OddsRatio_working_3-way'!W240)&gt;0,0,PI()),ACOS('OddsRatio_working_3-way'!V240/(2*'OddsRatio_working_3-way'!X240)))</f>
        <v>0.42170266810887491</v>
      </c>
      <c r="Z240" s="11">
        <f>'OddsRatio_working_3-way'!X240^(1/3)*COS('OddsRatio_working_3-way'!Y240/3)</f>
        <v>0.53634667171435169</v>
      </c>
      <c r="AA240" s="11">
        <f>'OddsRatio_working_3-way'!X240^(1/3)*COS(('OddsRatio_working_3-way'!Y240+2*PI())/3)</f>
        <v>-0.3338990055844348</v>
      </c>
      <c r="AB240" s="11">
        <f>'OddsRatio_working_3-way'!X240^(1/3)*COS(('OddsRatio_working_3-way'!Y240+4*PI())/3)</f>
        <v>-0.20244766612991699</v>
      </c>
      <c r="AC240" s="11">
        <f>'OddsRatio_working_3-way'!X240^(1/3)*SIN('OddsRatio_working_3-way'!Y240/3)</f>
        <v>7.5893466219402961E-2</v>
      </c>
      <c r="AD240" s="11">
        <f>'OddsRatio_working_3-way'!X240^(1/3)*SIN(('OddsRatio_working_3-way'!Y240+2*PI())/3)</f>
        <v>0.42654310983015981</v>
      </c>
      <c r="AE240" s="11">
        <f>'OddsRatio_working_3-way'!X240^(1/3)*SIN(('OddsRatio_working_3-way'!Y240+4*PI())/3)</f>
        <v>-0.5024365760495626</v>
      </c>
      <c r="AF240" s="11">
        <f>-'OddsRatio_working_3-way'!U240/(3*'OddsRatio_working_3-way'!X240^(1/3))*COS(('OddsRatio_working_3-way'!Y240)/3)</f>
        <v>0.53634667171435157</v>
      </c>
      <c r="AG240" s="11">
        <f>-'OddsRatio_working_3-way'!U240/(3*'OddsRatio_working_3-way'!X240^(1/3))*COS(('OddsRatio_working_3-way'!Y240+2*PI())/3)</f>
        <v>-0.33389900558443469</v>
      </c>
      <c r="AH240" s="11">
        <f>-'OddsRatio_working_3-way'!U240/(3*'OddsRatio_working_3-way'!X240^(1/3))*COS(('OddsRatio_working_3-way'!Y240+4*PI())/3)</f>
        <v>-0.20244766612991696</v>
      </c>
      <c r="AI240" s="11">
        <f>'OddsRatio_working_3-way'!U240/(3*'OddsRatio_working_3-way'!X240^(1/3))*SIN(('OddsRatio_working_3-way'!Y240)/3)</f>
        <v>-7.5893466219402947E-2</v>
      </c>
      <c r="AJ240" s="11">
        <f>'OddsRatio_working_3-way'!U240/(3*'OddsRatio_working_3-way'!X240^(1/3))*SIN(('OddsRatio_working_3-way'!Y240+2*PI())/3)</f>
        <v>-0.42654310983015969</v>
      </c>
      <c r="AK240" s="11">
        <f>'OddsRatio_working_3-way'!U240/(3*'OddsRatio_working_3-way'!X240^(1/3))*SIN(('OddsRatio_working_3-way'!Y240+4*PI())/3)</f>
        <v>0.50243657604956249</v>
      </c>
      <c r="AL240" s="11">
        <f>'OddsRatio_working_3-way'!Z240+'OddsRatio_working_3-way'!AF240</f>
        <v>1.0726933434287034</v>
      </c>
      <c r="AM240" s="11">
        <f>'OddsRatio_working_3-way'!AA240+'OddsRatio_working_3-way'!AG240</f>
        <v>-0.6677980111688695</v>
      </c>
      <c r="AN240" s="11">
        <f>'OddsRatio_working_3-way'!AB240+'OddsRatio_working_3-way'!AH240</f>
        <v>-0.40489533225983398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1.0726933434287034</v>
      </c>
      <c r="AS240" s="11">
        <f>IF(('OddsRatio_working_3-way'!X240=0),IF(Q240&gt;0,-Q240^(1/3),(-Q240)^(1/3)),'OddsRatio_working_3-way'!AM240-'OddsRatio_working_3-way'!R240/3)</f>
        <v>-0.6677980111688695</v>
      </c>
      <c r="AT240" s="11">
        <f>IF(('OddsRatio_working_3-way'!X240=0),IF(Q240&gt;0,-Q240^(1/3),(-Q240)^(1/3)),'OddsRatio_working_3-way'!AN240-'OddsRatio_working_3-way'!R240/3)</f>
        <v>-0.40489533225983398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3.86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1.91</v>
      </c>
      <c r="D241" s="9">
        <f t="shared" si="52"/>
        <v>0.2502518305371591</v>
      </c>
      <c r="E241" s="9">
        <f t="shared" si="53"/>
        <v>0.23778478791709273</v>
      </c>
      <c r="F241" s="9">
        <f t="shared" si="54"/>
        <v>0.51196338154574839</v>
      </c>
      <c r="G241" s="9">
        <f t="shared" si="55"/>
        <v>1.047543624514931</v>
      </c>
      <c r="H241" s="9">
        <f t="shared" si="56"/>
        <v>3.9959747661127025</v>
      </c>
      <c r="I241" s="9">
        <f t="shared" si="57"/>
        <v>4.2054834910156877</v>
      </c>
      <c r="J241" s="9">
        <f t="shared" si="58"/>
        <v>1.9532646983085866</v>
      </c>
      <c r="K241" s="11">
        <f t="shared" si="59"/>
        <v>0.2590673575129534</v>
      </c>
      <c r="L241" s="11">
        <f t="shared" si="60"/>
        <v>0.24630541871921185</v>
      </c>
      <c r="M241" s="11">
        <f t="shared" si="61"/>
        <v>0.52356020942408377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-0.26606156813625836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0.22817812031742088</v>
      </c>
      <c r="Q241" s="11">
        <f>2*'OddsRatio_working_3-way'!K241*'OddsRatio_working_3-way'!L241*'OddsRatio_working_3-way'!M241</f>
        <v>6.6816433475086631E-2</v>
      </c>
      <c r="R241" s="11">
        <f t="shared" si="62"/>
        <v>0</v>
      </c>
      <c r="S241" s="11">
        <f t="shared" si="63"/>
        <v>-0.85761397978592613</v>
      </c>
      <c r="T241" s="11">
        <f t="shared" si="64"/>
        <v>-0.25113147285093002</v>
      </c>
      <c r="U241" s="11">
        <f>'OddsRatio_working_3-way'!S241-'OddsRatio_working_3-way'!R241^2/3</f>
        <v>-0.85761397978592613</v>
      </c>
      <c r="V241" s="11">
        <f>'OddsRatio_working_3-way'!S241*'OddsRatio_working_3-way'!R241/3-2*'OddsRatio_working_3-way'!R241^3/27-'OddsRatio_working_3-way'!T241</f>
        <v>0.25113147285093002</v>
      </c>
      <c r="W241" s="11">
        <f>'OddsRatio_working_3-way'!V241^2+4*'OddsRatio_working_3-way'!U241^3/27</f>
        <v>-3.0381364520571663E-2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0.15284663978711557</v>
      </c>
      <c r="Y241" s="11">
        <f>IF('OddsRatio_working_3-way'!W241&gt;=0,IF('OddsRatio_working_3-way'!V241+SQRT('OddsRatio_working_3-way'!W241)&gt;0,0,PI()),ACOS('OddsRatio_working_3-way'!V241/(2*'OddsRatio_working_3-way'!X241)))</f>
        <v>0.60673416091574806</v>
      </c>
      <c r="Z241" s="11">
        <f>'OddsRatio_working_3-way'!X241^(1/3)*COS('OddsRatio_working_3-way'!Y241/3)</f>
        <v>0.52377181225746561</v>
      </c>
      <c r="AA241" s="11">
        <f>'OddsRatio_working_3-way'!X241^(1/3)*COS(('OddsRatio_working_3-way'!Y241+2*PI())/3)</f>
        <v>-0.3548956446504552</v>
      </c>
      <c r="AB241" s="11">
        <f>'OddsRatio_working_3-way'!X241^(1/3)*COS(('OddsRatio_working_3-way'!Y241+4*PI())/3)</f>
        <v>-0.1688761676070106</v>
      </c>
      <c r="AC241" s="11">
        <f>'OddsRatio_working_3-way'!X241^(1/3)*SIN('OddsRatio_working_3-way'!Y241/3)</f>
        <v>0.10739839514554622</v>
      </c>
      <c r="AD241" s="11">
        <f>'OddsRatio_working_3-way'!X241^(1/3)*SIN(('OddsRatio_working_3-way'!Y241+2*PI())/3)</f>
        <v>0.39990049762840579</v>
      </c>
      <c r="AE241" s="11">
        <f>'OddsRatio_working_3-way'!X241^(1/3)*SIN(('OddsRatio_working_3-way'!Y241+4*PI())/3)</f>
        <v>-0.50729889277395201</v>
      </c>
      <c r="AF241" s="11">
        <f>-'OddsRatio_working_3-way'!U241/(3*'OddsRatio_working_3-way'!X241^(1/3))*COS(('OddsRatio_working_3-way'!Y241)/3)</f>
        <v>0.5237718122574655</v>
      </c>
      <c r="AG241" s="11">
        <f>-'OddsRatio_working_3-way'!U241/(3*'OddsRatio_working_3-way'!X241^(1/3))*COS(('OddsRatio_working_3-way'!Y241+2*PI())/3)</f>
        <v>-0.35489564465045509</v>
      </c>
      <c r="AH241" s="11">
        <f>-'OddsRatio_working_3-way'!U241/(3*'OddsRatio_working_3-way'!X241^(1/3))*COS(('OddsRatio_working_3-way'!Y241+4*PI())/3)</f>
        <v>-0.16887616760701057</v>
      </c>
      <c r="AI241" s="11">
        <f>'OddsRatio_working_3-way'!U241/(3*'OddsRatio_working_3-way'!X241^(1/3))*SIN(('OddsRatio_working_3-way'!Y241)/3)</f>
        <v>-0.10739839514554621</v>
      </c>
      <c r="AJ241" s="11">
        <f>'OddsRatio_working_3-way'!U241/(3*'OddsRatio_working_3-way'!X241^(1/3))*SIN(('OddsRatio_working_3-way'!Y241+2*PI())/3)</f>
        <v>-0.39990049762840574</v>
      </c>
      <c r="AK241" s="11">
        <f>'OddsRatio_working_3-way'!U241/(3*'OddsRatio_working_3-way'!X241^(1/3))*SIN(('OddsRatio_working_3-way'!Y241+4*PI())/3)</f>
        <v>0.5072988927739519</v>
      </c>
      <c r="AL241" s="11">
        <f>'OddsRatio_working_3-way'!Z241+'OddsRatio_working_3-way'!AF241</f>
        <v>1.047543624514931</v>
      </c>
      <c r="AM241" s="11">
        <f>'OddsRatio_working_3-way'!AA241+'OddsRatio_working_3-way'!AG241</f>
        <v>-0.70979128930091029</v>
      </c>
      <c r="AN241" s="11">
        <f>'OddsRatio_working_3-way'!AB241+'OddsRatio_working_3-way'!AH241</f>
        <v>-0.33775233521402115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1.047543624514931</v>
      </c>
      <c r="AS241" s="11">
        <f>IF(('OddsRatio_working_3-way'!X241=0),IF(Q241&gt;0,-Q241^(1/3),(-Q241)^(1/3)),'OddsRatio_working_3-way'!AM241-'OddsRatio_working_3-way'!R241/3)</f>
        <v>-0.70979128930091029</v>
      </c>
      <c r="AT241" s="11">
        <f>IF(('OddsRatio_working_3-way'!X241=0),IF(Q241&gt;0,-Q241^(1/3),(-Q241)^(1/3)),'OddsRatio_working_3-way'!AN241-'OddsRatio_working_3-way'!R241/3)</f>
        <v>-0.33775233521402115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1.1100000000000001</v>
      </c>
      <c r="B242" s="4">
        <f>IF('True_Odds_Calculator_3-way'!B243="","",'True_Odds_Calculator_3-way'!B243)</f>
        <v>10.57</v>
      </c>
      <c r="C242" s="4">
        <f>IF('True_Odds_Calculator_3-way'!C243="","",'True_Odds_Calculator_3-way'!C243)</f>
        <v>25.68</v>
      </c>
      <c r="D242" s="9">
        <f t="shared" si="52"/>
        <v>0.88527808139883823</v>
      </c>
      <c r="E242" s="9">
        <f t="shared" si="53"/>
        <v>8.1471669089951779E-2</v>
      </c>
      <c r="F242" s="9">
        <f t="shared" si="54"/>
        <v>3.3250249511209876E-2</v>
      </c>
      <c r="G242" s="9">
        <f t="shared" si="55"/>
        <v>1.1780778883510723</v>
      </c>
      <c r="H242" s="9">
        <f t="shared" si="56"/>
        <v>1.1295885677186182</v>
      </c>
      <c r="I242" s="9">
        <f t="shared" si="57"/>
        <v>12.274205391519761</v>
      </c>
      <c r="J242" s="9">
        <f t="shared" si="58"/>
        <v>30.074962284504466</v>
      </c>
      <c r="K242" s="11">
        <f t="shared" si="59"/>
        <v>0.9009009009009008</v>
      </c>
      <c r="L242" s="11">
        <f t="shared" si="60"/>
        <v>9.46073793755913E-2</v>
      </c>
      <c r="M242" s="11">
        <f t="shared" si="61"/>
        <v>3.8940809968847349E-2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-8.6229683648759048E-2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0.1140407775302867</v>
      </c>
      <c r="Q242" s="11">
        <f>2*'OddsRatio_working_3-way'!K242*'OddsRatio_working_3-way'!L242*'OddsRatio_working_3-way'!M242</f>
        <v>6.6379963638117994E-3</v>
      </c>
      <c r="R242" s="11">
        <f t="shared" si="62"/>
        <v>0</v>
      </c>
      <c r="S242" s="11">
        <f t="shared" si="63"/>
        <v>-1.3225234363007881</v>
      </c>
      <c r="T242" s="11">
        <f t="shared" si="64"/>
        <v>-7.6980409563491753E-2</v>
      </c>
      <c r="U242" s="11">
        <f>'OddsRatio_working_3-way'!S242-'OddsRatio_working_3-way'!R242^2/3</f>
        <v>-1.3225234363007881</v>
      </c>
      <c r="V242" s="11">
        <f>'OddsRatio_working_3-way'!S242*'OddsRatio_working_3-way'!R242/3-2*'OddsRatio_working_3-way'!R242^3/27-'OddsRatio_working_3-way'!T242</f>
        <v>7.6980409563491753E-2</v>
      </c>
      <c r="W242" s="11">
        <f>'OddsRatio_working_3-way'!V242^2+4*'OddsRatio_working_3-way'!U242^3/27</f>
        <v>-0.33676790373067683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0.29270031055127005</v>
      </c>
      <c r="Y242" s="11">
        <f>IF('OddsRatio_working_3-way'!W242&gt;=0,IF('OddsRatio_working_3-way'!V242+SQRT('OddsRatio_working_3-way'!W242)&gt;0,0,PI()),ACOS('OddsRatio_working_3-way'!V242/(2*'OddsRatio_working_3-way'!X242)))</f>
        <v>1.4389139657986285</v>
      </c>
      <c r="Z242" s="11">
        <f>'OddsRatio_working_3-way'!X242^(1/3)*COS('OddsRatio_working_3-way'!Y242/3)</f>
        <v>0.58903894417553615</v>
      </c>
      <c r="AA242" s="11">
        <f>'OddsRatio_working_3-way'!X242^(1/3)*COS(('OddsRatio_working_3-way'!Y242+2*PI())/3)</f>
        <v>-0.55986019786996732</v>
      </c>
      <c r="AB242" s="11">
        <f>'OddsRatio_working_3-way'!X242^(1/3)*COS(('OddsRatio_working_3-way'!Y242+4*PI())/3)</f>
        <v>-2.9178746305569013E-2</v>
      </c>
      <c r="AC242" s="11">
        <f>'OddsRatio_working_3-way'!X242^(1/3)*SIN('OddsRatio_working_3-way'!Y242/3)</f>
        <v>0.30638907891464684</v>
      </c>
      <c r="AD242" s="11">
        <f>'OddsRatio_working_3-way'!X242^(1/3)*SIN(('OddsRatio_working_3-way'!Y242+2*PI())/3)</f>
        <v>0.35692815001705475</v>
      </c>
      <c r="AE242" s="11">
        <f>'OddsRatio_working_3-way'!X242^(1/3)*SIN(('OddsRatio_working_3-way'!Y242+4*PI())/3)</f>
        <v>-0.66331722893170153</v>
      </c>
      <c r="AF242" s="11">
        <f>-'OddsRatio_working_3-way'!U242/(3*'OddsRatio_working_3-way'!X242^(1/3))*COS(('OddsRatio_working_3-way'!Y242)/3)</f>
        <v>0.58903894417553604</v>
      </c>
      <c r="AG242" s="11">
        <f>-'OddsRatio_working_3-way'!U242/(3*'OddsRatio_working_3-way'!X242^(1/3))*COS(('OddsRatio_working_3-way'!Y242+2*PI())/3)</f>
        <v>-0.55986019786996721</v>
      </c>
      <c r="AH242" s="11">
        <f>-'OddsRatio_working_3-way'!U242/(3*'OddsRatio_working_3-way'!X242^(1/3))*COS(('OddsRatio_working_3-way'!Y242+4*PI())/3)</f>
        <v>-2.917874630556901E-2</v>
      </c>
      <c r="AI242" s="11">
        <f>'OddsRatio_working_3-way'!U242/(3*'OddsRatio_working_3-way'!X242^(1/3))*SIN(('OddsRatio_working_3-way'!Y242)/3)</f>
        <v>-0.30638907891464678</v>
      </c>
      <c r="AJ242" s="11">
        <f>'OddsRatio_working_3-way'!U242/(3*'OddsRatio_working_3-way'!X242^(1/3))*SIN(('OddsRatio_working_3-way'!Y242+2*PI())/3)</f>
        <v>-0.35692815001705469</v>
      </c>
      <c r="AK242" s="11">
        <f>'OddsRatio_working_3-way'!U242/(3*'OddsRatio_working_3-way'!X242^(1/3))*SIN(('OddsRatio_working_3-way'!Y242+4*PI())/3)</f>
        <v>0.66331722893170142</v>
      </c>
      <c r="AL242" s="11">
        <f>'OddsRatio_working_3-way'!Z242+'OddsRatio_working_3-way'!AF242</f>
        <v>1.1780778883510723</v>
      </c>
      <c r="AM242" s="11">
        <f>'OddsRatio_working_3-way'!AA242+'OddsRatio_working_3-way'!AG242</f>
        <v>-1.1197203957399346</v>
      </c>
      <c r="AN242" s="11">
        <f>'OddsRatio_working_3-way'!AB242+'OddsRatio_working_3-way'!AH242</f>
        <v>-5.8357492611138026E-2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1.1780778883510723</v>
      </c>
      <c r="AS242" s="11">
        <f>IF(('OddsRatio_working_3-way'!X242=0),IF(Q242&gt;0,-Q242^(1/3),(-Q242)^(1/3)),'OddsRatio_working_3-way'!AM242-'OddsRatio_working_3-way'!R242/3)</f>
        <v>-1.1197203957399346</v>
      </c>
      <c r="AT242" s="11">
        <f>IF(('OddsRatio_working_3-way'!X242=0),IF(Q242&gt;0,-Q242^(1/3),(-Q242)^(1/3)),'OddsRatio_working_3-way'!AN242-'OddsRatio_working_3-way'!R242/3)</f>
        <v>-5.8357492611138026E-2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3.59</v>
      </c>
      <c r="B243" s="4">
        <f>IF('True_Odds_Calculator_3-way'!B244="","",'True_Odds_Calculator_3-way'!B244)</f>
        <v>3.96</v>
      </c>
      <c r="C243" s="4">
        <f>IF('True_Odds_Calculator_3-way'!C244="","",'True_Odds_Calculator_3-way'!C244)</f>
        <v>2.0099999999999998</v>
      </c>
      <c r="D243" s="9">
        <f t="shared" si="52"/>
        <v>0.26960181359549523</v>
      </c>
      <c r="E243" s="9">
        <f t="shared" si="53"/>
        <v>0.24412878220005776</v>
      </c>
      <c r="F243" s="9">
        <f t="shared" si="54"/>
        <v>0.48626940420444703</v>
      </c>
      <c r="G243" s="9">
        <f t="shared" si="55"/>
        <v>1.0460130739362099</v>
      </c>
      <c r="H243" s="9">
        <f t="shared" si="56"/>
        <v>3.7091738614947838</v>
      </c>
      <c r="I243" s="9">
        <f t="shared" si="57"/>
        <v>4.0961986988511807</v>
      </c>
      <c r="J243" s="9">
        <f t="shared" si="58"/>
        <v>2.0564732046755716</v>
      </c>
      <c r="K243" s="11">
        <f t="shared" si="59"/>
        <v>0.2785515320334262</v>
      </c>
      <c r="L243" s="11">
        <f t="shared" si="60"/>
        <v>0.25252525252525254</v>
      </c>
      <c r="M243" s="11">
        <f t="shared" si="61"/>
        <v>0.49751243781094534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-0.27097370971316004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0.22957159281110556</v>
      </c>
      <c r="Q243" s="11">
        <f>2*'OddsRatio_working_3-way'!K243*'OddsRatio_working_3-way'!L243*'OddsRatio_working_3-way'!M243</f>
        <v>6.999133927167854E-2</v>
      </c>
      <c r="R243" s="11">
        <f t="shared" si="62"/>
        <v>0</v>
      </c>
      <c r="S243" s="11">
        <f t="shared" si="63"/>
        <v>-0.84720983837922581</v>
      </c>
      <c r="T243" s="11">
        <f t="shared" si="64"/>
        <v>-0.25829568243269085</v>
      </c>
      <c r="U243" s="11">
        <f>'OddsRatio_working_3-way'!S243-'OddsRatio_working_3-way'!R243^2/3</f>
        <v>-0.84720983837922581</v>
      </c>
      <c r="V243" s="11">
        <f>'OddsRatio_working_3-way'!S243*'OddsRatio_working_3-way'!R243/3-2*'OddsRatio_working_3-way'!R243^3/27-'OddsRatio_working_3-way'!T243</f>
        <v>0.25829568243269085</v>
      </c>
      <c r="W243" s="11">
        <f>'OddsRatio_working_3-way'!V243^2+4*'OddsRatio_working_3-way'!U243^3/27</f>
        <v>-2.3371807802604894E-2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0.15007370469703743</v>
      </c>
      <c r="Y243" s="11">
        <f>IF('OddsRatio_working_3-way'!W243&gt;=0,IF('OddsRatio_working_3-way'!V243+SQRT('OddsRatio_working_3-way'!W243)&gt;0,0,PI()),ACOS('OddsRatio_working_3-way'!V243/(2*'OddsRatio_working_3-way'!X243)))</f>
        <v>0.53442281611809017</v>
      </c>
      <c r="Z243" s="11">
        <f>'OddsRatio_working_3-way'!X243^(1/3)*COS('OddsRatio_working_3-way'!Y243/3)</f>
        <v>0.52300653696810495</v>
      </c>
      <c r="AA243" s="11">
        <f>'OddsRatio_working_3-way'!X243^(1/3)*COS(('OddsRatio_working_3-way'!Y243+2*PI())/3)</f>
        <v>-0.34305436480580126</v>
      </c>
      <c r="AB243" s="11">
        <f>'OddsRatio_working_3-way'!X243^(1/3)*COS(('OddsRatio_working_3-way'!Y243+4*PI())/3)</f>
        <v>-0.17995217216230383</v>
      </c>
      <c r="AC243" s="11">
        <f>'OddsRatio_working_3-way'!X243^(1/3)*SIN('OddsRatio_working_3-way'!Y243/3)</f>
        <v>9.4167094828141534E-2</v>
      </c>
      <c r="AD243" s="11">
        <f>'OddsRatio_working_3-way'!X243^(1/3)*SIN(('OddsRatio_working_3-way'!Y243+2*PI())/3)</f>
        <v>0.4058533999456333</v>
      </c>
      <c r="AE243" s="11">
        <f>'OddsRatio_working_3-way'!X243^(1/3)*SIN(('OddsRatio_working_3-way'!Y243+4*PI())/3)</f>
        <v>-0.50002049477377475</v>
      </c>
      <c r="AF243" s="11">
        <f>-'OddsRatio_working_3-way'!U243/(3*'OddsRatio_working_3-way'!X243^(1/3))*COS(('OddsRatio_working_3-way'!Y243)/3)</f>
        <v>0.52300653696810495</v>
      </c>
      <c r="AG243" s="11">
        <f>-'OddsRatio_working_3-way'!U243/(3*'OddsRatio_working_3-way'!X243^(1/3))*COS(('OddsRatio_working_3-way'!Y243+2*PI())/3)</f>
        <v>-0.34305436480580126</v>
      </c>
      <c r="AH243" s="11">
        <f>-'OddsRatio_working_3-way'!U243/(3*'OddsRatio_working_3-way'!X243^(1/3))*COS(('OddsRatio_working_3-way'!Y243+4*PI())/3)</f>
        <v>-0.17995217216230383</v>
      </c>
      <c r="AI243" s="11">
        <f>'OddsRatio_working_3-way'!U243/(3*'OddsRatio_working_3-way'!X243^(1/3))*SIN(('OddsRatio_working_3-way'!Y243)/3)</f>
        <v>-9.4167094828141534E-2</v>
      </c>
      <c r="AJ243" s="11">
        <f>'OddsRatio_working_3-way'!U243/(3*'OddsRatio_working_3-way'!X243^(1/3))*SIN(('OddsRatio_working_3-way'!Y243+2*PI())/3)</f>
        <v>-0.4058533999456333</v>
      </c>
      <c r="AK243" s="11">
        <f>'OddsRatio_working_3-way'!U243/(3*'OddsRatio_working_3-way'!X243^(1/3))*SIN(('OddsRatio_working_3-way'!Y243+4*PI())/3)</f>
        <v>0.50002049477377475</v>
      </c>
      <c r="AL243" s="11">
        <f>'OddsRatio_working_3-way'!Z243+'OddsRatio_working_3-way'!AF243</f>
        <v>1.0460130739362099</v>
      </c>
      <c r="AM243" s="11">
        <f>'OddsRatio_working_3-way'!AA243+'OddsRatio_working_3-way'!AG243</f>
        <v>-0.68610872961160252</v>
      </c>
      <c r="AN243" s="11">
        <f>'OddsRatio_working_3-way'!AB243+'OddsRatio_working_3-way'!AH243</f>
        <v>-0.35990434432460766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1.0460130739362099</v>
      </c>
      <c r="AS243" s="11">
        <f>IF(('OddsRatio_working_3-way'!X243=0),IF(Q243&gt;0,-Q243^(1/3),(-Q243)^(1/3)),'OddsRatio_working_3-way'!AM243-'OddsRatio_working_3-way'!R243/3)</f>
        <v>-0.68610872961160252</v>
      </c>
      <c r="AT243" s="11">
        <f>IF(('OddsRatio_working_3-way'!X243=0),IF(Q243&gt;0,-Q243^(1/3),(-Q243)^(1/3)),'OddsRatio_working_3-way'!AN243-'OddsRatio_working_3-way'!R243/3)</f>
        <v>-0.35990434432460766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2.0499999999999998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3.53</v>
      </c>
      <c r="D244" s="9">
        <f t="shared" si="52"/>
        <v>0.47474611986711635</v>
      </c>
      <c r="E244" s="9">
        <f t="shared" si="53"/>
        <v>0.25246738404416141</v>
      </c>
      <c r="F244" s="9">
        <f t="shared" si="54"/>
        <v>0.27278649608872241</v>
      </c>
      <c r="G244" s="9">
        <f t="shared" si="55"/>
        <v>1.0537038001337775</v>
      </c>
      <c r="H244" s="9">
        <f t="shared" si="56"/>
        <v>2.1063889901404664</v>
      </c>
      <c r="I244" s="9">
        <f t="shared" si="57"/>
        <v>3.9609076783759152</v>
      </c>
      <c r="J244" s="9">
        <f t="shared" si="58"/>
        <v>3.6658706143384574</v>
      </c>
      <c r="K244" s="11">
        <f t="shared" si="59"/>
        <v>0.48780487804878053</v>
      </c>
      <c r="L244" s="11">
        <f t="shared" si="60"/>
        <v>0.26246719160104987</v>
      </c>
      <c r="M244" s="11">
        <f t="shared" si="61"/>
        <v>0.28328611898016998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-0.27074634222508287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0.23176471420309669</v>
      </c>
      <c r="Q244" s="11">
        <f>2*'OddsRatio_working_3-way'!K244*'OddsRatio_working_3-way'!L244*'OddsRatio_working_3-way'!M244</f>
        <v>7.253981665198643E-2</v>
      </c>
      <c r="R244" s="11">
        <f t="shared" si="62"/>
        <v>0</v>
      </c>
      <c r="S244" s="11">
        <f t="shared" si="63"/>
        <v>-0.85602158942712836</v>
      </c>
      <c r="T244" s="11">
        <f t="shared" si="64"/>
        <v>-0.26792538010238753</v>
      </c>
      <c r="U244" s="11">
        <f>'OddsRatio_working_3-way'!S244-'OddsRatio_working_3-way'!R244^2/3</f>
        <v>-0.85602158942712836</v>
      </c>
      <c r="V244" s="11">
        <f>'OddsRatio_working_3-way'!S244*'OddsRatio_working_3-way'!R244/3-2*'OddsRatio_working_3-way'!R244^3/27-'OddsRatio_working_3-way'!T244</f>
        <v>0.26792538010238753</v>
      </c>
      <c r="W244" s="11">
        <f>'OddsRatio_working_3-way'!V244^2+4*'OddsRatio_working_3-way'!U244^3/27</f>
        <v>-2.1144801844901168E-2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0.15242113628685983</v>
      </c>
      <c r="Y244" s="11">
        <f>IF('OddsRatio_working_3-way'!W244&gt;=0,IF('OddsRatio_working_3-way'!V244+SQRT('OddsRatio_working_3-way'!W244)&gt;0,0,PI()),ACOS('OddsRatio_working_3-way'!V244/(2*'OddsRatio_working_3-way'!X244)))</f>
        <v>0.4972484910038717</v>
      </c>
      <c r="Z244" s="11">
        <f>'OddsRatio_working_3-way'!X244^(1/3)*COS('OddsRatio_working_3-way'!Y244/3)</f>
        <v>0.52685190006688887</v>
      </c>
      <c r="AA244" s="11">
        <f>'OddsRatio_working_3-way'!X244^(1/3)*COS(('OddsRatio_working_3-way'!Y244+2*PI())/3)</f>
        <v>-0.33975224893306238</v>
      </c>
      <c r="AB244" s="11">
        <f>'OddsRatio_working_3-way'!X244^(1/3)*COS(('OddsRatio_working_3-way'!Y244+4*PI())/3)</f>
        <v>-0.18709965113382668</v>
      </c>
      <c r="AC244" s="11">
        <f>'OddsRatio_working_3-way'!X244^(1/3)*SIN('OddsRatio_working_3-way'!Y244/3)</f>
        <v>8.8134018431884509E-2</v>
      </c>
      <c r="AD244" s="11">
        <f>'OddsRatio_working_3-way'!X244^(1/3)*SIN(('OddsRatio_working_3-way'!Y244+2*PI())/3)</f>
        <v>0.41220012027408398</v>
      </c>
      <c r="AE244" s="11">
        <f>'OddsRatio_working_3-way'!X244^(1/3)*SIN(('OddsRatio_working_3-way'!Y244+4*PI())/3)</f>
        <v>-0.50033413870596843</v>
      </c>
      <c r="AF244" s="11">
        <f>-'OddsRatio_working_3-way'!U244/(3*'OddsRatio_working_3-way'!X244^(1/3))*COS(('OddsRatio_working_3-way'!Y244)/3)</f>
        <v>0.52685190006688876</v>
      </c>
      <c r="AG244" s="11">
        <f>-'OddsRatio_working_3-way'!U244/(3*'OddsRatio_working_3-way'!X244^(1/3))*COS(('OddsRatio_working_3-way'!Y244+2*PI())/3)</f>
        <v>-0.33975224893306233</v>
      </c>
      <c r="AH244" s="11">
        <f>-'OddsRatio_working_3-way'!U244/(3*'OddsRatio_working_3-way'!X244^(1/3))*COS(('OddsRatio_working_3-way'!Y244+4*PI())/3)</f>
        <v>-0.18709965113382665</v>
      </c>
      <c r="AI244" s="11">
        <f>'OddsRatio_working_3-way'!U244/(3*'OddsRatio_working_3-way'!X244^(1/3))*SIN(('OddsRatio_working_3-way'!Y244)/3)</f>
        <v>-8.8134018431884495E-2</v>
      </c>
      <c r="AJ244" s="11">
        <f>'OddsRatio_working_3-way'!U244/(3*'OddsRatio_working_3-way'!X244^(1/3))*SIN(('OddsRatio_working_3-way'!Y244+2*PI())/3)</f>
        <v>-0.41220012027408387</v>
      </c>
      <c r="AK244" s="11">
        <f>'OddsRatio_working_3-way'!U244/(3*'OddsRatio_working_3-way'!X244^(1/3))*SIN(('OddsRatio_working_3-way'!Y244+4*PI())/3)</f>
        <v>0.50033413870596832</v>
      </c>
      <c r="AL244" s="11">
        <f>'OddsRatio_working_3-way'!Z244+'OddsRatio_working_3-way'!AF244</f>
        <v>1.0537038001337775</v>
      </c>
      <c r="AM244" s="11">
        <f>'OddsRatio_working_3-way'!AA244+'OddsRatio_working_3-way'!AG244</f>
        <v>-0.67950449786612466</v>
      </c>
      <c r="AN244" s="11">
        <f>'OddsRatio_working_3-way'!AB244+'OddsRatio_working_3-way'!AH244</f>
        <v>-0.3741993022676533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1.0537038001337775</v>
      </c>
      <c r="AS244" s="11">
        <f>IF(('OddsRatio_working_3-way'!X244=0),IF(Q244&gt;0,-Q244^(1/3),(-Q244)^(1/3)),'OddsRatio_working_3-way'!AM244-'OddsRatio_working_3-way'!R244/3)</f>
        <v>-0.67950449786612466</v>
      </c>
      <c r="AT244" s="11">
        <f>IF(('OddsRatio_working_3-way'!X244=0),IF(Q244&gt;0,-Q244^(1/3),(-Q244)^(1/3)),'OddsRatio_working_3-way'!AN244-'OddsRatio_working_3-way'!R244/3)</f>
        <v>-0.3741993022676533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4.0199999999999996</v>
      </c>
      <c r="B245" s="4">
        <f>IF('True_Odds_Calculator_3-way'!B246="","",'True_Odds_Calculator_3-way'!B246)</f>
        <v>3.87</v>
      </c>
      <c r="C245" s="4">
        <f>IF('True_Odds_Calculator_3-way'!C246="","",'True_Odds_Calculator_3-way'!C246)</f>
        <v>1.92</v>
      </c>
      <c r="D245" s="9">
        <f t="shared" si="52"/>
        <v>0.24047009514939163</v>
      </c>
      <c r="E245" s="9">
        <f t="shared" si="53"/>
        <v>0.24989747626030534</v>
      </c>
      <c r="F245" s="9">
        <f t="shared" si="54"/>
        <v>0.509632428590303</v>
      </c>
      <c r="G245" s="9">
        <f t="shared" si="55"/>
        <v>1.0458679626559595</v>
      </c>
      <c r="H245" s="9">
        <f t="shared" si="56"/>
        <v>4.1585212472209969</v>
      </c>
      <c r="I245" s="9">
        <f t="shared" si="57"/>
        <v>4.0016410528226043</v>
      </c>
      <c r="J245" s="9">
        <f t="shared" si="58"/>
        <v>1.9621985256434826</v>
      </c>
      <c r="K245" s="11">
        <f t="shared" si="59"/>
        <v>0.24875621890547267</v>
      </c>
      <c r="L245" s="11">
        <f t="shared" si="60"/>
        <v>0.25839793281653745</v>
      </c>
      <c r="M245" s="11">
        <f t="shared" si="61"/>
        <v>0.52083333333333337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-0.26695522173799391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0.22798636018872051</v>
      </c>
      <c r="Q245" s="11">
        <f>2*'OddsRatio_working_3-way'!K245*'OddsRatio_working_3-way'!L245*'OddsRatio_working_3-way'!M245</f>
        <v>6.6956346604616884E-2</v>
      </c>
      <c r="R245" s="11">
        <f t="shared" si="62"/>
        <v>0</v>
      </c>
      <c r="S245" s="11">
        <f t="shared" si="63"/>
        <v>-0.85402472633586535</v>
      </c>
      <c r="T245" s="11">
        <f t="shared" si="64"/>
        <v>-0.25081489760230991</v>
      </c>
      <c r="U245" s="11">
        <f>'OddsRatio_working_3-way'!S245-'OddsRatio_working_3-way'!R245^2/3</f>
        <v>-0.85402472633586535</v>
      </c>
      <c r="V245" s="11">
        <f>'OddsRatio_working_3-way'!S245*'OddsRatio_working_3-way'!R245/3-2*'OddsRatio_working_3-way'!R245^3/27-'OddsRatio_working_3-way'!T245</f>
        <v>0.25081489760230991</v>
      </c>
      <c r="W245" s="11">
        <f>'OddsRatio_working_3-way'!V245^2+4*'OddsRatio_working_3-way'!U245^3/27</f>
        <v>-2.937188203015087E-2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0.15188811251165121</v>
      </c>
      <c r="Y245" s="11">
        <f>IF('OddsRatio_working_3-way'!W245&gt;=0,IF('OddsRatio_working_3-way'!V245+SQRT('OddsRatio_working_3-way'!W245)&gt;0,0,PI()),ACOS('OddsRatio_working_3-way'!V245/(2*'OddsRatio_working_3-way'!X245)))</f>
        <v>0.59943098239273929</v>
      </c>
      <c r="Z245" s="11">
        <f>'OddsRatio_working_3-way'!X245^(1/3)*COS('OddsRatio_working_3-way'!Y245/3)</f>
        <v>0.52293398132797975</v>
      </c>
      <c r="AA245" s="11">
        <f>'OddsRatio_working_3-way'!X245^(1/3)*COS(('OddsRatio_working_3-way'!Y245+2*PI())/3)</f>
        <v>-0.35317969405516375</v>
      </c>
      <c r="AB245" s="11">
        <f>'OddsRatio_working_3-way'!X245^(1/3)*COS(('OddsRatio_working_3-way'!Y245+4*PI())/3)</f>
        <v>-0.16975428727281591</v>
      </c>
      <c r="AC245" s="11">
        <f>'OddsRatio_working_3-way'!X245^(1/3)*SIN('OddsRatio_working_3-way'!Y245/3)</f>
        <v>0.10590070798200509</v>
      </c>
      <c r="AD245" s="11">
        <f>'OddsRatio_working_3-way'!X245^(1/3)*SIN(('OddsRatio_working_3-way'!Y245+2*PI())/3)</f>
        <v>0.39992375834116523</v>
      </c>
      <c r="AE245" s="11">
        <f>'OddsRatio_working_3-way'!X245^(1/3)*SIN(('OddsRatio_working_3-way'!Y245+4*PI())/3)</f>
        <v>-0.50582446632317035</v>
      </c>
      <c r="AF245" s="11">
        <f>-'OddsRatio_working_3-way'!U245/(3*'OddsRatio_working_3-way'!X245^(1/3))*COS(('OddsRatio_working_3-way'!Y245)/3)</f>
        <v>0.52293398132797975</v>
      </c>
      <c r="AG245" s="11">
        <f>-'OddsRatio_working_3-way'!U245/(3*'OddsRatio_working_3-way'!X245^(1/3))*COS(('OddsRatio_working_3-way'!Y245+2*PI())/3)</f>
        <v>-0.35317969405516375</v>
      </c>
      <c r="AH245" s="11">
        <f>-'OddsRatio_working_3-way'!U245/(3*'OddsRatio_working_3-way'!X245^(1/3))*COS(('OddsRatio_working_3-way'!Y245+4*PI())/3)</f>
        <v>-0.16975428727281591</v>
      </c>
      <c r="AI245" s="11">
        <f>'OddsRatio_working_3-way'!U245/(3*'OddsRatio_working_3-way'!X245^(1/3))*SIN(('OddsRatio_working_3-way'!Y245)/3)</f>
        <v>-0.10590070798200509</v>
      </c>
      <c r="AJ245" s="11">
        <f>'OddsRatio_working_3-way'!U245/(3*'OddsRatio_working_3-way'!X245^(1/3))*SIN(('OddsRatio_working_3-way'!Y245+2*PI())/3)</f>
        <v>-0.39992375834116523</v>
      </c>
      <c r="AK245" s="11">
        <f>'OddsRatio_working_3-way'!U245/(3*'OddsRatio_working_3-way'!X245^(1/3))*SIN(('OddsRatio_working_3-way'!Y245+4*PI())/3)</f>
        <v>0.50582446632317035</v>
      </c>
      <c r="AL245" s="11">
        <f>'OddsRatio_working_3-way'!Z245+'OddsRatio_working_3-way'!AF245</f>
        <v>1.0458679626559595</v>
      </c>
      <c r="AM245" s="11">
        <f>'OddsRatio_working_3-way'!AA245+'OddsRatio_working_3-way'!AG245</f>
        <v>-0.7063593881103275</v>
      </c>
      <c r="AN245" s="11">
        <f>'OddsRatio_working_3-way'!AB245+'OddsRatio_working_3-way'!AH245</f>
        <v>-0.33950857454563182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1.0458679626559595</v>
      </c>
      <c r="AS245" s="11">
        <f>IF(('OddsRatio_working_3-way'!X245=0),IF(Q245&gt;0,-Q245^(1/3),(-Q245)^(1/3)),'OddsRatio_working_3-way'!AM245-'OddsRatio_working_3-way'!R245/3)</f>
        <v>-0.7063593881103275</v>
      </c>
      <c r="AT245" s="11">
        <f>IF(('OddsRatio_working_3-way'!X245=0),IF(Q245&gt;0,-Q245^(1/3),(-Q245)^(1/3)),'OddsRatio_working_3-way'!AN245-'OddsRatio_working_3-way'!R245/3)</f>
        <v>-0.33950857454563182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6.45</v>
      </c>
      <c r="B246" s="4">
        <f>IF('True_Odds_Calculator_3-way'!B247="","",'True_Odds_Calculator_3-way'!B247)</f>
        <v>4.05</v>
      </c>
      <c r="C246" s="4">
        <f>IF('True_Odds_Calculator_3-way'!C247="","",'True_Odds_Calculator_3-way'!C247)</f>
        <v>1.59</v>
      </c>
      <c r="D246" s="9">
        <f t="shared" si="52"/>
        <v>0.14778269671702349</v>
      </c>
      <c r="E246" s="9">
        <f t="shared" si="53"/>
        <v>0.23656145615596566</v>
      </c>
      <c r="F246" s="9">
        <f t="shared" si="54"/>
        <v>0.61565584712701094</v>
      </c>
      <c r="G246" s="9">
        <f t="shared" si="55"/>
        <v>1.058108634265835</v>
      </c>
      <c r="H246" s="9">
        <f t="shared" si="56"/>
        <v>6.7666920567488011</v>
      </c>
      <c r="I246" s="9">
        <f t="shared" si="57"/>
        <v>4.2272313345107966</v>
      </c>
      <c r="J246" s="9">
        <f t="shared" si="58"/>
        <v>1.6242840942168428</v>
      </c>
      <c r="K246" s="11">
        <f t="shared" si="59"/>
        <v>0.15503875968992248</v>
      </c>
      <c r="L246" s="11">
        <f t="shared" si="60"/>
        <v>0.24691358024691359</v>
      </c>
      <c r="M246" s="11">
        <f t="shared" si="61"/>
        <v>0.62893081761006286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-0.23612202064414711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0.21885275651547409</v>
      </c>
      <c r="Q246" s="11">
        <f>2*'OddsRatio_working_3-way'!K246*'OddsRatio_working_3-way'!L246*'OddsRatio_working_3-way'!M246</f>
        <v>4.8152421675571856E-2</v>
      </c>
      <c r="R246" s="11">
        <f t="shared" si="62"/>
        <v>0</v>
      </c>
      <c r="S246" s="11">
        <f t="shared" si="63"/>
        <v>-0.9268629665223006</v>
      </c>
      <c r="T246" s="11">
        <f t="shared" si="64"/>
        <v>-0.20393024565947207</v>
      </c>
      <c r="U246" s="11">
        <f>'OddsRatio_working_3-way'!S246-'OddsRatio_working_3-way'!R246^2/3</f>
        <v>-0.9268629665223006</v>
      </c>
      <c r="V246" s="11">
        <f>'OddsRatio_working_3-way'!S246*'OddsRatio_working_3-way'!R246/3-2*'OddsRatio_working_3-way'!R246^3/27-'OddsRatio_working_3-way'!T246</f>
        <v>0.20393024565947207</v>
      </c>
      <c r="W246" s="11">
        <f>'OddsRatio_working_3-way'!V246^2+4*'OddsRatio_working_3-way'!U246^3/27</f>
        <v>-7.6374642267556969E-2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0.17172811895718301</v>
      </c>
      <c r="Y246" s="11">
        <f>IF('OddsRatio_working_3-way'!W246&gt;=0,IF('OddsRatio_working_3-way'!V246+SQRT('OddsRatio_working_3-way'!W246)&gt;0,0,PI()),ACOS('OddsRatio_working_3-way'!V246/(2*'OddsRatio_working_3-way'!X246)))</f>
        <v>0.93507380825868092</v>
      </c>
      <c r="Z246" s="11">
        <f>'OddsRatio_working_3-way'!X246^(1/3)*COS('OddsRatio_working_3-way'!Y246/3)</f>
        <v>0.52905431713291751</v>
      </c>
      <c r="AA246" s="11">
        <f>'OddsRatio_working_3-way'!X246^(1/3)*COS(('OddsRatio_working_3-way'!Y246+2*PI())/3)</f>
        <v>-0.4121479185321284</v>
      </c>
      <c r="AB246" s="11">
        <f>'OddsRatio_working_3-way'!X246^(1/3)*COS(('OddsRatio_working_3-way'!Y246+4*PI())/3)</f>
        <v>-0.11690639860078929</v>
      </c>
      <c r="AC246" s="11">
        <f>'OddsRatio_working_3-way'!X246^(1/3)*SIN('OddsRatio_working_3-way'!Y246/3)</f>
        <v>0.17045777100831319</v>
      </c>
      <c r="AD246" s="11">
        <f>'OddsRatio_working_3-way'!X246^(1/3)*SIN(('OddsRatio_working_3-way'!Y246+2*PI())/3)</f>
        <v>0.37294559311477893</v>
      </c>
      <c r="AE246" s="11">
        <f>'OddsRatio_working_3-way'!X246^(1/3)*SIN(('OddsRatio_working_3-way'!Y246+4*PI())/3)</f>
        <v>-0.54340336412309187</v>
      </c>
      <c r="AF246" s="11">
        <f>-'OddsRatio_working_3-way'!U246/(3*'OddsRatio_working_3-way'!X246^(1/3))*COS(('OddsRatio_working_3-way'!Y246)/3)</f>
        <v>0.52905431713291751</v>
      </c>
      <c r="AG246" s="11">
        <f>-'OddsRatio_working_3-way'!U246/(3*'OddsRatio_working_3-way'!X246^(1/3))*COS(('OddsRatio_working_3-way'!Y246+2*PI())/3)</f>
        <v>-0.4121479185321284</v>
      </c>
      <c r="AH246" s="11">
        <f>-'OddsRatio_working_3-way'!U246/(3*'OddsRatio_working_3-way'!X246^(1/3))*COS(('OddsRatio_working_3-way'!Y246+4*PI())/3)</f>
        <v>-0.11690639860078929</v>
      </c>
      <c r="AI246" s="11">
        <f>'OddsRatio_working_3-way'!U246/(3*'OddsRatio_working_3-way'!X246^(1/3))*SIN(('OddsRatio_working_3-way'!Y246)/3)</f>
        <v>-0.17045777100831319</v>
      </c>
      <c r="AJ246" s="11">
        <f>'OddsRatio_working_3-way'!U246/(3*'OddsRatio_working_3-way'!X246^(1/3))*SIN(('OddsRatio_working_3-way'!Y246+2*PI())/3)</f>
        <v>-0.37294559311477893</v>
      </c>
      <c r="AK246" s="11">
        <f>'OddsRatio_working_3-way'!U246/(3*'OddsRatio_working_3-way'!X246^(1/3))*SIN(('OddsRatio_working_3-way'!Y246+4*PI())/3)</f>
        <v>0.54340336412309187</v>
      </c>
      <c r="AL246" s="11">
        <f>'OddsRatio_working_3-way'!Z246+'OddsRatio_working_3-way'!AF246</f>
        <v>1.058108634265835</v>
      </c>
      <c r="AM246" s="11">
        <f>'OddsRatio_working_3-way'!AA246+'OddsRatio_working_3-way'!AG246</f>
        <v>-0.8242958370642568</v>
      </c>
      <c r="AN246" s="11">
        <f>'OddsRatio_working_3-way'!AB246+'OddsRatio_working_3-way'!AH246</f>
        <v>-0.23381279720157858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1.058108634265835</v>
      </c>
      <c r="AS246" s="11">
        <f>IF(('OddsRatio_working_3-way'!X246=0),IF(Q246&gt;0,-Q246^(1/3),(-Q246)^(1/3)),'OddsRatio_working_3-way'!AM246-'OddsRatio_working_3-way'!R246/3)</f>
        <v>-0.8242958370642568</v>
      </c>
      <c r="AT246" s="11">
        <f>IF(('OddsRatio_working_3-way'!X246=0),IF(Q246&gt;0,-Q246^(1/3),(-Q246)^(1/3)),'OddsRatio_working_3-way'!AN246-'OddsRatio_working_3-way'!R246/3)</f>
        <v>-0.23381279720157858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3.69</v>
      </c>
      <c r="B247" s="4">
        <f>IF('True_Odds_Calculator_3-way'!B248="","",'True_Odds_Calculator_3-way'!B248)</f>
        <v>3.85</v>
      </c>
      <c r="C247" s="4">
        <f>IF('True_Odds_Calculator_3-way'!C248="","",'True_Odds_Calculator_3-way'!C248)</f>
        <v>2.0099999999999998</v>
      </c>
      <c r="D247" s="9">
        <f t="shared" si="52"/>
        <v>0.26231116975331958</v>
      </c>
      <c r="E247" s="9">
        <f t="shared" si="53"/>
        <v>0.25128541830143358</v>
      </c>
      <c r="F247" s="9">
        <f t="shared" si="54"/>
        <v>0.48640341194524678</v>
      </c>
      <c r="G247" s="9">
        <f t="shared" si="55"/>
        <v>1.0454521099839242</v>
      </c>
      <c r="H247" s="9">
        <f t="shared" si="56"/>
        <v>3.812266175856756</v>
      </c>
      <c r="I247" s="9">
        <f t="shared" si="57"/>
        <v>3.9795385134541847</v>
      </c>
      <c r="J247" s="9">
        <f t="shared" si="58"/>
        <v>2.0559066310837628</v>
      </c>
      <c r="K247" s="11">
        <f t="shared" si="59"/>
        <v>0.2710027100271003</v>
      </c>
      <c r="L247" s="11">
        <f t="shared" si="60"/>
        <v>0.25974025974025972</v>
      </c>
      <c r="M247" s="11">
        <f t="shared" si="61"/>
        <v>0.49751243781094534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-0.27116607859236175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0.22938137244653445</v>
      </c>
      <c r="Q247" s="11">
        <f>2*'OddsRatio_working_3-way'!K247*'OddsRatio_working_3-way'!L247*'OddsRatio_working_3-way'!M247</f>
        <v>7.0040113724132658E-2</v>
      </c>
      <c r="R247" s="11">
        <f t="shared" si="62"/>
        <v>0</v>
      </c>
      <c r="S247" s="11">
        <f t="shared" si="63"/>
        <v>-0.84590732600945506</v>
      </c>
      <c r="T247" s="11">
        <f t="shared" si="64"/>
        <v>-0.25829231328532976</v>
      </c>
      <c r="U247" s="11">
        <f>'OddsRatio_working_3-way'!S247-'OddsRatio_working_3-way'!R247^2/3</f>
        <v>-0.84590732600945506</v>
      </c>
      <c r="V247" s="11">
        <f>'OddsRatio_working_3-way'!S247*'OddsRatio_working_3-way'!R247/3-2*'OddsRatio_working_3-way'!R247^3/27-'OddsRatio_working_3-way'!T247</f>
        <v>0.25829231328532976</v>
      </c>
      <c r="W247" s="11">
        <f>'OddsRatio_working_3-way'!V247^2+4*'OddsRatio_working_3-way'!U247^3/27</f>
        <v>-2.2958676901162919E-2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0.14972774960194407</v>
      </c>
      <c r="Y247" s="11">
        <f>IF('OddsRatio_working_3-way'!W247&gt;=0,IF('OddsRatio_working_3-way'!V247+SQRT('OddsRatio_working_3-way'!W247)&gt;0,0,PI()),ACOS('OddsRatio_working_3-way'!V247/(2*'OddsRatio_working_3-way'!X247)))</f>
        <v>0.53052827440898431</v>
      </c>
      <c r="Z247" s="11">
        <f>'OddsRatio_working_3-way'!X247^(1/3)*COS('OddsRatio_working_3-way'!Y247/3)</f>
        <v>0.52272605499196212</v>
      </c>
      <c r="AA247" s="11">
        <f>'OddsRatio_working_3-way'!X247^(1/3)*COS(('OddsRatio_working_3-way'!Y247+2*PI())/3)</f>
        <v>-0.34226380052547056</v>
      </c>
      <c r="AB247" s="11">
        <f>'OddsRatio_working_3-way'!X247^(1/3)*COS(('OddsRatio_working_3-way'!Y247+4*PI())/3)</f>
        <v>-0.18046225446649161</v>
      </c>
      <c r="AC247" s="11">
        <f>'OddsRatio_working_3-way'!X247^(1/3)*SIN('OddsRatio_working_3-way'!Y247/3)</f>
        <v>9.3416166172449078E-2</v>
      </c>
      <c r="AD247" s="11">
        <f>'OddsRatio_working_3-way'!X247^(1/3)*SIN(('OddsRatio_working_3-way'!Y247+2*PI())/3)</f>
        <v>0.40598595975683605</v>
      </c>
      <c r="AE247" s="11">
        <f>'OddsRatio_working_3-way'!X247^(1/3)*SIN(('OddsRatio_working_3-way'!Y247+4*PI())/3)</f>
        <v>-0.49940212592928518</v>
      </c>
      <c r="AF247" s="11">
        <f>-'OddsRatio_working_3-way'!U247/(3*'OddsRatio_working_3-way'!X247^(1/3))*COS(('OddsRatio_working_3-way'!Y247)/3)</f>
        <v>0.52272605499196201</v>
      </c>
      <c r="AG247" s="11">
        <f>-'OddsRatio_working_3-way'!U247/(3*'OddsRatio_working_3-way'!X247^(1/3))*COS(('OddsRatio_working_3-way'!Y247+2*PI())/3)</f>
        <v>-0.34226380052547045</v>
      </c>
      <c r="AH247" s="11">
        <f>-'OddsRatio_working_3-way'!U247/(3*'OddsRatio_working_3-way'!X247^(1/3))*COS(('OddsRatio_working_3-way'!Y247+4*PI())/3)</f>
        <v>-0.18046225446649158</v>
      </c>
      <c r="AI247" s="11">
        <f>'OddsRatio_working_3-way'!U247/(3*'OddsRatio_working_3-way'!X247^(1/3))*SIN(('OddsRatio_working_3-way'!Y247)/3)</f>
        <v>-9.341616617244905E-2</v>
      </c>
      <c r="AJ247" s="11">
        <f>'OddsRatio_working_3-way'!U247/(3*'OddsRatio_working_3-way'!X247^(1/3))*SIN(('OddsRatio_working_3-way'!Y247+2*PI())/3)</f>
        <v>-0.40598595975683599</v>
      </c>
      <c r="AK247" s="11">
        <f>'OddsRatio_working_3-way'!U247/(3*'OddsRatio_working_3-way'!X247^(1/3))*SIN(('OddsRatio_working_3-way'!Y247+4*PI())/3)</f>
        <v>0.49940212592928507</v>
      </c>
      <c r="AL247" s="11">
        <f>'OddsRatio_working_3-way'!Z247+'OddsRatio_working_3-way'!AF247</f>
        <v>1.0454521099839242</v>
      </c>
      <c r="AM247" s="11">
        <f>'OddsRatio_working_3-way'!AA247+'OddsRatio_working_3-way'!AG247</f>
        <v>-0.68452760105094101</v>
      </c>
      <c r="AN247" s="11">
        <f>'OddsRatio_working_3-way'!AB247+'OddsRatio_working_3-way'!AH247</f>
        <v>-0.36092450893298322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1.0454521099839242</v>
      </c>
      <c r="AS247" s="11">
        <f>IF(('OddsRatio_working_3-way'!X247=0),IF(Q247&gt;0,-Q247^(1/3),(-Q247)^(1/3)),'OddsRatio_working_3-way'!AM247-'OddsRatio_working_3-way'!R247/3)</f>
        <v>-0.68452760105094101</v>
      </c>
      <c r="AT247" s="11">
        <f>IF(('OddsRatio_working_3-way'!X247=0),IF(Q247&gt;0,-Q247^(1/3),(-Q247)^(1/3)),'OddsRatio_working_3-way'!AN247-'OddsRatio_working_3-way'!R247/3)</f>
        <v>-0.36092450893298322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1.18</v>
      </c>
      <c r="B248" s="4">
        <f>IF('True_Odds_Calculator_3-way'!B249="","",'True_Odds_Calculator_3-way'!B249)</f>
        <v>7.55</v>
      </c>
      <c r="C248" s="4">
        <f>IF('True_Odds_Calculator_3-way'!C249="","",'True_Odds_Calculator_3-way'!C249)</f>
        <v>18.43</v>
      </c>
      <c r="D248" s="9">
        <f t="shared" si="52"/>
        <v>0.83178523376691116</v>
      </c>
      <c r="E248" s="9">
        <f t="shared" si="53"/>
        <v>0.11963083110562041</v>
      </c>
      <c r="F248" s="9">
        <f t="shared" si="54"/>
        <v>4.8583935127468669E-2</v>
      </c>
      <c r="G248" s="9">
        <f t="shared" si="55"/>
        <v>1.1235189579412475</v>
      </c>
      <c r="H248" s="9">
        <f t="shared" si="56"/>
        <v>1.2022334124294243</v>
      </c>
      <c r="I248" s="9">
        <f t="shared" si="57"/>
        <v>8.3590491745151692</v>
      </c>
      <c r="J248" s="9">
        <f t="shared" si="58"/>
        <v>20.582935436915939</v>
      </c>
      <c r="K248" s="11">
        <f t="shared" si="59"/>
        <v>0.84745762711864414</v>
      </c>
      <c r="L248" s="11">
        <f t="shared" si="60"/>
        <v>0.13245033112582782</v>
      </c>
      <c r="M248" s="11">
        <f t="shared" si="61"/>
        <v>5.4259359739555077E-2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-0.12515750531676562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0.14714402641235277</v>
      </c>
      <c r="Q248" s="11">
        <f>2*'OddsRatio_working_3-way'!K248*'OddsRatio_working_3-way'!L248*'OddsRatio_working_3-way'!M248</f>
        <v>1.21807968884398E-2</v>
      </c>
      <c r="R248" s="11">
        <f t="shared" si="62"/>
        <v>0</v>
      </c>
      <c r="S248" s="11">
        <f t="shared" si="63"/>
        <v>-1.1756708160644516</v>
      </c>
      <c r="T248" s="11">
        <f t="shared" si="64"/>
        <v>-9.7323743051693015E-2</v>
      </c>
      <c r="U248" s="11">
        <f>'OddsRatio_working_3-way'!S248-'OddsRatio_working_3-way'!R248^2/3</f>
        <v>-1.1756708160644516</v>
      </c>
      <c r="V248" s="11">
        <f>'OddsRatio_working_3-way'!S248*'OddsRatio_working_3-way'!R248/3-2*'OddsRatio_working_3-way'!R248^3/27-'OddsRatio_working_3-way'!T248</f>
        <v>9.7323743051693015E-2</v>
      </c>
      <c r="W248" s="11">
        <f>'OddsRatio_working_3-way'!V248^2+4*'OddsRatio_working_3-way'!U248^3/27</f>
        <v>-0.23127096278927348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0.24532777755019175</v>
      </c>
      <c r="Y248" s="11">
        <f>IF('OddsRatio_working_3-way'!W248&gt;=0,IF('OddsRatio_working_3-way'!V248+SQRT('OddsRatio_working_3-way'!W248)&gt;0,0,PI()),ACOS('OddsRatio_working_3-way'!V248/(2*'OddsRatio_working_3-way'!X248)))</f>
        <v>1.3711175384804652</v>
      </c>
      <c r="Z248" s="11">
        <f>'OddsRatio_working_3-way'!X248^(1/3)*COS('OddsRatio_working_3-way'!Y248/3)</f>
        <v>0.56175947897062373</v>
      </c>
      <c r="AA248" s="11">
        <f>'OddsRatio_working_3-way'!X248^(1/3)*COS(('OddsRatio_working_3-way'!Y248+2*PI())/3)</f>
        <v>-0.52012317169631916</v>
      </c>
      <c r="AB248" s="11">
        <f>'OddsRatio_working_3-way'!X248^(1/3)*COS(('OddsRatio_working_3-way'!Y248+4*PI())/3)</f>
        <v>-4.1636307274304798E-2</v>
      </c>
      <c r="AC248" s="11">
        <f>'OddsRatio_working_3-way'!X248^(1/3)*SIN('OddsRatio_working_3-way'!Y248/3)</f>
        <v>0.27625451997775019</v>
      </c>
      <c r="AD248" s="11">
        <f>'OddsRatio_working_3-way'!X248^(1/3)*SIN(('OddsRatio_working_3-way'!Y248+2*PI())/3)</f>
        <v>0.34837071961639537</v>
      </c>
      <c r="AE248" s="11">
        <f>'OddsRatio_working_3-way'!X248^(1/3)*SIN(('OddsRatio_working_3-way'!Y248+4*PI())/3)</f>
        <v>-0.6246252395941454</v>
      </c>
      <c r="AF248" s="11">
        <f>-'OddsRatio_working_3-way'!U248/(3*'OddsRatio_working_3-way'!X248^(1/3))*COS(('OddsRatio_working_3-way'!Y248)/3)</f>
        <v>0.56175947897062373</v>
      </c>
      <c r="AG248" s="11">
        <f>-'OddsRatio_working_3-way'!U248/(3*'OddsRatio_working_3-way'!X248^(1/3))*COS(('OddsRatio_working_3-way'!Y248+2*PI())/3)</f>
        <v>-0.52012317169631916</v>
      </c>
      <c r="AH248" s="11">
        <f>-'OddsRatio_working_3-way'!U248/(3*'OddsRatio_working_3-way'!X248^(1/3))*COS(('OddsRatio_working_3-way'!Y248+4*PI())/3)</f>
        <v>-4.1636307274304792E-2</v>
      </c>
      <c r="AI248" s="11">
        <f>'OddsRatio_working_3-way'!U248/(3*'OddsRatio_working_3-way'!X248^(1/3))*SIN(('OddsRatio_working_3-way'!Y248)/3)</f>
        <v>-0.27625451997775013</v>
      </c>
      <c r="AJ248" s="11">
        <f>'OddsRatio_working_3-way'!U248/(3*'OddsRatio_working_3-way'!X248^(1/3))*SIN(('OddsRatio_working_3-way'!Y248+2*PI())/3)</f>
        <v>-0.34837071961639532</v>
      </c>
      <c r="AK248" s="11">
        <f>'OddsRatio_working_3-way'!U248/(3*'OddsRatio_working_3-way'!X248^(1/3))*SIN(('OddsRatio_working_3-way'!Y248+4*PI())/3)</f>
        <v>0.62462523959414529</v>
      </c>
      <c r="AL248" s="11">
        <f>'OddsRatio_working_3-way'!Z248+'OddsRatio_working_3-way'!AF248</f>
        <v>1.1235189579412475</v>
      </c>
      <c r="AM248" s="11">
        <f>'OddsRatio_working_3-way'!AA248+'OddsRatio_working_3-way'!AG248</f>
        <v>-1.0402463433926383</v>
      </c>
      <c r="AN248" s="11">
        <f>'OddsRatio_working_3-way'!AB248+'OddsRatio_working_3-way'!AH248</f>
        <v>-8.3272614548609597E-2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1.1235189579412475</v>
      </c>
      <c r="AS248" s="11">
        <f>IF(('OddsRatio_working_3-way'!X248=0),IF(Q248&gt;0,-Q248^(1/3),(-Q248)^(1/3)),'OddsRatio_working_3-way'!AM248-'OddsRatio_working_3-way'!R248/3)</f>
        <v>-1.0402463433926383</v>
      </c>
      <c r="AT248" s="11">
        <f>IF(('OddsRatio_working_3-way'!X248=0),IF(Q248&gt;0,-Q248^(1/3),(-Q248)^(1/3)),'OddsRatio_working_3-way'!AN248-'OddsRatio_working_3-way'!R248/3)</f>
        <v>-8.3272614548609597E-2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3.14</v>
      </c>
      <c r="B249" s="4">
        <f>IF('True_Odds_Calculator_3-way'!B250="","",'True_Odds_Calculator_3-way'!B250)</f>
        <v>3.92</v>
      </c>
      <c r="C249" s="4">
        <f>IF('True_Odds_Calculator_3-way'!C250="","",'True_Odds_Calculator_3-way'!C250)</f>
        <v>2.2000000000000002</v>
      </c>
      <c r="D249" s="9">
        <f t="shared" si="52"/>
        <v>0.30916704011936214</v>
      </c>
      <c r="E249" s="9">
        <f t="shared" si="53"/>
        <v>0.24697819504581428</v>
      </c>
      <c r="F249" s="9">
        <f t="shared" si="54"/>
        <v>0.44385476483482367</v>
      </c>
      <c r="G249" s="9">
        <f t="shared" si="55"/>
        <v>1.0441576825476169</v>
      </c>
      <c r="H249" s="9">
        <f t="shared" si="56"/>
        <v>3.2344974406518996</v>
      </c>
      <c r="I249" s="9">
        <f t="shared" si="57"/>
        <v>4.0489404330390411</v>
      </c>
      <c r="J249" s="9">
        <f t="shared" si="58"/>
        <v>2.2529892190571403</v>
      </c>
      <c r="K249" s="11">
        <f t="shared" si="59"/>
        <v>0.31847133757961782</v>
      </c>
      <c r="L249" s="11">
        <f t="shared" si="60"/>
        <v>0.25510204081632654</v>
      </c>
      <c r="M249" s="11">
        <f t="shared" si="61"/>
        <v>0.45454545454545453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-0.27691053259752085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0.23117237630431442</v>
      </c>
      <c r="Q249" s="11">
        <f>2*'OddsRatio_working_3-way'!K249*'OddsRatio_working_3-way'!L249*'OddsRatio_working_3-way'!M249</f>
        <v>7.385698923460525E-2</v>
      </c>
      <c r="R249" s="11">
        <f t="shared" si="62"/>
        <v>0</v>
      </c>
      <c r="S249" s="11">
        <f t="shared" si="63"/>
        <v>-0.83482695344172719</v>
      </c>
      <c r="T249" s="11">
        <f t="shared" si="64"/>
        <v>-0.2667178764989544</v>
      </c>
      <c r="U249" s="11">
        <f>'OddsRatio_working_3-way'!S249-'OddsRatio_working_3-way'!R249^2/3</f>
        <v>-0.83482695344172719</v>
      </c>
      <c r="V249" s="11">
        <f>'OddsRatio_working_3-way'!S249*'OddsRatio_working_3-way'!R249/3-2*'OddsRatio_working_3-way'!R249^3/27-'OddsRatio_working_3-way'!T249</f>
        <v>0.2667178764989544</v>
      </c>
      <c r="W249" s="11">
        <f>'OddsRatio_working_3-way'!V249^2+4*'OddsRatio_working_3-way'!U249^3/27</f>
        <v>-1.5057276999969491E-2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0.14679552330033857</v>
      </c>
      <c r="Y249" s="11">
        <f>IF('OddsRatio_working_3-way'!W249&gt;=0,IF('OddsRatio_working_3-way'!V249+SQRT('OddsRatio_working_3-way'!W249)&gt;0,0,PI()),ACOS('OddsRatio_working_3-way'!V249/(2*'OddsRatio_working_3-way'!X249)))</f>
        <v>0.43119404870413724</v>
      </c>
      <c r="Z249" s="11">
        <f>'OddsRatio_working_3-way'!X249^(1/3)*COS('OddsRatio_working_3-way'!Y249/3)</f>
        <v>0.52207884127380833</v>
      </c>
      <c r="AA249" s="11">
        <f>'OddsRatio_working_3-way'!X249^(1/3)*COS(('OddsRatio_working_3-way'!Y249+2*PI())/3)</f>
        <v>-0.32647642072920663</v>
      </c>
      <c r="AB249" s="11">
        <f>'OddsRatio_working_3-way'!X249^(1/3)*COS(('OddsRatio_working_3-way'!Y249+4*PI())/3)</f>
        <v>-0.19560242054460159</v>
      </c>
      <c r="AC249" s="11">
        <f>'OddsRatio_working_3-way'!X249^(1/3)*SIN('OddsRatio_working_3-way'!Y249/3)</f>
        <v>7.5560139236504828E-2</v>
      </c>
      <c r="AD249" s="11">
        <f>'OddsRatio_working_3-way'!X249^(1/3)*SIN(('OddsRatio_working_3-way'!Y249+2*PI())/3)</f>
        <v>0.41435346970320935</v>
      </c>
      <c r="AE249" s="11">
        <f>'OddsRatio_working_3-way'!X249^(1/3)*SIN(('OddsRatio_working_3-way'!Y249+4*PI())/3)</f>
        <v>-0.48991360893971414</v>
      </c>
      <c r="AF249" s="11">
        <f>-'OddsRatio_working_3-way'!U249/(3*'OddsRatio_working_3-way'!X249^(1/3))*COS(('OddsRatio_working_3-way'!Y249)/3)</f>
        <v>0.52207884127380844</v>
      </c>
      <c r="AG249" s="11">
        <f>-'OddsRatio_working_3-way'!U249/(3*'OddsRatio_working_3-way'!X249^(1/3))*COS(('OddsRatio_working_3-way'!Y249+2*PI())/3)</f>
        <v>-0.32647642072920668</v>
      </c>
      <c r="AH249" s="11">
        <f>-'OddsRatio_working_3-way'!U249/(3*'OddsRatio_working_3-way'!X249^(1/3))*COS(('OddsRatio_working_3-way'!Y249+4*PI())/3)</f>
        <v>-0.19560242054460164</v>
      </c>
      <c r="AI249" s="11">
        <f>'OddsRatio_working_3-way'!U249/(3*'OddsRatio_working_3-way'!X249^(1/3))*SIN(('OddsRatio_working_3-way'!Y249)/3)</f>
        <v>-7.5560139236504842E-2</v>
      </c>
      <c r="AJ249" s="11">
        <f>'OddsRatio_working_3-way'!U249/(3*'OddsRatio_working_3-way'!X249^(1/3))*SIN(('OddsRatio_working_3-way'!Y249+2*PI())/3)</f>
        <v>-0.41435346970320941</v>
      </c>
      <c r="AK249" s="11">
        <f>'OddsRatio_working_3-way'!U249/(3*'OddsRatio_working_3-way'!X249^(1/3))*SIN(('OddsRatio_working_3-way'!Y249+4*PI())/3)</f>
        <v>0.48991360893971425</v>
      </c>
      <c r="AL249" s="11">
        <f>'OddsRatio_working_3-way'!Z249+'OddsRatio_working_3-way'!AF249</f>
        <v>1.0441576825476169</v>
      </c>
      <c r="AM249" s="11">
        <f>'OddsRatio_working_3-way'!AA249+'OddsRatio_working_3-way'!AG249</f>
        <v>-0.65295284145841337</v>
      </c>
      <c r="AN249" s="11">
        <f>'OddsRatio_working_3-way'!AB249+'OddsRatio_working_3-way'!AH249</f>
        <v>-0.39120484108920323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1.0441576825476169</v>
      </c>
      <c r="AS249" s="11">
        <f>IF(('OddsRatio_working_3-way'!X249=0),IF(Q249&gt;0,-Q249^(1/3),(-Q249)^(1/3)),'OddsRatio_working_3-way'!AM249-'OddsRatio_working_3-way'!R249/3)</f>
        <v>-0.65295284145841337</v>
      </c>
      <c r="AT249" s="11">
        <f>IF(('OddsRatio_working_3-way'!X249=0),IF(Q249&gt;0,-Q249^(1/3),(-Q249)^(1/3)),'OddsRatio_working_3-way'!AN249-'OddsRatio_working_3-way'!R249/3)</f>
        <v>-0.39120484108920323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2.4</v>
      </c>
      <c r="B250" s="4">
        <f>IF('True_Odds_Calculator_3-way'!B251="","",'True_Odds_Calculator_3-way'!B251)</f>
        <v>3.66</v>
      </c>
      <c r="C250" s="4">
        <f>IF('True_Odds_Calculator_3-way'!C251="","",'True_Odds_Calculator_3-way'!C251)</f>
        <v>2.96</v>
      </c>
      <c r="D250" s="9">
        <f t="shared" si="52"/>
        <v>0.40650772832450938</v>
      </c>
      <c r="E250" s="9">
        <f t="shared" si="53"/>
        <v>0.26497381047990337</v>
      </c>
      <c r="F250" s="9">
        <f t="shared" si="54"/>
        <v>0.32851846119558714</v>
      </c>
      <c r="G250" s="9">
        <f t="shared" si="55"/>
        <v>1.0428413081936965</v>
      </c>
      <c r="H250" s="9">
        <f t="shared" si="56"/>
        <v>2.4599778314711749</v>
      </c>
      <c r="I250" s="9">
        <f t="shared" si="57"/>
        <v>3.7739578797952329</v>
      </c>
      <c r="J250" s="9">
        <f t="shared" si="58"/>
        <v>3.0439689640596446</v>
      </c>
      <c r="K250" s="11">
        <f t="shared" si="59"/>
        <v>0.41666666666666669</v>
      </c>
      <c r="L250" s="11">
        <f t="shared" si="60"/>
        <v>0.27322404371584696</v>
      </c>
      <c r="M250" s="11">
        <f t="shared" si="61"/>
        <v>0.33783783783783783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-0.28072539752867598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0.23153276227046721</v>
      </c>
      <c r="Q250" s="11">
        <f>2*'OddsRatio_working_3-way'!K250*'OddsRatio_working_3-way'!L250*'OddsRatio_working_3-way'!M250</f>
        <v>7.6921183478560529E-2</v>
      </c>
      <c r="R250" s="11">
        <f t="shared" si="62"/>
        <v>0</v>
      </c>
      <c r="S250" s="11">
        <f t="shared" si="63"/>
        <v>-0.82476599662421435</v>
      </c>
      <c r="T250" s="11">
        <f t="shared" si="64"/>
        <v>-0.27400863675223064</v>
      </c>
      <c r="U250" s="11">
        <f>'OddsRatio_working_3-way'!S250-'OddsRatio_working_3-way'!R250^2/3</f>
        <v>-0.82476599662421435</v>
      </c>
      <c r="V250" s="11">
        <f>'OddsRatio_working_3-way'!S250*'OddsRatio_working_3-way'!R250/3-2*'OddsRatio_working_3-way'!R250^3/27-'OddsRatio_working_3-way'!T250</f>
        <v>0.27400863675223064</v>
      </c>
      <c r="W250" s="11">
        <f>'OddsRatio_working_3-way'!V250^2+4*'OddsRatio_working_3-way'!U250^3/27</f>
        <v>-8.0360010398899673E-3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0.14414986477162045</v>
      </c>
      <c r="Y250" s="11">
        <f>IF('OddsRatio_working_3-way'!W250&gt;=0,IF('OddsRatio_working_3-way'!V250+SQRT('OddsRatio_working_3-way'!W250)&gt;0,0,PI()),ACOS('OddsRatio_working_3-way'!V250/(2*'OddsRatio_working_3-way'!X250)))</f>
        <v>0.31618126857645668</v>
      </c>
      <c r="Z250" s="11">
        <f>'OddsRatio_working_3-way'!X250^(1/3)*COS('OddsRatio_working_3-way'!Y250/3)</f>
        <v>0.52142065409684835</v>
      </c>
      <c r="AA250" s="11">
        <f>'OddsRatio_working_3-way'!X250^(1/3)*COS(('OddsRatio_working_3-way'!Y250+2*PI())/3)</f>
        <v>-0.30847930513006983</v>
      </c>
      <c r="AB250" s="11">
        <f>'OddsRatio_working_3-way'!X250^(1/3)*COS(('OddsRatio_working_3-way'!Y250+4*PI())/3)</f>
        <v>-0.21294134896677847</v>
      </c>
      <c r="AC250" s="11">
        <f>'OddsRatio_working_3-way'!X250^(1/3)*SIN('OddsRatio_working_3-way'!Y250/3)</f>
        <v>5.5158864708702959E-2</v>
      </c>
      <c r="AD250" s="11">
        <f>'OddsRatio_working_3-way'!X250^(1/3)*SIN(('OddsRatio_working_3-way'!Y250+2*PI())/3)</f>
        <v>0.4239841001514178</v>
      </c>
      <c r="AE250" s="11">
        <f>'OddsRatio_working_3-way'!X250^(1/3)*SIN(('OddsRatio_working_3-way'!Y250+4*PI())/3)</f>
        <v>-0.4791429648601207</v>
      </c>
      <c r="AF250" s="11">
        <f>-'OddsRatio_working_3-way'!U250/(3*'OddsRatio_working_3-way'!X250^(1/3))*COS(('OddsRatio_working_3-way'!Y250)/3)</f>
        <v>0.52142065409684824</v>
      </c>
      <c r="AG250" s="11">
        <f>-'OddsRatio_working_3-way'!U250/(3*'OddsRatio_working_3-way'!X250^(1/3))*COS(('OddsRatio_working_3-way'!Y250+2*PI())/3)</f>
        <v>-0.30847930513006977</v>
      </c>
      <c r="AH250" s="11">
        <f>-'OddsRatio_working_3-way'!U250/(3*'OddsRatio_working_3-way'!X250^(1/3))*COS(('OddsRatio_working_3-way'!Y250+4*PI())/3)</f>
        <v>-0.21294134896677841</v>
      </c>
      <c r="AI250" s="11">
        <f>'OddsRatio_working_3-way'!U250/(3*'OddsRatio_working_3-way'!X250^(1/3))*SIN(('OddsRatio_working_3-way'!Y250)/3)</f>
        <v>-5.5158864708702945E-2</v>
      </c>
      <c r="AJ250" s="11">
        <f>'OddsRatio_working_3-way'!U250/(3*'OddsRatio_working_3-way'!X250^(1/3))*SIN(('OddsRatio_working_3-way'!Y250+2*PI())/3)</f>
        <v>-0.42398410015141769</v>
      </c>
      <c r="AK250" s="11">
        <f>'OddsRatio_working_3-way'!U250/(3*'OddsRatio_working_3-way'!X250^(1/3))*SIN(('OddsRatio_working_3-way'!Y250+4*PI())/3)</f>
        <v>0.47914296486012059</v>
      </c>
      <c r="AL250" s="11">
        <f>'OddsRatio_working_3-way'!Z250+'OddsRatio_working_3-way'!AF250</f>
        <v>1.0428413081936965</v>
      </c>
      <c r="AM250" s="11">
        <f>'OddsRatio_working_3-way'!AA250+'OddsRatio_working_3-way'!AG250</f>
        <v>-0.61695861026013965</v>
      </c>
      <c r="AN250" s="11">
        <f>'OddsRatio_working_3-way'!AB250+'OddsRatio_working_3-way'!AH250</f>
        <v>-0.42588269793355688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1.0428413081936965</v>
      </c>
      <c r="AS250" s="11">
        <f>IF(('OddsRatio_working_3-way'!X250=0),IF(Q250&gt;0,-Q250^(1/3),(-Q250)^(1/3)),'OddsRatio_working_3-way'!AM250-'OddsRatio_working_3-way'!R250/3)</f>
        <v>-0.61695861026013965</v>
      </c>
      <c r="AT250" s="11">
        <f>IF(('OddsRatio_working_3-way'!X250=0),IF(Q250&gt;0,-Q250^(1/3),(-Q250)^(1/3)),'OddsRatio_working_3-way'!AN250-'OddsRatio_working_3-way'!R250/3)</f>
        <v>-0.42588269793355688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1.99</v>
      </c>
      <c r="D251" s="9">
        <f t="shared" si="52"/>
        <v>0.24329536843556232</v>
      </c>
      <c r="E251" s="9">
        <f t="shared" si="53"/>
        <v>0.26321280315933504</v>
      </c>
      <c r="F251" s="9">
        <f t="shared" si="54"/>
        <v>0.49349182840510275</v>
      </c>
      <c r="G251" s="9">
        <f t="shared" si="55"/>
        <v>1.0367434399185913</v>
      </c>
      <c r="H251" s="9">
        <f t="shared" si="56"/>
        <v>4.1102303197557735</v>
      </c>
      <c r="I251" s="9">
        <f t="shared" si="57"/>
        <v>3.7992072877801966</v>
      </c>
      <c r="J251" s="9">
        <f t="shared" si="58"/>
        <v>2.0263760055194053</v>
      </c>
      <c r="K251" s="11">
        <f t="shared" si="59"/>
        <v>0.25</v>
      </c>
      <c r="L251" s="11">
        <f t="shared" si="60"/>
        <v>0.27027027027027023</v>
      </c>
      <c r="M251" s="11">
        <f t="shared" si="61"/>
        <v>0.50251256281407031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-0.27227352981121833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0.22714925981257639</v>
      </c>
      <c r="Q251" s="11">
        <f>2*'OddsRatio_working_3-way'!K251*'OddsRatio_working_3-way'!L251*'OddsRatio_working_3-way'!M251</f>
        <v>6.7907103082982465E-2</v>
      </c>
      <c r="R251" s="11">
        <f t="shared" si="62"/>
        <v>0</v>
      </c>
      <c r="S251" s="11">
        <f t="shared" si="63"/>
        <v>-0.83426861204638958</v>
      </c>
      <c r="T251" s="11">
        <f t="shared" si="64"/>
        <v>-0.2494076568150641</v>
      </c>
      <c r="U251" s="11">
        <f>'OddsRatio_working_3-way'!S251-'OddsRatio_working_3-way'!R251^2/3</f>
        <v>-0.83426861204638958</v>
      </c>
      <c r="V251" s="11">
        <f>'OddsRatio_working_3-way'!S251*'OddsRatio_working_3-way'!R251/3-2*'OddsRatio_working_3-way'!R251^3/27-'OddsRatio_working_3-way'!T251</f>
        <v>0.2494076568150641</v>
      </c>
      <c r="W251" s="11">
        <f>'OddsRatio_working_3-way'!V251^2+4*'OddsRatio_working_3-way'!U251^3/27</f>
        <v>-2.3818693122964418E-2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0.14664828024984236</v>
      </c>
      <c r="Y251" s="11">
        <f>IF('OddsRatio_working_3-way'!W251&gt;=0,IF('OddsRatio_working_3-way'!V251+SQRT('OddsRatio_working_3-way'!W251)&gt;0,0,PI()),ACOS('OddsRatio_working_3-way'!V251/(2*'OddsRatio_working_3-way'!X251)))</f>
        <v>0.55412730324742476</v>
      </c>
      <c r="Z251" s="11">
        <f>'OddsRatio_working_3-way'!X251^(1/3)*COS('OddsRatio_working_3-way'!Y251/3)</f>
        <v>0.51837171995929565</v>
      </c>
      <c r="AA251" s="11">
        <f>'OddsRatio_working_3-way'!X251^(1/3)*COS(('OddsRatio_working_3-way'!Y251+2*PI())/3)</f>
        <v>-0.34306209601482385</v>
      </c>
      <c r="AB251" s="11">
        <f>'OddsRatio_working_3-way'!X251^(1/3)*COS(('OddsRatio_working_3-way'!Y251+4*PI())/3)</f>
        <v>-0.17530962394447169</v>
      </c>
      <c r="AC251" s="11">
        <f>'OddsRatio_working_3-way'!X251^(1/3)*SIN('OddsRatio_working_3-way'!Y251/3)</f>
        <v>9.6851934907042983E-2</v>
      </c>
      <c r="AD251" s="11">
        <f>'OddsRatio_working_3-way'!X251^(1/3)*SIN(('OddsRatio_working_3-way'!Y251+2*PI())/3)</f>
        <v>0.40049711063466154</v>
      </c>
      <c r="AE251" s="11">
        <f>'OddsRatio_working_3-way'!X251^(1/3)*SIN(('OddsRatio_working_3-way'!Y251+4*PI())/3)</f>
        <v>-0.4973490455417045</v>
      </c>
      <c r="AF251" s="11">
        <f>-'OddsRatio_working_3-way'!U251/(3*'OddsRatio_working_3-way'!X251^(1/3))*COS(('OddsRatio_working_3-way'!Y251)/3)</f>
        <v>0.51837171995929565</v>
      </c>
      <c r="AG251" s="11">
        <f>-'OddsRatio_working_3-way'!U251/(3*'OddsRatio_working_3-way'!X251^(1/3))*COS(('OddsRatio_working_3-way'!Y251+2*PI())/3)</f>
        <v>-0.34306209601482385</v>
      </c>
      <c r="AH251" s="11">
        <f>-'OddsRatio_working_3-way'!U251/(3*'OddsRatio_working_3-way'!X251^(1/3))*COS(('OddsRatio_working_3-way'!Y251+4*PI())/3)</f>
        <v>-0.17530962394447169</v>
      </c>
      <c r="AI251" s="11">
        <f>'OddsRatio_working_3-way'!U251/(3*'OddsRatio_working_3-way'!X251^(1/3))*SIN(('OddsRatio_working_3-way'!Y251)/3)</f>
        <v>-9.6851934907042983E-2</v>
      </c>
      <c r="AJ251" s="11">
        <f>'OddsRatio_working_3-way'!U251/(3*'OddsRatio_working_3-way'!X251^(1/3))*SIN(('OddsRatio_working_3-way'!Y251+2*PI())/3)</f>
        <v>-0.40049711063466154</v>
      </c>
      <c r="AK251" s="11">
        <f>'OddsRatio_working_3-way'!U251/(3*'OddsRatio_working_3-way'!X251^(1/3))*SIN(('OddsRatio_working_3-way'!Y251+4*PI())/3)</f>
        <v>0.4973490455417045</v>
      </c>
      <c r="AL251" s="11">
        <f>'OddsRatio_working_3-way'!Z251+'OddsRatio_working_3-way'!AF251</f>
        <v>1.0367434399185913</v>
      </c>
      <c r="AM251" s="11">
        <f>'OddsRatio_working_3-way'!AA251+'OddsRatio_working_3-way'!AG251</f>
        <v>-0.68612419202964769</v>
      </c>
      <c r="AN251" s="11">
        <f>'OddsRatio_working_3-way'!AB251+'OddsRatio_working_3-way'!AH251</f>
        <v>-0.35061924788894339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1.0367434399185913</v>
      </c>
      <c r="AS251" s="11">
        <f>IF(('OddsRatio_working_3-way'!X251=0),IF(Q251&gt;0,-Q251^(1/3),(-Q251)^(1/3)),'OddsRatio_working_3-way'!AM251-'OddsRatio_working_3-way'!R251/3)</f>
        <v>-0.68612419202964769</v>
      </c>
      <c r="AT251" s="11">
        <f>IF(('OddsRatio_working_3-way'!X251=0),IF(Q251&gt;0,-Q251^(1/3),(-Q251)^(1/3)),'OddsRatio_working_3-way'!AN251-'OddsRatio_working_3-way'!R251/3)</f>
        <v>-0.35061924788894339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2.86</v>
      </c>
      <c r="B252" s="4">
        <f>IF('True_Odds_Calculator_3-way'!B253="","",'True_Odds_Calculator_3-way'!B253)</f>
        <v>3.57</v>
      </c>
      <c r="C252" s="4">
        <f>IF('True_Odds_Calculator_3-way'!C253="","",'True_Odds_Calculator_3-way'!C253)</f>
        <v>2.5499999999999998</v>
      </c>
      <c r="D252" s="9">
        <f t="shared" si="52"/>
        <v>0.34218081602000811</v>
      </c>
      <c r="E252" s="9">
        <f t="shared" si="53"/>
        <v>0.27350330871734518</v>
      </c>
      <c r="F252" s="9">
        <f t="shared" si="54"/>
        <v>0.38431587526264654</v>
      </c>
      <c r="G252" s="9">
        <f t="shared" si="55"/>
        <v>1.03356532975698</v>
      </c>
      <c r="H252" s="9">
        <f t="shared" si="56"/>
        <v>2.9224315133479828</v>
      </c>
      <c r="I252" s="9">
        <f t="shared" si="57"/>
        <v>3.6562628974754392</v>
      </c>
      <c r="J252" s="9">
        <f t="shared" si="58"/>
        <v>2.6020262611233189</v>
      </c>
      <c r="K252" s="11">
        <f t="shared" si="59"/>
        <v>0.34965034965034969</v>
      </c>
      <c r="L252" s="11">
        <f t="shared" si="60"/>
        <v>0.28011204481792717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-0.28457931918139523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0.22968189058154459</v>
      </c>
      <c r="Q252" s="11">
        <f>2*'OddsRatio_working_3-way'!K252*'OddsRatio_working_3-way'!L252*'OddsRatio_working_3-way'!M252</f>
        <v>7.6816685813225635E-2</v>
      </c>
      <c r="R252" s="11">
        <f t="shared" si="62"/>
        <v>0</v>
      </c>
      <c r="S252" s="11">
        <f t="shared" si="63"/>
        <v>-0.80709269824045726</v>
      </c>
      <c r="T252" s="11">
        <f t="shared" si="64"/>
        <v>-0.26993066830784529</v>
      </c>
      <c r="U252" s="11">
        <f>'OddsRatio_working_3-way'!S252-'OddsRatio_working_3-way'!R252^2/3</f>
        <v>-0.80709269824045726</v>
      </c>
      <c r="V252" s="11">
        <f>'OddsRatio_working_3-way'!S252*'OddsRatio_working_3-way'!R252/3-2*'OddsRatio_working_3-way'!R252^3/27-'OddsRatio_working_3-way'!T252</f>
        <v>0.26993066830784529</v>
      </c>
      <c r="W252" s="11">
        <f>'OddsRatio_working_3-way'!V252^2+4*'OddsRatio_working_3-way'!U252^3/27</f>
        <v>-5.024704338518593E-3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0.13954145444243315</v>
      </c>
      <c r="Y252" s="11">
        <f>IF('OddsRatio_working_3-way'!W252&gt;=0,IF('OddsRatio_working_3-way'!V252+SQRT('OddsRatio_working_3-way'!W252)&gt;0,0,PI()),ACOS('OddsRatio_working_3-way'!V252/(2*'OddsRatio_working_3-way'!X252)))</f>
        <v>0.2568065791734464</v>
      </c>
      <c r="Z252" s="11">
        <f>'OddsRatio_working_3-way'!X252^(1/3)*COS('OddsRatio_working_3-way'!Y252/3)</f>
        <v>0.51678266487849001</v>
      </c>
      <c r="AA252" s="11">
        <f>'OddsRatio_working_3-way'!X252^(1/3)*COS(('OddsRatio_working_3-way'!Y252+2*PI())/3)</f>
        <v>-0.29679618266586399</v>
      </c>
      <c r="AB252" s="11">
        <f>'OddsRatio_working_3-way'!X252^(1/3)*COS(('OddsRatio_working_3-way'!Y252+4*PI())/3)</f>
        <v>-0.21998648221262612</v>
      </c>
      <c r="AC252" s="11">
        <f>'OddsRatio_working_3-way'!X252^(1/3)*SIN('OddsRatio_working_3-way'!Y252/3)</f>
        <v>4.4346101233051466E-2</v>
      </c>
      <c r="AD252" s="11">
        <f>'OddsRatio_working_3-way'!X252^(1/3)*SIN(('OddsRatio_working_3-way'!Y252+2*PI())/3)</f>
        <v>0.42537386540366684</v>
      </c>
      <c r="AE252" s="11">
        <f>'OddsRatio_working_3-way'!X252^(1/3)*SIN(('OddsRatio_working_3-way'!Y252+4*PI())/3)</f>
        <v>-0.46971996663671822</v>
      </c>
      <c r="AF252" s="11">
        <f>-'OddsRatio_working_3-way'!U252/(3*'OddsRatio_working_3-way'!X252^(1/3))*COS(('OddsRatio_working_3-way'!Y252)/3)</f>
        <v>0.51678266487849001</v>
      </c>
      <c r="AG252" s="11">
        <f>-'OddsRatio_working_3-way'!U252/(3*'OddsRatio_working_3-way'!X252^(1/3))*COS(('OddsRatio_working_3-way'!Y252+2*PI())/3)</f>
        <v>-0.29679618266586399</v>
      </c>
      <c r="AH252" s="11">
        <f>-'OddsRatio_working_3-way'!U252/(3*'OddsRatio_working_3-way'!X252^(1/3))*COS(('OddsRatio_working_3-way'!Y252+4*PI())/3)</f>
        <v>-0.21998648221262612</v>
      </c>
      <c r="AI252" s="11">
        <f>'OddsRatio_working_3-way'!U252/(3*'OddsRatio_working_3-way'!X252^(1/3))*SIN(('OddsRatio_working_3-way'!Y252)/3)</f>
        <v>-4.4346101233051466E-2</v>
      </c>
      <c r="AJ252" s="11">
        <f>'OddsRatio_working_3-way'!U252/(3*'OddsRatio_working_3-way'!X252^(1/3))*SIN(('OddsRatio_working_3-way'!Y252+2*PI())/3)</f>
        <v>-0.42537386540366684</v>
      </c>
      <c r="AK252" s="11">
        <f>'OddsRatio_working_3-way'!U252/(3*'OddsRatio_working_3-way'!X252^(1/3))*SIN(('OddsRatio_working_3-way'!Y252+4*PI())/3)</f>
        <v>0.46971996663671822</v>
      </c>
      <c r="AL252" s="11">
        <f>'OddsRatio_working_3-way'!Z252+'OddsRatio_working_3-way'!AF252</f>
        <v>1.03356532975698</v>
      </c>
      <c r="AM252" s="11">
        <f>'OddsRatio_working_3-way'!AA252+'OddsRatio_working_3-way'!AG252</f>
        <v>-0.59359236533172799</v>
      </c>
      <c r="AN252" s="11">
        <f>'OddsRatio_working_3-way'!AB252+'OddsRatio_working_3-way'!AH252</f>
        <v>-0.43997296442525224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1.03356532975698</v>
      </c>
      <c r="AS252" s="11">
        <f>IF(('OddsRatio_working_3-way'!X252=0),IF(Q252&gt;0,-Q252^(1/3),(-Q252)^(1/3)),'OddsRatio_working_3-way'!AM252-'OddsRatio_working_3-way'!R252/3)</f>
        <v>-0.59359236533172799</v>
      </c>
      <c r="AT252" s="11">
        <f>IF(('OddsRatio_working_3-way'!X252=0),IF(Q252&gt;0,-Q252^(1/3),(-Q252)^(1/3)),'OddsRatio_working_3-way'!AN252-'OddsRatio_working_3-way'!R252/3)</f>
        <v>-0.43997296442525224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8.1199999999999992</v>
      </c>
      <c r="B253" s="4">
        <f>IF('True_Odds_Calculator_3-way'!B254="","",'True_Odds_Calculator_3-way'!B254)</f>
        <v>5.2</v>
      </c>
      <c r="C253" s="4">
        <f>IF('True_Odds_Calculator_3-way'!C254="","",'True_Odds_Calculator_3-way'!C254)</f>
        <v>1.41</v>
      </c>
      <c r="D253" s="9">
        <f t="shared" si="52"/>
        <v>0.11756019441889931</v>
      </c>
      <c r="E253" s="9">
        <f t="shared" si="53"/>
        <v>0.18423459791121496</v>
      </c>
      <c r="F253" s="9">
        <f t="shared" si="54"/>
        <v>0.69820520766988581</v>
      </c>
      <c r="G253" s="9">
        <f t="shared" si="55"/>
        <v>1.0542528919230947</v>
      </c>
      <c r="H253" s="9">
        <f t="shared" si="56"/>
        <v>8.5062805904924321</v>
      </c>
      <c r="I253" s="9">
        <f t="shared" si="57"/>
        <v>5.4278621460769978</v>
      </c>
      <c r="J253" s="9">
        <f t="shared" si="58"/>
        <v>1.4322436856884688</v>
      </c>
      <c r="K253" s="11">
        <f t="shared" si="59"/>
        <v>0.12315270935960593</v>
      </c>
      <c r="L253" s="11">
        <f t="shared" si="60"/>
        <v>0.19230769230769229</v>
      </c>
      <c r="M253" s="11">
        <f t="shared" si="61"/>
        <v>0.70921985815602839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-0.20593712963485522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0.19702417904912403</v>
      </c>
      <c r="Q253" s="11">
        <f>2*'OddsRatio_working_3-way'!K253*'OddsRatio_working_3-way'!L253*'OddsRatio_working_3-way'!M253</f>
        <v>3.3593210409057807E-2</v>
      </c>
      <c r="R253" s="11">
        <f t="shared" si="62"/>
        <v>0</v>
      </c>
      <c r="S253" s="11">
        <f t="shared" si="63"/>
        <v>-0.95672004071565608</v>
      </c>
      <c r="T253" s="11">
        <f t="shared" si="64"/>
        <v>-0.16312362160539745</v>
      </c>
      <c r="U253" s="11">
        <f>'OddsRatio_working_3-way'!S253-'OddsRatio_working_3-way'!R253^2/3</f>
        <v>-0.95672004071565608</v>
      </c>
      <c r="V253" s="11">
        <f>'OddsRatio_working_3-way'!S253*'OddsRatio_working_3-way'!R253/3-2*'OddsRatio_working_3-way'!R253^3/27-'OddsRatio_working_3-way'!T253</f>
        <v>0.16312362160539745</v>
      </c>
      <c r="W253" s="11">
        <f>'OddsRatio_working_3-way'!V253^2+4*'OddsRatio_working_3-way'!U253^3/27</f>
        <v>-0.103123797660588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0.18009241626609995</v>
      </c>
      <c r="Y253" s="11">
        <f>IF('OddsRatio_working_3-way'!W253&gt;=0,IF('OddsRatio_working_3-way'!V253+SQRT('OddsRatio_working_3-way'!W253)&gt;0,0,PI()),ACOS('OddsRatio_working_3-way'!V253/(2*'OddsRatio_working_3-way'!X253)))</f>
        <v>1.1007936775493046</v>
      </c>
      <c r="Z253" s="11">
        <f>'OddsRatio_working_3-way'!X253^(1/3)*COS('OddsRatio_working_3-way'!Y253/3)</f>
        <v>0.52712644596154745</v>
      </c>
      <c r="AA253" s="11">
        <f>'OddsRatio_working_3-way'!X253^(1/3)*COS(('OddsRatio_working_3-way'!Y253+2*PI())/3)</f>
        <v>-0.43901490480478728</v>
      </c>
      <c r="AB253" s="11">
        <f>'OddsRatio_working_3-way'!X253^(1/3)*COS(('OddsRatio_working_3-way'!Y253+4*PI())/3)</f>
        <v>-8.8111541156760315E-2</v>
      </c>
      <c r="AC253" s="11">
        <f>'OddsRatio_working_3-way'!X253^(1/3)*SIN('OddsRatio_working_3-way'!Y253/3)</f>
        <v>0.20259415146173365</v>
      </c>
      <c r="AD253" s="11">
        <f>'OddsRatio_working_3-way'!X253^(1/3)*SIN(('OddsRatio_working_3-way'!Y253+2*PI())/3)</f>
        <v>0.35520781747843849</v>
      </c>
      <c r="AE253" s="11">
        <f>'OddsRatio_working_3-way'!X253^(1/3)*SIN(('OddsRatio_working_3-way'!Y253+4*PI())/3)</f>
        <v>-0.55780196894017198</v>
      </c>
      <c r="AF253" s="11">
        <f>-'OddsRatio_working_3-way'!U253/(3*'OddsRatio_working_3-way'!X253^(1/3))*COS(('OddsRatio_working_3-way'!Y253)/3)</f>
        <v>0.52712644596154723</v>
      </c>
      <c r="AG253" s="11">
        <f>-'OddsRatio_working_3-way'!U253/(3*'OddsRatio_working_3-way'!X253^(1/3))*COS(('OddsRatio_working_3-way'!Y253+2*PI())/3)</f>
        <v>-0.43901490480478711</v>
      </c>
      <c r="AH253" s="11">
        <f>-'OddsRatio_working_3-way'!U253/(3*'OddsRatio_working_3-way'!X253^(1/3))*COS(('OddsRatio_working_3-way'!Y253+4*PI())/3)</f>
        <v>-8.8111541156760287E-2</v>
      </c>
      <c r="AI253" s="11">
        <f>'OddsRatio_working_3-way'!U253/(3*'OddsRatio_working_3-way'!X253^(1/3))*SIN(('OddsRatio_working_3-way'!Y253)/3)</f>
        <v>-0.20259415146173357</v>
      </c>
      <c r="AJ253" s="11">
        <f>'OddsRatio_working_3-way'!U253/(3*'OddsRatio_working_3-way'!X253^(1/3))*SIN(('OddsRatio_working_3-way'!Y253+2*PI())/3)</f>
        <v>-0.35520781747843833</v>
      </c>
      <c r="AK253" s="11">
        <f>'OddsRatio_working_3-way'!U253/(3*'OddsRatio_working_3-way'!X253^(1/3))*SIN(('OddsRatio_working_3-way'!Y253+4*PI())/3)</f>
        <v>0.55780196894017176</v>
      </c>
      <c r="AL253" s="11">
        <f>'OddsRatio_working_3-way'!Z253+'OddsRatio_working_3-way'!AF253</f>
        <v>1.0542528919230947</v>
      </c>
      <c r="AM253" s="11">
        <f>'OddsRatio_working_3-way'!AA253+'OddsRatio_working_3-way'!AG253</f>
        <v>-0.87802980960957444</v>
      </c>
      <c r="AN253" s="11">
        <f>'OddsRatio_working_3-way'!AB253+'OddsRatio_working_3-way'!AH253</f>
        <v>-0.1762230823135206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1.0542528919230947</v>
      </c>
      <c r="AS253" s="11">
        <f>IF(('OddsRatio_working_3-way'!X253=0),IF(Q253&gt;0,-Q253^(1/3),(-Q253)^(1/3)),'OddsRatio_working_3-way'!AM253-'OddsRatio_working_3-way'!R253/3)</f>
        <v>-0.87802980960957444</v>
      </c>
      <c r="AT253" s="11">
        <f>IF(('OddsRatio_working_3-way'!X253=0),IF(Q253&gt;0,-Q253^(1/3),(-Q253)^(1/3)),'OddsRatio_working_3-way'!AN253-'OddsRatio_working_3-way'!R253/3)</f>
        <v>-0.1762230823135206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</v>
      </c>
      <c r="B186" s="4">
        <f>IF('True_Odds_Calculator_2-way'!B187="","",'True_Odds_Calculator_2-way'!B187)</f>
        <v>1.91</v>
      </c>
      <c r="C186" s="4">
        <f t="shared" si="8"/>
        <v>2.3560209424083656E-2</v>
      </c>
      <c r="D186" s="4">
        <f t="shared" si="10"/>
        <v>2.0482573726541551</v>
      </c>
      <c r="E186" s="4">
        <f t="shared" si="11"/>
        <v>1.9539641943734012</v>
      </c>
      <c r="G186" s="4">
        <f t="shared" si="9"/>
        <v>1.0235602094240837</v>
      </c>
    </row>
    <row r="187" spans="1:7" x14ac:dyDescent="0.2">
      <c r="A187" s="4">
        <f>IF('True_Odds_Calculator_2-way'!A188="","",'True_Odds_Calculator_2-way'!A188)</f>
        <v>1.95</v>
      </c>
      <c r="B187" s="4">
        <f>IF('True_Odds_Calculator_2-way'!B188="","",'True_Odds_Calculator_2-way'!B188)</f>
        <v>1.95</v>
      </c>
      <c r="C187" s="4">
        <f t="shared" si="8"/>
        <v>2.5641025641025772E-2</v>
      </c>
      <c r="D187" s="4">
        <f t="shared" si="10"/>
        <v>2.0000000000000004</v>
      </c>
      <c r="E187" s="4">
        <f t="shared" si="11"/>
        <v>2.0000000000000004</v>
      </c>
      <c r="G187" s="4">
        <f t="shared" si="9"/>
        <v>1.0256410256410258</v>
      </c>
    </row>
    <row r="188" spans="1:7" x14ac:dyDescent="0.2">
      <c r="A188" s="4">
        <f>IF('True_Odds_Calculator_2-way'!A189="","",'True_Odds_Calculator_2-way'!A189)</f>
        <v>1.84</v>
      </c>
      <c r="B188" s="4">
        <f>IF('True_Odds_Calculator_2-way'!B189="","",'True_Odds_Calculator_2-way'!B189)</f>
        <v>2</v>
      </c>
      <c r="C188" s="4">
        <f t="shared" si="8"/>
        <v>4.3478260869565188E-2</v>
      </c>
      <c r="D188" s="4">
        <f t="shared" si="10"/>
        <v>1.9166666666666665</v>
      </c>
      <c r="E188" s="4">
        <f t="shared" si="11"/>
        <v>2.0909090909090908</v>
      </c>
      <c r="G188" s="4">
        <f t="shared" si="9"/>
        <v>1.0434782608695652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1.81</v>
      </c>
      <c r="C189" s="4">
        <f t="shared" si="8"/>
        <v>4.2682266276676373E-2</v>
      </c>
      <c r="D189" s="4">
        <f t="shared" si="10"/>
        <v>2.1328558225508316</v>
      </c>
      <c r="E189" s="4">
        <f t="shared" si="11"/>
        <v>1.8827248623291861</v>
      </c>
      <c r="G189" s="4">
        <f t="shared" si="9"/>
        <v>1.0426822662766764</v>
      </c>
    </row>
    <row r="190" spans="1:7" x14ac:dyDescent="0.2">
      <c r="A190" s="4">
        <f>IF('True_Odds_Calculator_2-way'!A191="","",'True_Odds_Calculator_2-way'!A191)</f>
        <v>1.79</v>
      </c>
      <c r="B190" s="4">
        <f>IF('True_Odds_Calculator_2-way'!B191="","",'True_Odds_Calculator_2-way'!B191)</f>
        <v>2.0299999999999998</v>
      </c>
      <c r="C190" s="4">
        <f t="shared" si="8"/>
        <v>5.1270055315518537E-2</v>
      </c>
      <c r="D190" s="4">
        <f t="shared" si="10"/>
        <v>1.8760874616000205</v>
      </c>
      <c r="E190" s="4">
        <f t="shared" si="11"/>
        <v>2.1414385478975744</v>
      </c>
      <c r="G190" s="4">
        <f t="shared" si="9"/>
        <v>1.0512700553155185</v>
      </c>
    </row>
    <row r="191" spans="1:7" x14ac:dyDescent="0.2">
      <c r="A191" s="4">
        <f>IF('True_Odds_Calculator_2-way'!A192="","",'True_Odds_Calculator_2-way'!A192)</f>
        <v>1.56</v>
      </c>
      <c r="B191" s="4">
        <f>IF('True_Odds_Calculator_2-way'!B192="","",'True_Odds_Calculator_2-way'!B192)</f>
        <v>2.4</v>
      </c>
      <c r="C191" s="4">
        <f t="shared" si="8"/>
        <v>5.7692307692307709E-2</v>
      </c>
      <c r="D191" s="4">
        <f t="shared" si="10"/>
        <v>1.6335078534031415</v>
      </c>
      <c r="E191" s="4">
        <f t="shared" si="11"/>
        <v>2.5785123966942147</v>
      </c>
      <c r="G191" s="4">
        <f t="shared" si="9"/>
        <v>1.0576923076923077</v>
      </c>
    </row>
    <row r="192" spans="1:7" x14ac:dyDescent="0.2">
      <c r="A192" s="4">
        <f>IF('True_Odds_Calculator_2-way'!A193="","",'True_Odds_Calculator_2-way'!A193)</f>
        <v>1.88</v>
      </c>
      <c r="B192" s="4">
        <f>IF('True_Odds_Calculator_2-way'!B193="","",'True_Odds_Calculator_2-way'!B193)</f>
        <v>1.94</v>
      </c>
      <c r="C192" s="4">
        <f t="shared" si="8"/>
        <v>4.7378811142794408E-2</v>
      </c>
      <c r="D192" s="4">
        <f t="shared" si="10"/>
        <v>1.9676305567544234</v>
      </c>
      <c r="E192" s="4">
        <f t="shared" si="11"/>
        <v>2.033452274754683</v>
      </c>
      <c r="G192" s="4">
        <f t="shared" si="9"/>
        <v>1.0473788111427944</v>
      </c>
    </row>
    <row r="193" spans="1:7" x14ac:dyDescent="0.2">
      <c r="A193" s="4">
        <f>IF('True_Odds_Calculator_2-way'!A194="","",'True_Odds_Calculator_2-way'!A194)</f>
        <v>1.42</v>
      </c>
      <c r="B193" s="4">
        <f>IF('True_Odds_Calculator_2-way'!B194="","",'True_Odds_Calculator_2-way'!B194)</f>
        <v>2.82</v>
      </c>
      <c r="C193" s="4">
        <f t="shared" si="8"/>
        <v>5.8835281190690258E-2</v>
      </c>
      <c r="D193" s="4">
        <f t="shared" si="10"/>
        <v>1.4819036340759382</v>
      </c>
      <c r="E193" s="4">
        <f t="shared" si="11"/>
        <v>3.0751036707111039</v>
      </c>
      <c r="G193" s="4">
        <f t="shared" si="9"/>
        <v>1.0588352811906903</v>
      </c>
    </row>
    <row r="194" spans="1:7" x14ac:dyDescent="0.2">
      <c r="A194" s="4">
        <f>IF('True_Odds_Calculator_2-way'!A195="","",'True_Odds_Calculator_2-way'!A195)</f>
        <v>1.56</v>
      </c>
      <c r="B194" s="4">
        <f>IF('True_Odds_Calculator_2-way'!B195="","",'True_Odds_Calculator_2-way'!B195)</f>
        <v>2.4</v>
      </c>
      <c r="C194" s="4">
        <f t="shared" ref="C194:C257" si="12">IF(A194="","",((1/A194)+(1/B194))-1)</f>
        <v>5.7692307692307709E-2</v>
      </c>
      <c r="D194" s="4">
        <f t="shared" si="10"/>
        <v>1.6335078534031415</v>
      </c>
      <c r="E194" s="4">
        <f t="shared" si="11"/>
        <v>2.5785123966942147</v>
      </c>
      <c r="G194" s="4">
        <f t="shared" ref="G194:G257" si="13">IF(A194="","",C194+1)</f>
        <v>1.0576923076923077</v>
      </c>
    </row>
    <row r="195" spans="1:7" x14ac:dyDescent="0.2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2.4700000000000002</v>
      </c>
      <c r="C195" s="4">
        <f t="shared" si="12"/>
        <v>2.9858299595141746E-2</v>
      </c>
      <c r="D195" s="4">
        <f t="shared" ref="D195:D258" si="14">IF(A195="","",(2*A195)/(2-($C195*A195)))</f>
        <v>1.6391538780588968</v>
      </c>
      <c r="E195" s="4">
        <f t="shared" ref="E195:E258" si="15">IF(B195="","",(2*B195)/(2-($C195*B195)))</f>
        <v>2.5645684620376383</v>
      </c>
      <c r="G195" s="4">
        <f t="shared" si="13"/>
        <v>1.0298582995951417</v>
      </c>
    </row>
    <row r="196" spans="1:7" x14ac:dyDescent="0.2">
      <c r="A196" s="4">
        <f>IF('True_Odds_Calculator_2-way'!A197="","",'True_Odds_Calculator_2-way'!A197)</f>
        <v>2.4900000000000002</v>
      </c>
      <c r="B196" s="4">
        <f>IF('True_Odds_Calculator_2-way'!B197="","",'True_Odds_Calculator_2-way'!B197)</f>
        <v>1.58</v>
      </c>
      <c r="C196" s="4">
        <f t="shared" si="12"/>
        <v>3.4517818107874465E-2</v>
      </c>
      <c r="D196" s="4">
        <f t="shared" si="14"/>
        <v>2.6018120494676276</v>
      </c>
      <c r="E196" s="4">
        <f t="shared" si="15"/>
        <v>1.6242929689112753</v>
      </c>
      <c r="G196" s="4">
        <f t="shared" si="13"/>
        <v>1.0345178181078745</v>
      </c>
    </row>
    <row r="197" spans="1:7" x14ac:dyDescent="0.2">
      <c r="A197" s="4">
        <f>IF('True_Odds_Calculator_2-way'!A198="","",'True_Odds_Calculator_2-way'!A198)</f>
        <v>2.4900000000000002</v>
      </c>
      <c r="B197" s="4">
        <f>IF('True_Odds_Calculator_2-way'!B198="","",'True_Odds_Calculator_2-way'!B198)</f>
        <v>1.58</v>
      </c>
      <c r="C197" s="4">
        <f t="shared" si="12"/>
        <v>3.4517818107874465E-2</v>
      </c>
      <c r="D197" s="4">
        <f t="shared" si="14"/>
        <v>2.6018120494676276</v>
      </c>
      <c r="E197" s="4">
        <f t="shared" si="15"/>
        <v>1.6242929689112753</v>
      </c>
      <c r="G197" s="4">
        <f t="shared" si="13"/>
        <v>1.0345178181078745</v>
      </c>
    </row>
    <row r="198" spans="1:7" x14ac:dyDescent="0.2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2.4300000000000002</v>
      </c>
      <c r="C198" s="4">
        <f t="shared" si="12"/>
        <v>3.2640646167216181E-2</v>
      </c>
      <c r="D198" s="4">
        <f t="shared" si="14"/>
        <v>1.6534454704900365</v>
      </c>
      <c r="E198" s="4">
        <f t="shared" si="15"/>
        <v>2.5303495779840248</v>
      </c>
      <c r="G198" s="4">
        <f t="shared" si="13"/>
        <v>1.0326406461672162</v>
      </c>
    </row>
    <row r="199" spans="1:7" x14ac:dyDescent="0.2">
      <c r="A199" s="4">
        <f>IF('True_Odds_Calculator_2-way'!A200="","",'True_Odds_Calculator_2-way'!A200)</f>
        <v>1.76</v>
      </c>
      <c r="B199" s="4">
        <f>IF('True_Odds_Calculator_2-way'!B200="","",'True_Odds_Calculator_2-way'!B200)</f>
        <v>2.14</v>
      </c>
      <c r="C199" s="4">
        <f t="shared" si="12"/>
        <v>3.5471537807986397E-2</v>
      </c>
      <c r="D199" s="4">
        <f t="shared" si="14"/>
        <v>1.8167084699980707</v>
      </c>
      <c r="E199" s="4">
        <f t="shared" si="15"/>
        <v>2.2244271202456889</v>
      </c>
      <c r="G199" s="4">
        <f t="shared" si="13"/>
        <v>1.0354715378079864</v>
      </c>
    </row>
    <row r="200" spans="1:7" x14ac:dyDescent="0.2">
      <c r="A200" s="4">
        <f>IF('True_Odds_Calculator_2-way'!A201="","",'True_Odds_Calculator_2-way'!A201)</f>
        <v>2.23</v>
      </c>
      <c r="B200" s="4">
        <f>IF('True_Odds_Calculator_2-way'!B201="","",'True_Odds_Calculator_2-way'!B201)</f>
        <v>1.72</v>
      </c>
      <c r="C200" s="4">
        <f t="shared" si="12"/>
        <v>2.982584211075201E-2</v>
      </c>
      <c r="D200" s="4">
        <f t="shared" si="14"/>
        <v>2.3067115708443593</v>
      </c>
      <c r="E200" s="4">
        <f t="shared" si="15"/>
        <v>1.7652798232695142</v>
      </c>
      <c r="G200" s="4">
        <f t="shared" si="13"/>
        <v>1.029825842110752</v>
      </c>
    </row>
    <row r="201" spans="1:7" x14ac:dyDescent="0.2">
      <c r="A201" s="4">
        <f>IF('True_Odds_Calculator_2-way'!A202="","",'True_Odds_Calculator_2-way'!A202)</f>
        <v>2.71</v>
      </c>
      <c r="B201" s="4">
        <f>IF('True_Odds_Calculator_2-way'!B202="","",'True_Odds_Calculator_2-way'!B202)</f>
        <v>1.52</v>
      </c>
      <c r="C201" s="4">
        <f t="shared" si="12"/>
        <v>2.6898426879005566E-2</v>
      </c>
      <c r="D201" s="4">
        <f t="shared" si="14"/>
        <v>2.8125085347535159</v>
      </c>
      <c r="E201" s="4">
        <f t="shared" si="15"/>
        <v>1.5517215399683568</v>
      </c>
      <c r="G201" s="4">
        <f t="shared" si="13"/>
        <v>1.0268984268790056</v>
      </c>
    </row>
    <row r="202" spans="1:7" x14ac:dyDescent="0.2">
      <c r="A202" s="4">
        <f>IF('True_Odds_Calculator_2-way'!A203="","",'True_Odds_Calculator_2-way'!A203)</f>
        <v>1.28</v>
      </c>
      <c r="B202" s="4">
        <f>IF('True_Odds_Calculator_2-way'!B203="","",'True_Odds_Calculator_2-way'!B203)</f>
        <v>3.86</v>
      </c>
      <c r="C202" s="4">
        <f t="shared" si="12"/>
        <v>4.03173575129534E-2</v>
      </c>
      <c r="D202" s="4">
        <f t="shared" si="14"/>
        <v>1.3139027763003936</v>
      </c>
      <c r="E202" s="4">
        <f t="shared" si="15"/>
        <v>4.1856997627922743</v>
      </c>
      <c r="G202" s="4">
        <f t="shared" si="13"/>
        <v>1.0403173575129534</v>
      </c>
    </row>
    <row r="203" spans="1:7" x14ac:dyDescent="0.2">
      <c r="A203" s="4">
        <f>IF('True_Odds_Calculator_2-way'!A204="","",'True_Odds_Calculator_2-way'!A204)</f>
        <v>1.97</v>
      </c>
      <c r="B203" s="4">
        <f>IF('True_Odds_Calculator_2-way'!B204="","",'True_Odds_Calculator_2-way'!B204)</f>
        <v>1.92</v>
      </c>
      <c r="C203" s="4">
        <f t="shared" si="12"/>
        <v>2.844754653130277E-2</v>
      </c>
      <c r="D203" s="4">
        <f t="shared" si="14"/>
        <v>2.0267924123888115</v>
      </c>
      <c r="E203" s="4">
        <f t="shared" si="15"/>
        <v>1.9739066903246005</v>
      </c>
      <c r="G203" s="4">
        <f t="shared" si="13"/>
        <v>1.0284475465313028</v>
      </c>
    </row>
    <row r="204" spans="1:7" x14ac:dyDescent="0.2">
      <c r="A204" s="4">
        <f>IF('True_Odds_Calculator_2-way'!A205="","",'True_Odds_Calculator_2-way'!A205)</f>
        <v>1.6</v>
      </c>
      <c r="B204" s="4">
        <f>IF('True_Odds_Calculator_2-way'!B205="","",'True_Odds_Calculator_2-way'!B205)</f>
        <v>2.44</v>
      </c>
      <c r="C204" s="4">
        <f t="shared" si="12"/>
        <v>3.4836065573770503E-2</v>
      </c>
      <c r="D204" s="4">
        <f t="shared" si="14"/>
        <v>1.6458684654300169</v>
      </c>
      <c r="E204" s="4">
        <f t="shared" si="15"/>
        <v>2.548302872062663</v>
      </c>
      <c r="G204" s="4">
        <f t="shared" si="13"/>
        <v>1.0348360655737705</v>
      </c>
    </row>
    <row r="205" spans="1:7" x14ac:dyDescent="0.2">
      <c r="A205" s="4">
        <f>IF('True_Odds_Calculator_2-way'!A206="","",'True_Odds_Calculator_2-way'!A206)</f>
        <v>1.43</v>
      </c>
      <c r="B205" s="4">
        <f>IF('True_Odds_Calculator_2-way'!B206="","",'True_Odds_Calculator_2-way'!B206)</f>
        <v>2.91</v>
      </c>
      <c r="C205" s="4">
        <f t="shared" si="12"/>
        <v>4.2943310984548067E-2</v>
      </c>
      <c r="D205" s="4">
        <f t="shared" si="14"/>
        <v>1.4752982468579936</v>
      </c>
      <c r="E205" s="4">
        <f t="shared" si="15"/>
        <v>3.1039421176295079</v>
      </c>
      <c r="G205" s="4">
        <f t="shared" si="13"/>
        <v>1.0429433109845481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1.73</v>
      </c>
      <c r="C206" s="4">
        <f t="shared" si="12"/>
        <v>3.4655686647135031E-2</v>
      </c>
      <c r="D206" s="4">
        <f t="shared" si="14"/>
        <v>2.2763841740018629</v>
      </c>
      <c r="E206" s="4">
        <f t="shared" si="15"/>
        <v>1.7834631769717797</v>
      </c>
      <c r="G206" s="4">
        <f t="shared" si="13"/>
        <v>1.034655686647135</v>
      </c>
    </row>
    <row r="207" spans="1:7" x14ac:dyDescent="0.2">
      <c r="A207" s="4">
        <f>IF('True_Odds_Calculator_2-way'!A208="","",'True_Odds_Calculator_2-way'!A208)</f>
        <v>1.43</v>
      </c>
      <c r="B207" s="4">
        <f>IF('True_Odds_Calculator_2-way'!B208="","",'True_Odds_Calculator_2-way'!B208)</f>
        <v>2.9</v>
      </c>
      <c r="C207" s="4">
        <f t="shared" si="12"/>
        <v>4.4128285507595955E-2</v>
      </c>
      <c r="D207" s="4">
        <f t="shared" si="14"/>
        <v>1.4765889264732064</v>
      </c>
      <c r="E207" s="4">
        <f t="shared" si="15"/>
        <v>3.0982443033246176</v>
      </c>
      <c r="G207" s="4">
        <f t="shared" si="13"/>
        <v>1.044128285507596</v>
      </c>
    </row>
    <row r="208" spans="1:7" x14ac:dyDescent="0.2">
      <c r="A208" s="4">
        <f>IF('True_Odds_Calculator_2-way'!A209="","",'True_Odds_Calculator_2-way'!A209)</f>
        <v>1.55</v>
      </c>
      <c r="B208" s="4">
        <f>IF('True_Odds_Calculator_2-way'!B209="","",'True_Odds_Calculator_2-way'!B209)</f>
        <v>2.57</v>
      </c>
      <c r="C208" s="4">
        <f t="shared" si="12"/>
        <v>3.4266348688339443E-2</v>
      </c>
      <c r="D208" s="4">
        <f t="shared" si="14"/>
        <v>1.5922854002198461</v>
      </c>
      <c r="E208" s="4">
        <f t="shared" si="15"/>
        <v>2.6883752319892018</v>
      </c>
      <c r="G208" s="4">
        <f t="shared" si="13"/>
        <v>1.0342663486883394</v>
      </c>
    </row>
    <row r="209" spans="1:7" x14ac:dyDescent="0.2">
      <c r="A209" s="4">
        <f>IF('True_Odds_Calculator_2-way'!A210="","",'True_Odds_Calculator_2-way'!A210)</f>
        <v>1.64</v>
      </c>
      <c r="B209" s="4">
        <f>IF('True_Odds_Calculator_2-way'!B210="","",'True_Odds_Calculator_2-way'!B210)</f>
        <v>2.35</v>
      </c>
      <c r="C209" s="4">
        <f t="shared" si="12"/>
        <v>3.5288012454592677E-2</v>
      </c>
      <c r="D209" s="4">
        <f t="shared" si="14"/>
        <v>1.6888694127957931</v>
      </c>
      <c r="E209" s="4">
        <f t="shared" si="15"/>
        <v>2.4516539440203564</v>
      </c>
      <c r="G209" s="4">
        <f t="shared" si="13"/>
        <v>1.0352880124545927</v>
      </c>
    </row>
    <row r="210" spans="1:7" x14ac:dyDescent="0.2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2.14</v>
      </c>
      <c r="C210" s="4">
        <f t="shared" si="12"/>
        <v>3.5471537807986397E-2</v>
      </c>
      <c r="D210" s="4">
        <f t="shared" si="14"/>
        <v>1.8167084699980707</v>
      </c>
      <c r="E210" s="4">
        <f t="shared" si="15"/>
        <v>2.2244271202456889</v>
      </c>
      <c r="G210" s="4">
        <f t="shared" si="13"/>
        <v>1.0354715378079864</v>
      </c>
    </row>
    <row r="211" spans="1:7" x14ac:dyDescent="0.2">
      <c r="A211" s="4">
        <f>IF('True_Odds_Calculator_2-way'!A212="","",'True_Odds_Calculator_2-way'!A212)</f>
        <v>1.74</v>
      </c>
      <c r="B211" s="4">
        <f>IF('True_Odds_Calculator_2-way'!B212="","",'True_Odds_Calculator_2-way'!B212)</f>
        <v>2.19</v>
      </c>
      <c r="C211" s="4">
        <f t="shared" si="12"/>
        <v>3.1333648244370904E-2</v>
      </c>
      <c r="D211" s="4">
        <f t="shared" si="14"/>
        <v>1.7887621461765948</v>
      </c>
      <c r="E211" s="4">
        <f t="shared" si="15"/>
        <v>2.2678093197643276</v>
      </c>
      <c r="G211" s="4">
        <f t="shared" si="13"/>
        <v>1.0313336482443709</v>
      </c>
    </row>
    <row r="212" spans="1:7" x14ac:dyDescent="0.2">
      <c r="A212" s="4">
        <f>IF('True_Odds_Calculator_2-way'!A213="","",'True_Odds_Calculator_2-way'!A213)</f>
        <v>1.87</v>
      </c>
      <c r="B212" s="4">
        <f>IF('True_Odds_Calculator_2-way'!B213="","",'True_Odds_Calculator_2-way'!B213)</f>
        <v>2.02</v>
      </c>
      <c r="C212" s="4">
        <f t="shared" si="12"/>
        <v>2.9808863239265015E-2</v>
      </c>
      <c r="D212" s="4">
        <f t="shared" si="14"/>
        <v>1.9236135865967305</v>
      </c>
      <c r="E212" s="4">
        <f t="shared" si="15"/>
        <v>2.082703865027292</v>
      </c>
      <c r="G212" s="4">
        <f t="shared" si="13"/>
        <v>1.029808863239265</v>
      </c>
    </row>
    <row r="213" spans="1:7" x14ac:dyDescent="0.2">
      <c r="A213" s="4">
        <f>IF('True_Odds_Calculator_2-way'!A214="","",'True_Odds_Calculator_2-way'!A214)</f>
        <v>1.65</v>
      </c>
      <c r="B213" s="4">
        <f>IF('True_Odds_Calculator_2-way'!B214="","",'True_Odds_Calculator_2-way'!B214)</f>
        <v>2.33</v>
      </c>
      <c r="C213" s="4">
        <f t="shared" si="12"/>
        <v>3.5245155416829377E-2</v>
      </c>
      <c r="D213" s="4">
        <f t="shared" si="14"/>
        <v>1.6994142999226434</v>
      </c>
      <c r="E213" s="4">
        <f t="shared" si="15"/>
        <v>2.4297677358192451</v>
      </c>
      <c r="G213" s="4">
        <f t="shared" si="13"/>
        <v>1.0352451554168294</v>
      </c>
    </row>
    <row r="214" spans="1:7" x14ac:dyDescent="0.2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1.81</v>
      </c>
      <c r="C214" s="4">
        <f t="shared" si="12"/>
        <v>3.0955087366835166E-2</v>
      </c>
      <c r="D214" s="4">
        <f t="shared" si="14"/>
        <v>2.159867538325388</v>
      </c>
      <c r="E214" s="4">
        <f t="shared" si="15"/>
        <v>1.8621674173619833</v>
      </c>
      <c r="G214" s="4">
        <f t="shared" si="13"/>
        <v>1.0309550873668352</v>
      </c>
    </row>
    <row r="215" spans="1:7" x14ac:dyDescent="0.2">
      <c r="A215" s="4">
        <f>IF('True_Odds_Calculator_2-way'!A216="","",'True_Odds_Calculator_2-way'!A216)</f>
        <v>1.94</v>
      </c>
      <c r="B215" s="4">
        <f>IF('True_Odds_Calculator_2-way'!B216="","",'True_Odds_Calculator_2-way'!B216)</f>
        <v>1.91</v>
      </c>
      <c r="C215" s="4">
        <f t="shared" si="12"/>
        <v>3.9024126949857019E-2</v>
      </c>
      <c r="D215" s="4">
        <f t="shared" si="14"/>
        <v>2.0163247537682976</v>
      </c>
      <c r="E215" s="4">
        <f t="shared" si="15"/>
        <v>1.98393746319002</v>
      </c>
      <c r="G215" s="4">
        <f t="shared" si="13"/>
        <v>1.039024126949857</v>
      </c>
    </row>
    <row r="216" spans="1:7" x14ac:dyDescent="0.2">
      <c r="A216" s="4">
        <f>IF('True_Odds_Calculator_2-way'!A217="","",'True_Odds_Calculator_2-way'!A217)</f>
        <v>2.1800000000000002</v>
      </c>
      <c r="B216" s="4">
        <f>IF('True_Odds_Calculator_2-way'!B217="","",'True_Odds_Calculator_2-way'!B217)</f>
        <v>1.66</v>
      </c>
      <c r="C216" s="4">
        <f t="shared" si="12"/>
        <v>6.1125234884492174E-2</v>
      </c>
      <c r="D216" s="4">
        <f t="shared" si="14"/>
        <v>2.3356137859816708</v>
      </c>
      <c r="E216" s="4">
        <f t="shared" si="15"/>
        <v>1.7487194355851938</v>
      </c>
      <c r="G216" s="4">
        <f t="shared" si="13"/>
        <v>1.0611252348844922</v>
      </c>
    </row>
    <row r="217" spans="1:7" x14ac:dyDescent="0.2">
      <c r="A217" s="4">
        <f>IF('True_Odds_Calculator_2-way'!A218="","",'True_Odds_Calculator_2-way'!A218)</f>
        <v>2.02</v>
      </c>
      <c r="B217" s="4">
        <f>IF('True_Odds_Calculator_2-way'!B218="","",'True_Odds_Calculator_2-way'!B218)</f>
        <v>1.76</v>
      </c>
      <c r="C217" s="4">
        <f t="shared" si="12"/>
        <v>6.3231323132313388E-2</v>
      </c>
      <c r="D217" s="4">
        <f t="shared" si="14"/>
        <v>2.157805292546735</v>
      </c>
      <c r="E217" s="4">
        <f t="shared" si="15"/>
        <v>1.8637030824072136</v>
      </c>
      <c r="G217" s="4">
        <f t="shared" si="13"/>
        <v>1.0632313231323134</v>
      </c>
    </row>
    <row r="218" spans="1:7" x14ac:dyDescent="0.2">
      <c r="A218" s="4">
        <f>IF('True_Odds_Calculator_2-way'!A219="","",'True_Odds_Calculator_2-way'!A219)</f>
        <v>2.0299999999999998</v>
      </c>
      <c r="B218" s="4">
        <f>IF('True_Odds_Calculator_2-way'!B219="","",'True_Odds_Calculator_2-way'!B219)</f>
        <v>1.76</v>
      </c>
      <c r="C218" s="4">
        <f t="shared" si="12"/>
        <v>6.0792655620241831E-2</v>
      </c>
      <c r="D218" s="4">
        <f t="shared" si="14"/>
        <v>2.1634976383674456</v>
      </c>
      <c r="E218" s="4">
        <f t="shared" si="15"/>
        <v>1.8594774643489123</v>
      </c>
      <c r="G218" s="4">
        <f t="shared" si="13"/>
        <v>1.0607926556202418</v>
      </c>
    </row>
    <row r="219" spans="1:7" x14ac:dyDescent="0.2">
      <c r="A219" s="4">
        <f>IF('True_Odds_Calculator_2-way'!A220="","",'True_Odds_Calculator_2-way'!A220)</f>
        <v>1.9</v>
      </c>
      <c r="B219" s="4">
        <f>IF('True_Odds_Calculator_2-way'!B220="","",'True_Odds_Calculator_2-way'!B220)</f>
        <v>2.0099999999999998</v>
      </c>
      <c r="C219" s="4">
        <f t="shared" si="12"/>
        <v>2.3828227284629522E-2</v>
      </c>
      <c r="D219" s="4">
        <f t="shared" si="14"/>
        <v>1.9440061084245355</v>
      </c>
      <c r="E219" s="4">
        <f t="shared" si="15"/>
        <v>2.05931517929361</v>
      </c>
      <c r="G219" s="4">
        <f t="shared" si="13"/>
        <v>1.0238282272846295</v>
      </c>
    </row>
    <row r="220" spans="1:7" x14ac:dyDescent="0.2">
      <c r="A220" s="4">
        <f>IF('True_Odds_Calculator_2-way'!A221="","",'True_Odds_Calculator_2-way'!A221)</f>
        <v>1.33</v>
      </c>
      <c r="B220" s="4">
        <f>IF('True_Odds_Calculator_2-way'!B221="","",'True_Odds_Calculator_2-way'!B221)</f>
        <v>3.51</v>
      </c>
      <c r="C220" s="4">
        <f t="shared" si="12"/>
        <v>3.6779984148405109E-2</v>
      </c>
      <c r="D220" s="4">
        <f t="shared" si="14"/>
        <v>1.3633456478250077</v>
      </c>
      <c r="E220" s="4">
        <f t="shared" si="15"/>
        <v>3.7522002973917927</v>
      </c>
      <c r="G220" s="4">
        <f t="shared" si="13"/>
        <v>1.0367799841484051</v>
      </c>
    </row>
    <row r="221" spans="1:7" x14ac:dyDescent="0.2">
      <c r="A221" s="4">
        <f>IF('True_Odds_Calculator_2-way'!A222="","",'True_Odds_Calculator_2-way'!A222)</f>
        <v>1.8</v>
      </c>
      <c r="B221" s="4">
        <f>IF('True_Odds_Calculator_2-way'!B222="","",'True_Odds_Calculator_2-way'!B222)</f>
        <v>2.11</v>
      </c>
      <c r="C221" s="4">
        <f t="shared" si="12"/>
        <v>2.9489204844655115E-2</v>
      </c>
      <c r="D221" s="4">
        <f t="shared" si="14"/>
        <v>1.8490749756572542</v>
      </c>
      <c r="E221" s="4">
        <f t="shared" si="15"/>
        <v>2.1777522935779814</v>
      </c>
      <c r="G221" s="4">
        <f t="shared" si="13"/>
        <v>1.0294892048446551</v>
      </c>
    </row>
    <row r="222" spans="1:7" x14ac:dyDescent="0.2">
      <c r="A222" s="4">
        <f>IF('True_Odds_Calculator_2-way'!A223="","",'True_Odds_Calculator_2-way'!A223)</f>
        <v>1.55</v>
      </c>
      <c r="B222" s="4">
        <f>IF('True_Odds_Calculator_2-way'!B223="","",'True_Odds_Calculator_2-way'!B223)</f>
        <v>2.6</v>
      </c>
      <c r="C222" s="4">
        <f t="shared" si="12"/>
        <v>2.9776674937965097E-2</v>
      </c>
      <c r="D222" s="4">
        <f t="shared" si="14"/>
        <v>1.5866141732283463</v>
      </c>
      <c r="E222" s="4">
        <f t="shared" si="15"/>
        <v>2.7046979865771807</v>
      </c>
      <c r="G222" s="4">
        <f t="shared" si="13"/>
        <v>1.0297766749379651</v>
      </c>
    </row>
    <row r="223" spans="1:7" x14ac:dyDescent="0.2">
      <c r="A223" s="4">
        <f>IF('True_Odds_Calculator_2-way'!A224="","",'True_Odds_Calculator_2-way'!A224)</f>
        <v>1.37</v>
      </c>
      <c r="B223" s="4">
        <f>IF('True_Odds_Calculator_2-way'!B224="","",'True_Odds_Calculator_2-way'!B224)</f>
        <v>3.16</v>
      </c>
      <c r="C223" s="4">
        <f t="shared" si="12"/>
        <v>4.6382703501801625E-2</v>
      </c>
      <c r="D223" s="4">
        <f t="shared" si="14"/>
        <v>1.4149562034252845</v>
      </c>
      <c r="E223" s="4">
        <f t="shared" si="15"/>
        <v>3.4098928796471326</v>
      </c>
      <c r="G223" s="4">
        <f t="shared" si="13"/>
        <v>1.0463827035018016</v>
      </c>
    </row>
    <row r="224" spans="1:7" x14ac:dyDescent="0.2">
      <c r="A224" s="4">
        <f>IF('True_Odds_Calculator_2-way'!A225="","",'True_Odds_Calculator_2-way'!A225)</f>
        <v>1.76</v>
      </c>
      <c r="B224" s="4">
        <f>IF('True_Odds_Calculator_2-way'!B225="","",'True_Odds_Calculator_2-way'!B225)</f>
        <v>2.16</v>
      </c>
      <c r="C224" s="4">
        <f t="shared" si="12"/>
        <v>3.1144781144781142E-2</v>
      </c>
      <c r="D224" s="4">
        <f t="shared" si="14"/>
        <v>1.8095963442498098</v>
      </c>
      <c r="E224" s="4">
        <f t="shared" si="15"/>
        <v>2.235183443085607</v>
      </c>
      <c r="G224" s="4">
        <f t="shared" si="13"/>
        <v>1.0311447811447811</v>
      </c>
    </row>
    <row r="225" spans="1:7" x14ac:dyDescent="0.2">
      <c r="A225" s="4">
        <f>IF('True_Odds_Calculator_2-way'!A226="","",'True_Odds_Calculator_2-way'!A226)</f>
        <v>1.54</v>
      </c>
      <c r="B225" s="4">
        <f>IF('True_Odds_Calculator_2-way'!B226="","",'True_Odds_Calculator_2-way'!B226)</f>
        <v>2.62</v>
      </c>
      <c r="C225" s="4">
        <f t="shared" si="12"/>
        <v>3.1030038663626414E-2</v>
      </c>
      <c r="D225" s="4">
        <f t="shared" si="14"/>
        <v>1.5776960975991241</v>
      </c>
      <c r="E225" s="4">
        <f t="shared" si="15"/>
        <v>2.7310139434141059</v>
      </c>
      <c r="G225" s="4">
        <f t="shared" si="13"/>
        <v>1.0310300386636264</v>
      </c>
    </row>
    <row r="226" spans="1:7" x14ac:dyDescent="0.2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2.3199999999999998</v>
      </c>
      <c r="C226" s="4">
        <f t="shared" si="12"/>
        <v>2.9836877968201669E-2</v>
      </c>
      <c r="D226" s="4">
        <f t="shared" si="14"/>
        <v>1.7126690831933518</v>
      </c>
      <c r="E226" s="4">
        <f t="shared" si="15"/>
        <v>2.4031757846421042</v>
      </c>
      <c r="G226" s="4">
        <f t="shared" si="13"/>
        <v>1.0298368779682017</v>
      </c>
    </row>
    <row r="227" spans="1:7" x14ac:dyDescent="0.2">
      <c r="A227" s="4">
        <f>IF('True_Odds_Calculator_2-way'!A228="","",'True_Odds_Calculator_2-way'!A228)</f>
        <v>2.27</v>
      </c>
      <c r="B227" s="4">
        <f>IF('True_Odds_Calculator_2-way'!B228="","",'True_Odds_Calculator_2-way'!B228)</f>
        <v>1.68</v>
      </c>
      <c r="C227" s="4">
        <f t="shared" si="12"/>
        <v>3.5766729599328695E-2</v>
      </c>
      <c r="D227" s="4">
        <f t="shared" si="14"/>
        <v>2.3660503784588656</v>
      </c>
      <c r="E227" s="4">
        <f t="shared" si="15"/>
        <v>1.7320374239258789</v>
      </c>
      <c r="G227" s="4">
        <f t="shared" si="13"/>
        <v>1.0357667295993287</v>
      </c>
    </row>
    <row r="228" spans="1:7" x14ac:dyDescent="0.2">
      <c r="A228" s="4">
        <f>IF('True_Odds_Calculator_2-way'!A229="","",'True_Odds_Calculator_2-way'!A229)</f>
        <v>2.2599999999999998</v>
      </c>
      <c r="B228" s="4">
        <f>IF('True_Odds_Calculator_2-way'!B229="","",'True_Odds_Calculator_2-way'!B229)</f>
        <v>1.69</v>
      </c>
      <c r="C228" s="4">
        <f t="shared" si="12"/>
        <v>3.4193852437555794E-2</v>
      </c>
      <c r="D228" s="4">
        <f t="shared" si="14"/>
        <v>2.3508340001231001</v>
      </c>
      <c r="E228" s="4">
        <f t="shared" si="15"/>
        <v>1.740283410033262</v>
      </c>
      <c r="G228" s="4">
        <f t="shared" si="13"/>
        <v>1.0341938524375558</v>
      </c>
    </row>
    <row r="229" spans="1:7" x14ac:dyDescent="0.2">
      <c r="A229" s="4">
        <f>IF('True_Odds_Calculator_2-way'!A230="","",'True_Odds_Calculator_2-way'!A230)</f>
        <v>1.95</v>
      </c>
      <c r="B229" s="4">
        <f>IF('True_Odds_Calculator_2-way'!B230="","",'True_Odds_Calculator_2-way'!B230)</f>
        <v>1.93</v>
      </c>
      <c r="C229" s="4">
        <f t="shared" si="12"/>
        <v>3.0955227846419575E-2</v>
      </c>
      <c r="D229" s="4">
        <f t="shared" si="14"/>
        <v>2.0106851876586083</v>
      </c>
      <c r="E229" s="4">
        <f t="shared" si="15"/>
        <v>1.9894277785119598</v>
      </c>
      <c r="G229" s="4">
        <f t="shared" si="13"/>
        <v>1.0309552278464196</v>
      </c>
    </row>
    <row r="230" spans="1:7" x14ac:dyDescent="0.2">
      <c r="A230" s="4">
        <f>IF('True_Odds_Calculator_2-way'!A231="","",'True_Odds_Calculator_2-way'!A231)</f>
        <v>1.84</v>
      </c>
      <c r="B230" s="4">
        <f>IF('True_Odds_Calculator_2-way'!B231="","",'True_Odds_Calculator_2-way'!B231)</f>
        <v>2.06</v>
      </c>
      <c r="C230" s="4">
        <f t="shared" si="12"/>
        <v>2.891515407344869E-2</v>
      </c>
      <c r="D230" s="4">
        <f t="shared" si="14"/>
        <v>1.8902852583283463</v>
      </c>
      <c r="E230" s="4">
        <f t="shared" si="15"/>
        <v>2.1232354918216445</v>
      </c>
      <c r="G230" s="4">
        <f t="shared" si="13"/>
        <v>1.0289151540734487</v>
      </c>
    </row>
    <row r="231" spans="1:7" x14ac:dyDescent="0.2">
      <c r="A231" s="4">
        <f>IF('True_Odds_Calculator_2-way'!A232="","",'True_Odds_Calculator_2-way'!A232)</f>
        <v>2.37</v>
      </c>
      <c r="B231" s="4">
        <f>IF('True_Odds_Calculator_2-way'!B232="","",'True_Odds_Calculator_2-way'!B232)</f>
        <v>1.63</v>
      </c>
      <c r="C231" s="4">
        <f t="shared" si="12"/>
        <v>3.5437860785379582E-2</v>
      </c>
      <c r="D231" s="4">
        <f t="shared" si="14"/>
        <v>2.4738881239793793</v>
      </c>
      <c r="E231" s="4">
        <f t="shared" si="15"/>
        <v>1.6784775477395666</v>
      </c>
      <c r="G231" s="4">
        <f t="shared" si="13"/>
        <v>1.0354378607853796</v>
      </c>
    </row>
    <row r="232" spans="1:7" x14ac:dyDescent="0.2">
      <c r="A232" s="4">
        <f>IF('True_Odds_Calculator_2-way'!A233="","",'True_Odds_Calculator_2-way'!A233)</f>
        <v>2.25</v>
      </c>
      <c r="B232" s="4">
        <f>IF('True_Odds_Calculator_2-way'!B233="","",'True_Odds_Calculator_2-way'!B233)</f>
        <v>1.69</v>
      </c>
      <c r="C232" s="4">
        <f t="shared" si="12"/>
        <v>3.6160420775805502E-2</v>
      </c>
      <c r="D232" s="4">
        <f t="shared" si="14"/>
        <v>2.3454124903623752</v>
      </c>
      <c r="E232" s="4">
        <f t="shared" si="15"/>
        <v>1.7432664756446994</v>
      </c>
      <c r="G232" s="4">
        <f t="shared" si="13"/>
        <v>1.0361604207758055</v>
      </c>
    </row>
    <row r="233" spans="1:7" x14ac:dyDescent="0.2">
      <c r="A233" s="4">
        <f>IF('True_Odds_Calculator_2-way'!A234="","",'True_Odds_Calculator_2-way'!A234)</f>
        <v>2.08</v>
      </c>
      <c r="B233" s="4">
        <f>IF('True_Odds_Calculator_2-way'!B234="","",'True_Odds_Calculator_2-way'!B234)</f>
        <v>1.81</v>
      </c>
      <c r="C233" s="4">
        <f t="shared" si="12"/>
        <v>3.3255418614534626E-2</v>
      </c>
      <c r="D233" s="4">
        <f t="shared" si="14"/>
        <v>2.1545152798443401</v>
      </c>
      <c r="E233" s="4">
        <f t="shared" si="15"/>
        <v>1.8661643699811639</v>
      </c>
      <c r="G233" s="4">
        <f t="shared" si="13"/>
        <v>1.0332554186145346</v>
      </c>
    </row>
    <row r="234" spans="1:7" x14ac:dyDescent="0.2">
      <c r="A234" s="4">
        <f>IF('True_Odds_Calculator_2-way'!A235="","",'True_Odds_Calculator_2-way'!A235)</f>
        <v>1.69</v>
      </c>
      <c r="B234" s="4">
        <f>IF('True_Odds_Calculator_2-way'!B235="","",'True_Odds_Calculator_2-way'!B235)</f>
        <v>2.2799999999999998</v>
      </c>
      <c r="C234" s="4">
        <f t="shared" si="12"/>
        <v>3.0312467559431067E-2</v>
      </c>
      <c r="D234" s="4">
        <f t="shared" si="14"/>
        <v>1.7344256391789699</v>
      </c>
      <c r="E234" s="4">
        <f t="shared" si="15"/>
        <v>2.3616082373130669</v>
      </c>
      <c r="G234" s="4">
        <f t="shared" si="13"/>
        <v>1.0303124675594311</v>
      </c>
    </row>
    <row r="235" spans="1:7" x14ac:dyDescent="0.2">
      <c r="A235" s="4">
        <f>IF('True_Odds_Calculator_2-way'!A236="","",'True_Odds_Calculator_2-way'!A236)</f>
        <v>2.34</v>
      </c>
      <c r="B235" s="4">
        <f>IF('True_Odds_Calculator_2-way'!B236="","",'True_Odds_Calculator_2-way'!B236)</f>
        <v>1.66</v>
      </c>
      <c r="C235" s="4">
        <f t="shared" si="12"/>
        <v>2.9760065904644417E-2</v>
      </c>
      <c r="D235" s="4">
        <f t="shared" si="14"/>
        <v>2.4244164274123086</v>
      </c>
      <c r="E235" s="4">
        <f t="shared" si="15"/>
        <v>1.7020418894049603</v>
      </c>
      <c r="G235" s="4">
        <f t="shared" si="13"/>
        <v>1.0297600659046444</v>
      </c>
    </row>
    <row r="236" spans="1:7" x14ac:dyDescent="0.2">
      <c r="A236" s="4">
        <f>IF('True_Odds_Calculator_2-way'!A237="","",'True_Odds_Calculator_2-way'!A237)</f>
        <v>2.36</v>
      </c>
      <c r="B236" s="4">
        <f>IF('True_Odds_Calculator_2-way'!B237="","",'True_Odds_Calculator_2-way'!B237)</f>
        <v>1.65</v>
      </c>
      <c r="C236" s="4">
        <f t="shared" si="12"/>
        <v>2.9789419619928204E-2</v>
      </c>
      <c r="D236" s="4">
        <f t="shared" si="14"/>
        <v>2.4459798994974875</v>
      </c>
      <c r="E236" s="4">
        <f t="shared" si="15"/>
        <v>1.691572545612511</v>
      </c>
      <c r="G236" s="4">
        <f t="shared" si="13"/>
        <v>1.0297894196199282</v>
      </c>
    </row>
    <row r="237" spans="1:7" x14ac:dyDescent="0.2">
      <c r="A237" s="4">
        <f>IF('True_Odds_Calculator_2-way'!A238="","",'True_Odds_Calculator_2-way'!A238)</f>
        <v>2.14</v>
      </c>
      <c r="B237" s="4">
        <f>IF('True_Odds_Calculator_2-way'!B238="","",'True_Odds_Calculator_2-way'!B238)</f>
        <v>1.78</v>
      </c>
      <c r="C237" s="4">
        <f t="shared" si="12"/>
        <v>2.908747243515708E-2</v>
      </c>
      <c r="D237" s="4">
        <f t="shared" si="14"/>
        <v>2.2087440565928333</v>
      </c>
      <c r="E237" s="4">
        <f t="shared" si="15"/>
        <v>1.8273049985608751</v>
      </c>
      <c r="G237" s="4">
        <f t="shared" si="13"/>
        <v>1.0290874724351571</v>
      </c>
    </row>
    <row r="238" spans="1:7" x14ac:dyDescent="0.2">
      <c r="A238" s="4">
        <f>IF('True_Odds_Calculator_2-way'!A239="","",'True_Odds_Calculator_2-way'!A239)</f>
        <v>1.57</v>
      </c>
      <c r="B238" s="4">
        <f>IF('True_Odds_Calculator_2-way'!B239="","",'True_Odds_Calculator_2-way'!B239)</f>
        <v>2.35</v>
      </c>
      <c r="C238" s="4">
        <f t="shared" si="12"/>
        <v>6.2474590052852719E-2</v>
      </c>
      <c r="D238" s="4">
        <f t="shared" si="14"/>
        <v>1.6509676697617184</v>
      </c>
      <c r="E238" s="4">
        <f t="shared" si="15"/>
        <v>2.5361746004468122</v>
      </c>
      <c r="G238" s="4">
        <f t="shared" si="13"/>
        <v>1.0624745900528527</v>
      </c>
    </row>
    <row r="239" spans="1:7" x14ac:dyDescent="0.2">
      <c r="A239" s="4">
        <f>IF('True_Odds_Calculator_2-way'!A240="","",'True_Odds_Calculator_2-way'!A240)</f>
        <v>1.86</v>
      </c>
      <c r="B239" s="4">
        <f>IF('True_Odds_Calculator_2-way'!B240="","",'True_Odds_Calculator_2-way'!B240)</f>
        <v>2.0499999999999998</v>
      </c>
      <c r="C239" s="4">
        <f t="shared" si="12"/>
        <v>2.5439286650930981E-2</v>
      </c>
      <c r="D239" s="4">
        <f t="shared" si="14"/>
        <v>1.905071196602548</v>
      </c>
      <c r="E239" s="4">
        <f t="shared" si="15"/>
        <v>2.1048854540436102</v>
      </c>
      <c r="G239" s="4">
        <f t="shared" si="13"/>
        <v>1.025439286650931</v>
      </c>
    </row>
    <row r="240" spans="1:7" x14ac:dyDescent="0.2">
      <c r="A240" s="4">
        <f>IF('True_Odds_Calculator_2-way'!A241="","",'True_Odds_Calculator_2-way'!A241)</f>
        <v>1.68</v>
      </c>
      <c r="B240" s="4">
        <f>IF('True_Odds_Calculator_2-way'!B241="","",'True_Odds_Calculator_2-way'!B241)</f>
        <v>2.21</v>
      </c>
      <c r="C240" s="4">
        <f t="shared" si="12"/>
        <v>4.772678302090072E-2</v>
      </c>
      <c r="D240" s="4">
        <f t="shared" si="14"/>
        <v>1.7501649853870085</v>
      </c>
      <c r="E240" s="4">
        <f t="shared" si="15"/>
        <v>2.3330400904863642</v>
      </c>
      <c r="G240" s="4">
        <f t="shared" si="13"/>
        <v>1.0477267830209007</v>
      </c>
    </row>
    <row r="241" spans="1:7" x14ac:dyDescent="0.2">
      <c r="A241" s="4">
        <f>IF('True_Odds_Calculator_2-way'!A242="","",'True_Odds_Calculator_2-way'!A242)</f>
        <v>1.66</v>
      </c>
      <c r="B241" s="4">
        <f>IF('True_Odds_Calculator_2-way'!B242="","",'True_Odds_Calculator_2-way'!B242)</f>
        <v>2.31</v>
      </c>
      <c r="C241" s="4">
        <f t="shared" si="12"/>
        <v>3.5310071454649705E-2</v>
      </c>
      <c r="D241" s="4">
        <f t="shared" si="14"/>
        <v>1.7101190741649199</v>
      </c>
      <c r="E241" s="4">
        <f t="shared" si="15"/>
        <v>2.4082145324373547</v>
      </c>
      <c r="G241" s="4">
        <f t="shared" si="13"/>
        <v>1.0353100714546497</v>
      </c>
    </row>
    <row r="242" spans="1:7" x14ac:dyDescent="0.2">
      <c r="A242" s="4">
        <f>IF('True_Odds_Calculator_2-way'!A243="","",'True_Odds_Calculator_2-way'!A243)</f>
        <v>1.27</v>
      </c>
      <c r="B242" s="4">
        <f>IF('True_Odds_Calculator_2-way'!B243="","",'True_Odds_Calculator_2-way'!B243)</f>
        <v>3.88</v>
      </c>
      <c r="C242" s="4">
        <f t="shared" si="12"/>
        <v>4.513353356603611E-2</v>
      </c>
      <c r="D242" s="4">
        <f t="shared" si="14"/>
        <v>1.3074718743366589</v>
      </c>
      <c r="E242" s="4">
        <f t="shared" si="15"/>
        <v>4.252329996548152</v>
      </c>
      <c r="G242" s="4">
        <f t="shared" si="13"/>
        <v>1.0451335335660361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2.27</v>
      </c>
      <c r="C243" s="4">
        <f t="shared" si="12"/>
        <v>3.5766729599328695E-2</v>
      </c>
      <c r="D243" s="4">
        <f t="shared" si="14"/>
        <v>1.7320374239258789</v>
      </c>
      <c r="E243" s="4">
        <f t="shared" si="15"/>
        <v>2.3660503784588656</v>
      </c>
      <c r="G243" s="4">
        <f t="shared" si="13"/>
        <v>1.0357667295993287</v>
      </c>
    </row>
    <row r="244" spans="1:7" x14ac:dyDescent="0.2">
      <c r="A244" s="4">
        <f>IF('True_Odds_Calculator_2-way'!A245="","",'True_Odds_Calculator_2-way'!A245)</f>
        <v>1.6</v>
      </c>
      <c r="B244" s="4">
        <f>IF('True_Odds_Calculator_2-way'!B245="","",'True_Odds_Calculator_2-way'!B245)</f>
        <v>2.4300000000000002</v>
      </c>
      <c r="C244" s="4">
        <f t="shared" si="12"/>
        <v>3.652263374485587E-2</v>
      </c>
      <c r="D244" s="4">
        <f t="shared" si="14"/>
        <v>1.6481559983043661</v>
      </c>
      <c r="E244" s="4">
        <f t="shared" si="15"/>
        <v>2.5428384565075208</v>
      </c>
      <c r="G244" s="4">
        <f t="shared" si="13"/>
        <v>1.0365226337448559</v>
      </c>
    </row>
    <row r="245" spans="1:7" x14ac:dyDescent="0.2">
      <c r="A245" s="4">
        <f>IF('True_Odds_Calculator_2-way'!A246="","",'True_Odds_Calculator_2-way'!A246)</f>
        <v>1.67</v>
      </c>
      <c r="B245" s="4">
        <f>IF('True_Odds_Calculator_2-way'!B246="","",'True_Odds_Calculator_2-way'!B246)</f>
        <v>2.29</v>
      </c>
      <c r="C245" s="4">
        <f t="shared" si="12"/>
        <v>3.5483617917004384E-2</v>
      </c>
      <c r="D245" s="4">
        <f t="shared" si="14"/>
        <v>1.7209909322052965</v>
      </c>
      <c r="E245" s="4">
        <f t="shared" si="15"/>
        <v>2.3869799956308713</v>
      </c>
      <c r="G245" s="4">
        <f t="shared" si="13"/>
        <v>1.0354836179170044</v>
      </c>
    </row>
    <row r="246" spans="1:7" x14ac:dyDescent="0.2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12"/>
        <v>3.4849694067571102E-2</v>
      </c>
      <c r="D246" s="4">
        <f t="shared" si="14"/>
        <v>1.8476284099287292</v>
      </c>
      <c r="E246" s="4">
        <f t="shared" si="15"/>
        <v>2.1797622499275153</v>
      </c>
      <c r="G246" s="4">
        <f t="shared" si="13"/>
        <v>1.0348496940675711</v>
      </c>
    </row>
    <row r="247" spans="1:7" x14ac:dyDescent="0.2">
      <c r="A247" s="4">
        <f>IF('True_Odds_Calculator_2-way'!A248="","",'True_Odds_Calculator_2-way'!A248)</f>
        <v>1.66</v>
      </c>
      <c r="B247" s="4">
        <f>IF('True_Odds_Calculator_2-way'!B248="","",'True_Odds_Calculator_2-way'!B248)</f>
        <v>2.3199999999999998</v>
      </c>
      <c r="C247" s="4">
        <f t="shared" si="12"/>
        <v>3.3444121312837582E-2</v>
      </c>
      <c r="D247" s="4">
        <f t="shared" si="14"/>
        <v>1.707394928178755</v>
      </c>
      <c r="E247" s="4">
        <f t="shared" si="15"/>
        <v>2.4136375031336175</v>
      </c>
      <c r="G247" s="4">
        <f t="shared" si="13"/>
        <v>1.0334441213128376</v>
      </c>
    </row>
    <row r="248" spans="1:7" x14ac:dyDescent="0.2">
      <c r="A248" s="4">
        <f>IF('True_Odds_Calculator_2-way'!A249="","",'True_Odds_Calculator_2-way'!A249)</f>
        <v>1.43</v>
      </c>
      <c r="B248" s="4">
        <f>IF('True_Odds_Calculator_2-way'!B249="","",'True_Odds_Calculator_2-way'!B249)</f>
        <v>2.92</v>
      </c>
      <c r="C248" s="4">
        <f t="shared" si="12"/>
        <v>4.1766452725356951E-2</v>
      </c>
      <c r="D248" s="4">
        <f t="shared" si="14"/>
        <v>1.4740186388025982</v>
      </c>
      <c r="E248" s="4">
        <f t="shared" si="15"/>
        <v>3.1096216860291932</v>
      </c>
      <c r="G248" s="4">
        <f t="shared" si="13"/>
        <v>1.041766452725357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2.1800000000000002</v>
      </c>
      <c r="C249" s="4">
        <f t="shared" si="12"/>
        <v>3.3428240008436028E-2</v>
      </c>
      <c r="D249" s="4">
        <f t="shared" si="14"/>
        <v>1.7921194368326561</v>
      </c>
      <c r="E249" s="4">
        <f t="shared" si="15"/>
        <v>2.2624358821424311</v>
      </c>
      <c r="G249" s="4">
        <f t="shared" si="13"/>
        <v>1.033428240008436</v>
      </c>
    </row>
    <row r="250" spans="1:7" x14ac:dyDescent="0.2">
      <c r="A250" s="4">
        <f>IF('True_Odds_Calculator_2-way'!A251="","",'True_Odds_Calculator_2-way'!A251)</f>
        <v>1.7</v>
      </c>
      <c r="B250" s="4">
        <f>IF('True_Odds_Calculator_2-way'!B251="","",'True_Odds_Calculator_2-way'!B251)</f>
        <v>2.23</v>
      </c>
      <c r="C250" s="4">
        <f t="shared" si="12"/>
        <v>3.6665787391189752E-2</v>
      </c>
      <c r="D250" s="4">
        <f t="shared" si="14"/>
        <v>1.754686415181671</v>
      </c>
      <c r="E250" s="4">
        <f t="shared" si="15"/>
        <v>2.3250536645200861</v>
      </c>
      <c r="G250" s="4">
        <f t="shared" si="13"/>
        <v>1.0366657873911898</v>
      </c>
    </row>
    <row r="251" spans="1:7" x14ac:dyDescent="0.2">
      <c r="A251" s="4">
        <f>IF('True_Odds_Calculator_2-way'!A252="","",'True_Odds_Calculator_2-way'!A252)</f>
        <v>1.94</v>
      </c>
      <c r="B251" s="4">
        <f>IF('True_Odds_Calculator_2-way'!B252="","",'True_Odds_Calculator_2-way'!B252)</f>
        <v>1.96</v>
      </c>
      <c r="C251" s="4">
        <f t="shared" si="12"/>
        <v>2.5667999158426325E-2</v>
      </c>
      <c r="D251" s="4">
        <f t="shared" si="14"/>
        <v>1.9895353704478862</v>
      </c>
      <c r="E251" s="4">
        <f t="shared" si="15"/>
        <v>2.0105752961082914</v>
      </c>
      <c r="G251" s="4">
        <f t="shared" si="13"/>
        <v>1.0256679991584263</v>
      </c>
    </row>
    <row r="252" spans="1:7" x14ac:dyDescent="0.2">
      <c r="A252" s="4">
        <f>IF('True_Odds_Calculator_2-way'!A253="","",'True_Odds_Calculator_2-way'!A253)</f>
        <v>2.04</v>
      </c>
      <c r="B252" s="4">
        <f>IF('True_Odds_Calculator_2-way'!B253="","",'True_Odds_Calculator_2-way'!B253)</f>
        <v>1.87</v>
      </c>
      <c r="C252" s="4">
        <f t="shared" si="12"/>
        <v>2.4955436720142554E-2</v>
      </c>
      <c r="D252" s="4">
        <f t="shared" si="14"/>
        <v>2.0932835820895521</v>
      </c>
      <c r="E252" s="4">
        <f t="shared" si="15"/>
        <v>1.9146757679180888</v>
      </c>
      <c r="G252" s="4">
        <f t="shared" si="13"/>
        <v>1.0249554367201426</v>
      </c>
    </row>
    <row r="253" spans="1:7" x14ac:dyDescent="0.2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2.2599999999999998</v>
      </c>
      <c r="C253" s="4">
        <f t="shared" si="12"/>
        <v>3.0713170223841679E-2</v>
      </c>
      <c r="D253" s="4">
        <f t="shared" si="14"/>
        <v>1.7455701953657428</v>
      </c>
      <c r="E253" s="4">
        <f t="shared" si="15"/>
        <v>2.3412553321145642</v>
      </c>
      <c r="G253" s="4">
        <f t="shared" si="13"/>
        <v>1.0307131702238417</v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3.42</v>
      </c>
      <c r="C186" s="4">
        <f>IF('True_Odds_Calculator_3-way'!C187="","",'True_Odds_Calculator_3-way'!C187)</f>
        <v>2.92</v>
      </c>
      <c r="D186" s="4">
        <f t="shared" si="10"/>
        <v>2.0963800343757111E-2</v>
      </c>
      <c r="E186" s="4">
        <f t="shared" si="11"/>
        <v>2.637739786713631</v>
      </c>
      <c r="F186" s="4">
        <f t="shared" si="12"/>
        <v>3.5037348208557542</v>
      </c>
      <c r="G186" s="4">
        <f t="shared" si="13"/>
        <v>2.9808229947045035</v>
      </c>
      <c r="I186" s="4">
        <f t="shared" si="14"/>
        <v>1.0209638003437571</v>
      </c>
    </row>
    <row r="187" spans="1:9" x14ac:dyDescent="0.2">
      <c r="A187" s="4">
        <f>IF('True_Odds_Calculator_3-way'!A188="","",'True_Odds_Calculator_3-way'!A188)</f>
        <v>2.11</v>
      </c>
      <c r="B187" s="4">
        <f>IF('True_Odds_Calculator_3-way'!B188="","",'True_Odds_Calculator_3-way'!B188)</f>
        <v>3.65</v>
      </c>
      <c r="C187" s="4">
        <f>IF('True_Odds_Calculator_3-way'!C188="","",'True_Odds_Calculator_3-way'!C188)</f>
        <v>3.63</v>
      </c>
      <c r="D187" s="4">
        <f t="shared" si="10"/>
        <v>2.3388345692737289E-2</v>
      </c>
      <c r="E187" s="4">
        <f t="shared" si="11"/>
        <v>2.1452895914517192</v>
      </c>
      <c r="F187" s="4">
        <f t="shared" si="12"/>
        <v>3.7569058385252307</v>
      </c>
      <c r="G187" s="4">
        <f t="shared" si="13"/>
        <v>3.7357205104797657</v>
      </c>
      <c r="I187" s="4">
        <f t="shared" si="14"/>
        <v>1.0233883456927373</v>
      </c>
    </row>
    <row r="188" spans="1:9" x14ac:dyDescent="0.2">
      <c r="A188" s="4">
        <f>IF('True_Odds_Calculator_3-way'!A189="","",'True_Odds_Calculator_3-way'!A189)</f>
        <v>2.23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3.16</v>
      </c>
      <c r="D188" s="4">
        <f t="shared" si="10"/>
        <v>4.4998234294001405E-2</v>
      </c>
      <c r="E188" s="4">
        <f t="shared" si="11"/>
        <v>2.3071718708997691</v>
      </c>
      <c r="F188" s="4">
        <f t="shared" si="12"/>
        <v>3.7719816940665245</v>
      </c>
      <c r="G188" s="4">
        <f t="shared" si="13"/>
        <v>3.3172305588486553</v>
      </c>
      <c r="I188" s="4">
        <f t="shared" si="14"/>
        <v>1.0449982342940014</v>
      </c>
    </row>
    <row r="189" spans="1:9" x14ac:dyDescent="0.2">
      <c r="A189" s="4">
        <f>IF('True_Odds_Calculator_3-way'!A190="","",'True_Odds_Calculator_3-way'!A190)</f>
        <v>1.67</v>
      </c>
      <c r="B189" s="4">
        <f>IF('True_Odds_Calculator_3-way'!B190="","",'True_Odds_Calculator_3-way'!B190)</f>
        <v>3.93</v>
      </c>
      <c r="C189" s="4">
        <f>IF('True_Odds_Calculator_3-way'!C190="","",'True_Odds_Calculator_3-way'!C190)</f>
        <v>4.9800000000000004</v>
      </c>
      <c r="D189" s="4">
        <f t="shared" si="10"/>
        <v>5.4058534269638026E-2</v>
      </c>
      <c r="E189" s="4">
        <f t="shared" si="11"/>
        <v>1.7218138273645029</v>
      </c>
      <c r="F189" s="4">
        <f t="shared" si="12"/>
        <v>4.2295206069222129</v>
      </c>
      <c r="G189" s="4">
        <f t="shared" si="13"/>
        <v>5.4709473119672687</v>
      </c>
      <c r="I189" s="4">
        <f t="shared" si="14"/>
        <v>1.054058534269638</v>
      </c>
    </row>
    <row r="190" spans="1:9" x14ac:dyDescent="0.2">
      <c r="A190" s="4">
        <f>IF('True_Odds_Calculator_3-way'!A191="","",'True_Odds_Calculator_3-way'!A191)</f>
        <v>1.52</v>
      </c>
      <c r="B190" s="4">
        <f>IF('True_Odds_Calculator_3-way'!B191="","",'True_Odds_Calculator_3-way'!B191)</f>
        <v>4.3600000000000003</v>
      </c>
      <c r="C190" s="4">
        <f>IF('True_Odds_Calculator_3-way'!C191="","",'True_Odds_Calculator_3-way'!C191)</f>
        <v>5.95</v>
      </c>
      <c r="D190" s="4">
        <f t="shared" si="10"/>
        <v>5.5319761897999253E-2</v>
      </c>
      <c r="E190" s="4">
        <f t="shared" si="11"/>
        <v>1.5638321499051355</v>
      </c>
      <c r="F190" s="4">
        <f t="shared" si="12"/>
        <v>4.7411817893248447</v>
      </c>
      <c r="G190" s="4">
        <f t="shared" si="13"/>
        <v>6.6832720912258834</v>
      </c>
      <c r="I190" s="4">
        <f t="shared" si="14"/>
        <v>1.0553197618979993</v>
      </c>
    </row>
    <row r="191" spans="1:9" x14ac:dyDescent="0.2">
      <c r="A191" s="4">
        <f>IF('True_Odds_Calculator_3-way'!A192="","",'True_Odds_Calculator_3-way'!A192)</f>
        <v>1.23</v>
      </c>
      <c r="B191" s="4">
        <f>IF('True_Odds_Calculator_3-way'!B192="","",'True_Odds_Calculator_3-way'!B192)</f>
        <v>6.17</v>
      </c>
      <c r="C191" s="4">
        <f>IF('True_Odds_Calculator_3-way'!C192="","",'True_Odds_Calculator_3-way'!C192)</f>
        <v>11.89</v>
      </c>
      <c r="D191" s="4">
        <f t="shared" si="10"/>
        <v>5.9186973695031897E-2</v>
      </c>
      <c r="E191" s="4">
        <f t="shared" si="11"/>
        <v>1.2605903155983069</v>
      </c>
      <c r="F191" s="4">
        <f t="shared" si="12"/>
        <v>7.0251575003803852</v>
      </c>
      <c r="G191" s="4">
        <f t="shared" si="13"/>
        <v>15.533908653088318</v>
      </c>
      <c r="I191" s="4">
        <f t="shared" si="14"/>
        <v>1.0591869736950319</v>
      </c>
    </row>
    <row r="192" spans="1:9" x14ac:dyDescent="0.2">
      <c r="A192" s="4">
        <f>IF('True_Odds_Calculator_3-way'!A193="","",'True_Odds_Calculator_3-way'!A193)</f>
        <v>3.68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2</v>
      </c>
      <c r="D192" s="4">
        <f t="shared" si="10"/>
        <v>5.1851175252709769E-2</v>
      </c>
      <c r="E192" s="4">
        <f t="shared" si="11"/>
        <v>3.92996171027441</v>
      </c>
      <c r="F192" s="4">
        <f t="shared" si="12"/>
        <v>3.8047650306985359</v>
      </c>
      <c r="G192" s="4">
        <f t="shared" si="13"/>
        <v>2.0716102853058049</v>
      </c>
      <c r="I192" s="4">
        <f t="shared" si="14"/>
        <v>1.0518511752527098</v>
      </c>
    </row>
    <row r="193" spans="1:9" x14ac:dyDescent="0.2">
      <c r="A193" s="4">
        <f>IF('True_Odds_Calculator_3-way'!A194="","",'True_Odds_Calculator_3-way'!A194)</f>
        <v>10.89</v>
      </c>
      <c r="B193" s="4">
        <f>IF('True_Odds_Calculator_3-way'!B194="","",'True_Odds_Calculator_3-way'!B194)</f>
        <v>6.22</v>
      </c>
      <c r="C193" s="4">
        <f>IF('True_Odds_Calculator_3-way'!C194="","",'True_Odds_Calculator_3-way'!C194)</f>
        <v>1.23</v>
      </c>
      <c r="D193" s="4">
        <f t="shared" si="10"/>
        <v>6.5607198816002299E-2</v>
      </c>
      <c r="E193" s="4">
        <f t="shared" si="11"/>
        <v>14.294229913368229</v>
      </c>
      <c r="F193" s="4">
        <f t="shared" si="12"/>
        <v>7.1992873213961355</v>
      </c>
      <c r="G193" s="4">
        <f t="shared" si="13"/>
        <v>1.2640002823081997</v>
      </c>
      <c r="I193" s="4">
        <f t="shared" si="14"/>
        <v>1.0656071988160023</v>
      </c>
    </row>
    <row r="194" spans="1:9" x14ac:dyDescent="0.2">
      <c r="A194" s="4">
        <f>IF('True_Odds_Calculator_3-way'!A195="","",'True_Odds_Calculator_3-way'!A195)</f>
        <v>1.18</v>
      </c>
      <c r="B194" s="4">
        <f>IF('True_Odds_Calculator_3-way'!B195="","",'True_Odds_Calculator_3-way'!B195)</f>
        <v>6.88</v>
      </c>
      <c r="C194" s="4">
        <f>IF('True_Odds_Calculator_3-way'!C195="","",'True_Odds_Calculator_3-way'!C195)</f>
        <v>14.05</v>
      </c>
      <c r="D194" s="4">
        <f t="shared" si="10"/>
        <v>6.3980841552145673E-2</v>
      </c>
      <c r="E194" s="4">
        <f t="shared" si="11"/>
        <v>1.2104622480297786</v>
      </c>
      <c r="F194" s="4">
        <f t="shared" si="12"/>
        <v>8.0630927314232714</v>
      </c>
      <c r="G194" s="4">
        <f t="shared" si="13"/>
        <v>20.061214774653937</v>
      </c>
      <c r="I194" s="4">
        <f t="shared" si="14"/>
        <v>1.0639808415521457</v>
      </c>
    </row>
    <row r="195" spans="1:9" x14ac:dyDescent="0.2">
      <c r="A195" s="4">
        <f>IF('True_Odds_Calculator_3-way'!A196="","",'True_Odds_Calculator_3-way'!A196)</f>
        <v>1.3</v>
      </c>
      <c r="B195" s="4">
        <f>IF('True_Odds_Calculator_3-way'!B196="","",'True_Odds_Calculator_3-way'!B196)</f>
        <v>5.74</v>
      </c>
      <c r="C195" s="4">
        <f>IF('True_Odds_Calculator_3-way'!C196="","",'True_Odds_Calculator_3-way'!C196)</f>
        <v>11.79</v>
      </c>
      <c r="D195" s="4">
        <f t="shared" ref="D195:D258" si="15">IF(A195="","",((1/A195)+(1/B195)+(1/C195))-1)</f>
        <v>2.8264439174884082E-2</v>
      </c>
      <c r="E195" s="4">
        <f t="shared" ref="E195:E258" si="16">IF(A195="","",(3*A195)/(3-($D195*A195)))</f>
        <v>1.3161197340064323</v>
      </c>
      <c r="F195" s="4">
        <f t="shared" ref="F195:F258" si="17">IF(B195="","",(3*B195)/(3-($D195*B195)))</f>
        <v>6.0681619096536137</v>
      </c>
      <c r="G195" s="4">
        <f t="shared" ref="G195:G258" si="18">IF(C195="","",(3*C195)/(3-($D195*C195)))</f>
        <v>13.263274534181461</v>
      </c>
      <c r="I195" s="4">
        <f t="shared" ref="I195:I258" si="19">IF(A195="","",D195+1)</f>
        <v>1.0282644391748841</v>
      </c>
    </row>
    <row r="196" spans="1:9" x14ac:dyDescent="0.2">
      <c r="A196" s="4">
        <f>IF('True_Odds_Calculator_3-way'!A197="","",'True_Odds_Calculator_3-way'!A197)</f>
        <v>2.42</v>
      </c>
      <c r="B196" s="4">
        <f>IF('True_Odds_Calculator_3-way'!B197="","",'True_Odds_Calculator_3-way'!B197)</f>
        <v>3.25</v>
      </c>
      <c r="C196" s="4">
        <f>IF('True_Odds_Calculator_3-way'!C197="","",'True_Odds_Calculator_3-way'!C197)</f>
        <v>3.25</v>
      </c>
      <c r="D196" s="4">
        <f t="shared" si="15"/>
        <v>2.8607755880483143E-2</v>
      </c>
      <c r="E196" s="4">
        <f t="shared" si="16"/>
        <v>2.4771653543307082</v>
      </c>
      <c r="F196" s="4">
        <f t="shared" si="17"/>
        <v>3.3539445628997866</v>
      </c>
      <c r="G196" s="4">
        <f t="shared" si="18"/>
        <v>3.3539445628997866</v>
      </c>
      <c r="I196" s="4">
        <f t="shared" si="19"/>
        <v>1.0286077558804831</v>
      </c>
    </row>
    <row r="197" spans="1:9" x14ac:dyDescent="0.2">
      <c r="A197" s="4">
        <f>IF('True_Odds_Calculator_3-way'!A198="","",'True_Odds_Calculator_3-way'!A198)</f>
        <v>2.63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3.23</v>
      </c>
      <c r="D197" s="4">
        <f t="shared" si="15"/>
        <v>2.6525996802280183E-2</v>
      </c>
      <c r="E197" s="4">
        <f t="shared" si="16"/>
        <v>2.6926153074133299</v>
      </c>
      <c r="F197" s="4">
        <f t="shared" si="17"/>
        <v>3.0500978160664647</v>
      </c>
      <c r="G197" s="4">
        <f t="shared" si="18"/>
        <v>3.3249597073069546</v>
      </c>
      <c r="I197" s="4">
        <f t="shared" si="19"/>
        <v>1.0265259968022802</v>
      </c>
    </row>
    <row r="198" spans="1:9" x14ac:dyDescent="0.2">
      <c r="A198" s="4">
        <f>IF('True_Odds_Calculator_3-way'!A199="","",'True_Odds_Calculator_3-way'!A199)</f>
        <v>11.41</v>
      </c>
      <c r="B198" s="4">
        <f>IF('True_Odds_Calculator_3-way'!B199="","",'True_Odds_Calculator_3-way'!B199)</f>
        <v>5.74</v>
      </c>
      <c r="C198" s="4">
        <f>IF('True_Odds_Calculator_3-way'!C199="","",'True_Odds_Calculator_3-way'!C199)</f>
        <v>1.3</v>
      </c>
      <c r="D198" s="4">
        <f t="shared" si="15"/>
        <v>3.1089216036096046E-2</v>
      </c>
      <c r="E198" s="4">
        <f t="shared" si="16"/>
        <v>12.940067946635642</v>
      </c>
      <c r="F198" s="4">
        <f t="shared" si="17"/>
        <v>6.1030330196726448</v>
      </c>
      <c r="G198" s="4">
        <f t="shared" si="18"/>
        <v>1.3177527567256015</v>
      </c>
      <c r="I198" s="4">
        <f t="shared" si="19"/>
        <v>1.031089216036096</v>
      </c>
    </row>
    <row r="199" spans="1: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5.57</v>
      </c>
      <c r="C199" s="4">
        <f>IF('True_Odds_Calculator_3-way'!C200="","",'True_Odds_Calculator_3-way'!C200)</f>
        <v>11.44</v>
      </c>
      <c r="D199" s="4">
        <f t="shared" si="15"/>
        <v>3.030457968306588E-2</v>
      </c>
      <c r="E199" s="4">
        <f t="shared" si="16"/>
        <v>1.3275677031434647</v>
      </c>
      <c r="F199" s="4">
        <f t="shared" si="17"/>
        <v>5.902083708268588</v>
      </c>
      <c r="G199" s="4">
        <f t="shared" si="18"/>
        <v>12.934759774153989</v>
      </c>
      <c r="I199" s="4">
        <f t="shared" si="19"/>
        <v>1.0303045796830659</v>
      </c>
    </row>
    <row r="200" spans="1:9" x14ac:dyDescent="0.2">
      <c r="A200" s="4">
        <f>IF('True_Odds_Calculator_3-way'!A201="","",'True_Odds_Calculator_3-way'!A201)</f>
        <v>2</v>
      </c>
      <c r="B200" s="4">
        <f>IF('True_Odds_Calculator_3-way'!B201="","",'True_Odds_Calculator_3-way'!B201)</f>
        <v>3.46</v>
      </c>
      <c r="C200" s="4">
        <f>IF('True_Odds_Calculator_3-way'!C201="","",'True_Odds_Calculator_3-way'!C201)</f>
        <v>4.26</v>
      </c>
      <c r="D200" s="4">
        <f t="shared" si="15"/>
        <v>2.3759125078021137E-2</v>
      </c>
      <c r="E200" s="4">
        <f t="shared" si="16"/>
        <v>2.0321886834074783</v>
      </c>
      <c r="F200" s="4">
        <f t="shared" si="17"/>
        <v>3.5574828235369833</v>
      </c>
      <c r="G200" s="4">
        <f t="shared" si="18"/>
        <v>4.4087419489920032</v>
      </c>
      <c r="I200" s="4">
        <f t="shared" si="19"/>
        <v>1.0237591250780211</v>
      </c>
    </row>
    <row r="201" spans="1:9" x14ac:dyDescent="0.2">
      <c r="A201" s="4">
        <f>IF('True_Odds_Calculator_3-way'!A202="","",'True_Odds_Calculator_3-way'!A202)</f>
        <v>2.98</v>
      </c>
      <c r="B201" s="4">
        <f>IF('True_Odds_Calculator_3-way'!B202="","",'True_Odds_Calculator_3-way'!B202)</f>
        <v>3.09</v>
      </c>
      <c r="C201" s="4">
        <f>IF('True_Odds_Calculator_3-way'!C202="","",'True_Odds_Calculator_3-way'!C202)</f>
        <v>2.75</v>
      </c>
      <c r="D201" s="4">
        <f t="shared" si="15"/>
        <v>2.2831428904277029E-2</v>
      </c>
      <c r="E201" s="4">
        <f t="shared" si="16"/>
        <v>3.0491523961090699</v>
      </c>
      <c r="F201" s="4">
        <f t="shared" si="17"/>
        <v>3.1644155730551904</v>
      </c>
      <c r="G201" s="4">
        <f t="shared" si="18"/>
        <v>2.8087845170068531</v>
      </c>
      <c r="I201" s="4">
        <f t="shared" si="19"/>
        <v>1.022831428904277</v>
      </c>
    </row>
    <row r="202" spans="1:9" x14ac:dyDescent="0.2">
      <c r="A202" s="4">
        <f>IF('True_Odds_Calculator_3-way'!A203="","",'True_Odds_Calculator_3-way'!A203)</f>
        <v>11.38</v>
      </c>
      <c r="B202" s="4">
        <f>IF('True_Odds_Calculator_3-way'!B203="","",'True_Odds_Calculator_3-way'!B203)</f>
        <v>7.61</v>
      </c>
      <c r="C202" s="4">
        <f>IF('True_Odds_Calculator_3-way'!C203="","",'True_Odds_Calculator_3-way'!C203)</f>
        <v>1.23</v>
      </c>
      <c r="D202" s="4">
        <f t="shared" si="15"/>
        <v>3.2287636973767242E-2</v>
      </c>
      <c r="E202" s="4">
        <f t="shared" si="16"/>
        <v>12.968332431471412</v>
      </c>
      <c r="F202" s="4">
        <f t="shared" si="17"/>
        <v>8.2888842591768803</v>
      </c>
      <c r="G202" s="4">
        <f t="shared" si="18"/>
        <v>1.2465010956947298</v>
      </c>
      <c r="I202" s="4">
        <f t="shared" si="19"/>
        <v>1.0322876369737672</v>
      </c>
    </row>
    <row r="203" spans="1:9" x14ac:dyDescent="0.2">
      <c r="A203" s="4">
        <f>IF('True_Odds_Calculator_3-way'!A204="","",'True_Odds_Calculator_3-way'!A204)</f>
        <v>3.21</v>
      </c>
      <c r="B203" s="4">
        <f>IF('True_Odds_Calculator_3-way'!B204="","",'True_Odds_Calculator_3-way'!B204)</f>
        <v>3.38</v>
      </c>
      <c r="C203" s="4">
        <f>IF('True_Odds_Calculator_3-way'!C204="","",'True_Odds_Calculator_3-way'!C204)</f>
        <v>2.38</v>
      </c>
      <c r="D203" s="4">
        <f t="shared" si="15"/>
        <v>2.7552535143350099E-2</v>
      </c>
      <c r="E203" s="4">
        <f t="shared" si="16"/>
        <v>3.3075093874387727</v>
      </c>
      <c r="F203" s="4">
        <f t="shared" si="17"/>
        <v>3.4882851724456554</v>
      </c>
      <c r="G203" s="4">
        <f t="shared" si="18"/>
        <v>2.4331854049277837</v>
      </c>
      <c r="I203" s="4">
        <f t="shared" si="19"/>
        <v>1.0275525351433501</v>
      </c>
    </row>
    <row r="204" spans="1:9" x14ac:dyDescent="0.2">
      <c r="A204" s="4">
        <f>IF('True_Odds_Calculator_3-way'!A205="","",'True_Odds_Calculator_3-way'!A205)</f>
        <v>1.59</v>
      </c>
      <c r="B204" s="4">
        <f>IF('True_Odds_Calculator_3-way'!B205="","",'True_Odds_Calculator_3-way'!B205)</f>
        <v>4.34</v>
      </c>
      <c r="C204" s="4">
        <f>IF('True_Odds_Calculator_3-way'!C205="","",'True_Odds_Calculator_3-way'!C205)</f>
        <v>5.78</v>
      </c>
      <c r="D204" s="4">
        <f t="shared" si="15"/>
        <v>3.2355944776679024E-2</v>
      </c>
      <c r="E204" s="4">
        <f t="shared" si="16"/>
        <v>1.6177420941463883</v>
      </c>
      <c r="F204" s="4">
        <f t="shared" si="17"/>
        <v>4.553123835143805</v>
      </c>
      <c r="G204" s="4">
        <f t="shared" si="18"/>
        <v>6.1642755125528117</v>
      </c>
      <c r="I204" s="4">
        <f t="shared" si="19"/>
        <v>1.032355944776679</v>
      </c>
    </row>
    <row r="205" spans="1:9" x14ac:dyDescent="0.2">
      <c r="A205" s="4">
        <f>IF('True_Odds_Calculator_3-way'!A206="","",'True_Odds_Calculator_3-way'!A206)</f>
        <v>1.24</v>
      </c>
      <c r="B205" s="4">
        <f>IF('True_Odds_Calculator_3-way'!B206="","",'True_Odds_Calculator_3-way'!B206)</f>
        <v>6.58</v>
      </c>
      <c r="C205" s="4">
        <f>IF('True_Odds_Calculator_3-way'!C206="","",'True_Odds_Calculator_3-way'!C206)</f>
        <v>13.05</v>
      </c>
      <c r="D205" s="4">
        <f t="shared" si="15"/>
        <v>3.5055649284224888E-2</v>
      </c>
      <c r="E205" s="4">
        <f t="shared" si="16"/>
        <v>1.2582313550687041</v>
      </c>
      <c r="F205" s="4">
        <f t="shared" si="17"/>
        <v>7.1280680582754812</v>
      </c>
      <c r="G205" s="4">
        <f t="shared" si="18"/>
        <v>15.398086089344122</v>
      </c>
      <c r="I205" s="4">
        <f t="shared" si="19"/>
        <v>1.0350556492842249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3.26</v>
      </c>
      <c r="C206" s="4">
        <f>IF('True_Odds_Calculator_3-way'!C207="","",'True_Odds_Calculator_3-way'!C207)</f>
        <v>3.58</v>
      </c>
      <c r="D206" s="4">
        <f t="shared" si="15"/>
        <v>2.8555951302410953E-2</v>
      </c>
      <c r="E206" s="4">
        <f t="shared" si="16"/>
        <v>2.3096863184928265</v>
      </c>
      <c r="F206" s="4">
        <f t="shared" si="17"/>
        <v>3.3644000257151516</v>
      </c>
      <c r="G206" s="4">
        <f t="shared" si="18"/>
        <v>3.7062986823926702</v>
      </c>
      <c r="I206" s="4">
        <f t="shared" si="19"/>
        <v>1.028555951302411</v>
      </c>
    </row>
    <row r="207" spans="1:9" x14ac:dyDescent="0.2">
      <c r="A207" s="4">
        <f>IF('True_Odds_Calculator_3-way'!A208="","",'True_Odds_Calculator_3-way'!A208)</f>
        <v>12.88</v>
      </c>
      <c r="B207" s="4">
        <f>IF('True_Odds_Calculator_3-way'!B208="","",'True_Odds_Calculator_3-way'!B208)</f>
        <v>7.21</v>
      </c>
      <c r="C207" s="4">
        <f>IF('True_Odds_Calculator_3-way'!C208="","",'True_Odds_Calculator_3-way'!C208)</f>
        <v>1.22</v>
      </c>
      <c r="D207" s="4">
        <f t="shared" si="15"/>
        <v>3.6008137901445636E-2</v>
      </c>
      <c r="E207" s="4">
        <f t="shared" si="16"/>
        <v>15.235300319296348</v>
      </c>
      <c r="F207" s="4">
        <f t="shared" si="17"/>
        <v>7.8930621066882036</v>
      </c>
      <c r="G207" s="4">
        <f t="shared" si="18"/>
        <v>1.2381303254494904</v>
      </c>
      <c r="I207" s="4">
        <f t="shared" si="19"/>
        <v>1.0360081379014456</v>
      </c>
    </row>
    <row r="208" spans="1:9" x14ac:dyDescent="0.2">
      <c r="A208" s="4">
        <f>IF('True_Odds_Calculator_3-way'!A209="","",'True_Odds_Calculator_3-way'!A209)</f>
        <v>1.54</v>
      </c>
      <c r="B208" s="4">
        <f>IF('True_Odds_Calculator_3-way'!B209="","",'True_Odds_Calculator_3-way'!B209)</f>
        <v>4.5999999999999996</v>
      </c>
      <c r="C208" s="4">
        <f>IF('True_Odds_Calculator_3-way'!C209="","",'True_Odds_Calculator_3-way'!C209)</f>
        <v>6.01</v>
      </c>
      <c r="D208" s="4">
        <f t="shared" si="15"/>
        <v>3.3131304780006365E-2</v>
      </c>
      <c r="E208" s="4">
        <f t="shared" si="16"/>
        <v>1.5666445555018043</v>
      </c>
      <c r="F208" s="4">
        <f t="shared" si="17"/>
        <v>4.8461930729058373</v>
      </c>
      <c r="G208" s="4">
        <f t="shared" si="18"/>
        <v>6.4372606020530796</v>
      </c>
      <c r="I208" s="4">
        <f t="shared" si="19"/>
        <v>1.0331313047800064</v>
      </c>
    </row>
    <row r="209" spans="1:9" x14ac:dyDescent="0.2">
      <c r="A209" s="4">
        <f>IF('True_Odds_Calculator_3-way'!A210="","",'True_Odds_Calculator_3-way'!A210)</f>
        <v>2.0299999999999998</v>
      </c>
      <c r="B209" s="4">
        <f>IF('True_Odds_Calculator_3-way'!B210="","",'True_Odds_Calculator_3-way'!B210)</f>
        <v>3.76</v>
      </c>
      <c r="C209" s="4">
        <f>IF('True_Odds_Calculator_3-way'!C210="","",'True_Odds_Calculator_3-way'!C210)</f>
        <v>3.69</v>
      </c>
      <c r="D209" s="4">
        <f t="shared" si="15"/>
        <v>2.9570994274034756E-2</v>
      </c>
      <c r="E209" s="4">
        <f t="shared" si="16"/>
        <v>2.0714490874945568</v>
      </c>
      <c r="F209" s="4">
        <f t="shared" si="17"/>
        <v>3.9047178753848573</v>
      </c>
      <c r="G209" s="4">
        <f t="shared" si="18"/>
        <v>3.82927980163814</v>
      </c>
      <c r="I209" s="4">
        <f t="shared" si="19"/>
        <v>1.0295709942740348</v>
      </c>
    </row>
    <row r="210" spans="1:9" x14ac:dyDescent="0.2">
      <c r="A210" s="4">
        <f>IF('True_Odds_Calculator_3-way'!A211="","",'True_Odds_Calculator_3-way'!A211)</f>
        <v>2.93</v>
      </c>
      <c r="B210" s="4">
        <f>IF('True_Odds_Calculator_3-way'!B211="","",'True_Odds_Calculator_3-way'!B211)</f>
        <v>3.67</v>
      </c>
      <c r="C210" s="4">
        <f>IF('True_Odds_Calculator_3-way'!C211="","",'True_Odds_Calculator_3-way'!C211)</f>
        <v>2.41</v>
      </c>
      <c r="D210" s="4">
        <f t="shared" si="15"/>
        <v>2.8714251696442261E-2</v>
      </c>
      <c r="E210" s="4">
        <f t="shared" si="16"/>
        <v>3.0145405359315842</v>
      </c>
      <c r="F210" s="4">
        <f t="shared" si="17"/>
        <v>3.8036097860391882</v>
      </c>
      <c r="G210" s="4">
        <f t="shared" si="18"/>
        <v>2.4669043680581653</v>
      </c>
      <c r="I210" s="4">
        <f t="shared" si="19"/>
        <v>1.0287142516964423</v>
      </c>
    </row>
    <row r="211" spans="1:9" x14ac:dyDescent="0.2">
      <c r="A211" s="4">
        <f>IF('True_Odds_Calculator_3-way'!A212="","",'True_Odds_Calculator_3-way'!A212)</f>
        <v>2.29</v>
      </c>
      <c r="B211" s="4">
        <f>IF('True_Odds_Calculator_3-way'!B212="","",'True_Odds_Calculator_3-way'!B212)</f>
        <v>3.63</v>
      </c>
      <c r="C211" s="4">
        <f>IF('True_Odds_Calculator_3-way'!C212="","",'True_Odds_Calculator_3-way'!C212)</f>
        <v>3.18</v>
      </c>
      <c r="D211" s="4">
        <f t="shared" si="15"/>
        <v>2.662872517636683E-2</v>
      </c>
      <c r="E211" s="4">
        <f t="shared" si="16"/>
        <v>2.3375136907116798</v>
      </c>
      <c r="F211" s="4">
        <f t="shared" si="17"/>
        <v>3.7508554021944041</v>
      </c>
      <c r="G211" s="4">
        <f t="shared" si="18"/>
        <v>3.2723673079013262</v>
      </c>
      <c r="I211" s="4">
        <f t="shared" si="19"/>
        <v>1.0266287251763668</v>
      </c>
    </row>
    <row r="212" spans="1:9" x14ac:dyDescent="0.2">
      <c r="A212" s="4">
        <f>IF('True_Odds_Calculator_3-way'!A213="","",'True_Odds_Calculator_3-way'!A213)</f>
        <v>2.81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2.61</v>
      </c>
      <c r="D212" s="4">
        <f t="shared" si="15"/>
        <v>2.8030989613566204E-2</v>
      </c>
      <c r="E212" s="4">
        <f t="shared" si="16"/>
        <v>2.8857678361194714</v>
      </c>
      <c r="F212" s="4">
        <f t="shared" si="17"/>
        <v>3.5755957004527645</v>
      </c>
      <c r="G212" s="4">
        <f t="shared" si="18"/>
        <v>2.6752409977816658</v>
      </c>
      <c r="I212" s="4">
        <f t="shared" si="19"/>
        <v>1.0280309896135662</v>
      </c>
    </row>
    <row r="213" spans="1:9" x14ac:dyDescent="0.2">
      <c r="A213" s="4">
        <f>IF('True_Odds_Calculator_3-way'!A214="","",'True_Odds_Calculator_3-way'!A214)</f>
        <v>7.4</v>
      </c>
      <c r="B213" s="4">
        <f>IF('True_Odds_Calculator_3-way'!B214="","",'True_Odds_Calculator_3-way'!B214)</f>
        <v>4.72</v>
      </c>
      <c r="C213" s="4">
        <f>IF('True_Odds_Calculator_3-way'!C214="","",'True_Odds_Calculator_3-way'!C214)</f>
        <v>1.46</v>
      </c>
      <c r="D213" s="4">
        <f t="shared" si="15"/>
        <v>3.1931048764111125E-2</v>
      </c>
      <c r="E213" s="4">
        <f t="shared" si="16"/>
        <v>8.0326800131056082</v>
      </c>
      <c r="F213" s="4">
        <f t="shared" si="17"/>
        <v>4.9696670443559698</v>
      </c>
      <c r="G213" s="4">
        <f t="shared" si="18"/>
        <v>1.4830462074410249</v>
      </c>
      <c r="I213" s="4">
        <f t="shared" si="19"/>
        <v>1.0319310487641111</v>
      </c>
    </row>
    <row r="214" spans="1:9" x14ac:dyDescent="0.2">
      <c r="A214" s="4">
        <f>IF('True_Odds_Calculator_3-way'!A215="","",'True_Odds_Calculator_3-way'!A215)</f>
        <v>1.75</v>
      </c>
      <c r="B214" s="4">
        <f>IF('True_Odds_Calculator_3-way'!B215="","",'True_Odds_Calculator_3-way'!B215)</f>
        <v>3.88</v>
      </c>
      <c r="C214" s="4">
        <f>IF('True_Odds_Calculator_3-way'!C215="","",'True_Odds_Calculator_3-way'!C215)</f>
        <v>5.17</v>
      </c>
      <c r="D214" s="4">
        <f t="shared" si="15"/>
        <v>2.2584127870374893E-2</v>
      </c>
      <c r="E214" s="4">
        <f t="shared" si="16"/>
        <v>1.7733624086485031</v>
      </c>
      <c r="F214" s="4">
        <f t="shared" si="17"/>
        <v>3.996740000834925</v>
      </c>
      <c r="G214" s="4">
        <f t="shared" si="18"/>
        <v>5.3793647712645321</v>
      </c>
      <c r="I214" s="4">
        <f t="shared" si="19"/>
        <v>1.0225841278703749</v>
      </c>
    </row>
    <row r="215" spans="1:9" x14ac:dyDescent="0.2">
      <c r="A215" s="4">
        <f>IF('True_Odds_Calculator_3-way'!A216="","",'True_Odds_Calculator_3-way'!A216)</f>
        <v>1.54</v>
      </c>
      <c r="B215" s="4">
        <f>IF('True_Odds_Calculator_3-way'!B216="","",'True_Odds_Calculator_3-way'!B216)</f>
        <v>4.0199999999999996</v>
      </c>
      <c r="C215" s="4">
        <f>IF('True_Odds_Calculator_3-way'!C216="","",'True_Odds_Calculator_3-way'!C216)</f>
        <v>6.76</v>
      </c>
      <c r="D215" s="4">
        <f t="shared" si="15"/>
        <v>4.6035862338962286E-2</v>
      </c>
      <c r="E215" s="4">
        <f t="shared" si="16"/>
        <v>1.5772737268283545</v>
      </c>
      <c r="F215" s="4">
        <f t="shared" si="17"/>
        <v>4.2842894878511935</v>
      </c>
      <c r="G215" s="4">
        <f t="shared" si="18"/>
        <v>7.5424049105937074</v>
      </c>
      <c r="I215" s="4">
        <f t="shared" si="19"/>
        <v>1.0460358623389623</v>
      </c>
    </row>
    <row r="216" spans="1:9" x14ac:dyDescent="0.2">
      <c r="A216" s="4">
        <f>IF('True_Odds_Calculator_3-way'!A217="","",'True_Odds_Calculator_3-way'!A217)</f>
        <v>1.89</v>
      </c>
      <c r="B216" s="4">
        <f>IF('True_Odds_Calculator_3-way'!B217="","",'True_Odds_Calculator_3-way'!B217)</f>
        <v>3.55</v>
      </c>
      <c r="C216" s="4">
        <f>IF('True_Odds_Calculator_3-way'!C217="","",'True_Odds_Calculator_3-way'!C217)</f>
        <v>3.96</v>
      </c>
      <c r="D216" s="4">
        <f t="shared" si="15"/>
        <v>6.331592247085216E-2</v>
      </c>
      <c r="E216" s="4">
        <f t="shared" si="16"/>
        <v>1.9685224534793782</v>
      </c>
      <c r="F216" s="4">
        <f t="shared" si="17"/>
        <v>3.8375218815536334</v>
      </c>
      <c r="G216" s="4">
        <f t="shared" si="18"/>
        <v>4.3211487231530361</v>
      </c>
      <c r="I216" s="4">
        <f t="shared" si="19"/>
        <v>1.0633159224708522</v>
      </c>
    </row>
    <row r="217" spans="1:9" x14ac:dyDescent="0.2">
      <c r="A217" s="4">
        <f>IF('True_Odds_Calculator_3-way'!A218="","",'True_Odds_Calculator_3-way'!A218)</f>
        <v>3.85</v>
      </c>
      <c r="B217" s="4">
        <f>IF('True_Odds_Calculator_3-way'!B218="","",'True_Odds_Calculator_3-way'!B218)</f>
        <v>3.27</v>
      </c>
      <c r="C217" s="4">
        <f>IF('True_Odds_Calculator_3-way'!C218="","",'True_Odds_Calculator_3-way'!C218)</f>
        <v>2.0099999999999998</v>
      </c>
      <c r="D217" s="4">
        <f t="shared" si="15"/>
        <v>6.3063095104721967E-2</v>
      </c>
      <c r="E217" s="4">
        <f t="shared" si="16"/>
        <v>4.1890215891530307</v>
      </c>
      <c r="F217" s="4">
        <f t="shared" si="17"/>
        <v>3.5113670660016258</v>
      </c>
      <c r="G217" s="4">
        <f t="shared" si="18"/>
        <v>2.0986737371932058</v>
      </c>
      <c r="I217" s="4">
        <f t="shared" si="19"/>
        <v>1.063063095104722</v>
      </c>
    </row>
    <row r="218" spans="1:9" x14ac:dyDescent="0.2">
      <c r="A218" s="4">
        <f>IF('True_Odds_Calculator_3-way'!A219="","",'True_Odds_Calculator_3-way'!A219)</f>
        <v>2</v>
      </c>
      <c r="B218" s="4">
        <f>IF('True_Odds_Calculator_3-way'!B219="","",'True_Odds_Calculator_3-way'!B219)</f>
        <v>2.98</v>
      </c>
      <c r="C218" s="4">
        <f>IF('True_Odds_Calculator_3-way'!C219="","",'True_Odds_Calculator_3-way'!C219)</f>
        <v>4.3899999999999997</v>
      </c>
      <c r="D218" s="4">
        <f t="shared" si="15"/>
        <v>6.3360902600479996E-2</v>
      </c>
      <c r="E218" s="4">
        <f t="shared" si="16"/>
        <v>2.0882071255267527</v>
      </c>
      <c r="F218" s="4">
        <f t="shared" si="17"/>
        <v>3.1801541191627969</v>
      </c>
      <c r="G218" s="4">
        <f t="shared" si="18"/>
        <v>4.8386285460665004</v>
      </c>
      <c r="I218" s="4">
        <f t="shared" si="19"/>
        <v>1.06336090260048</v>
      </c>
    </row>
    <row r="219" spans="1:9" x14ac:dyDescent="0.2">
      <c r="A219" s="4">
        <f>IF('True_Odds_Calculator_3-way'!A220="","",'True_Odds_Calculator_3-way'!A220)</f>
        <v>2.59</v>
      </c>
      <c r="B219" s="4">
        <f>IF('True_Odds_Calculator_3-way'!B220="","",'True_Odds_Calculator_3-way'!B220)</f>
        <v>3.06</v>
      </c>
      <c r="C219" s="4">
        <f>IF('True_Odds_Calculator_3-way'!C220="","",'True_Odds_Calculator_3-way'!C220)</f>
        <v>3.24</v>
      </c>
      <c r="D219" s="4">
        <f t="shared" si="15"/>
        <v>2.1539747029943213E-2</v>
      </c>
      <c r="E219" s="4">
        <f t="shared" si="16"/>
        <v>2.6390762126989924</v>
      </c>
      <c r="F219" s="4">
        <f t="shared" si="17"/>
        <v>3.1287401160342494</v>
      </c>
      <c r="G219" s="4">
        <f t="shared" si="18"/>
        <v>3.3171670133904629</v>
      </c>
      <c r="I219" s="4">
        <f t="shared" si="19"/>
        <v>1.0215397470299432</v>
      </c>
    </row>
    <row r="220" spans="1:9" x14ac:dyDescent="0.2">
      <c r="A220" s="4">
        <f>IF('True_Odds_Calculator_3-way'!A221="","",'True_Odds_Calculator_3-way'!A221)</f>
        <v>1.18</v>
      </c>
      <c r="B220" s="4">
        <f>IF('True_Odds_Calculator_3-way'!B221="","",'True_Odds_Calculator_3-way'!B221)</f>
        <v>8.1300000000000008</v>
      </c>
      <c r="C220" s="4">
        <f>IF('True_Odds_Calculator_3-way'!C221="","",'True_Odds_Calculator_3-way'!C221)</f>
        <v>17.14</v>
      </c>
      <c r="D220" s="4">
        <f t="shared" si="15"/>
        <v>2.8801914307140297E-2</v>
      </c>
      <c r="E220" s="4">
        <f t="shared" si="16"/>
        <v>1.1935211057606736</v>
      </c>
      <c r="F220" s="4">
        <f t="shared" si="17"/>
        <v>8.818296123130926</v>
      </c>
      <c r="G220" s="4">
        <f t="shared" si="18"/>
        <v>20.516010879262918</v>
      </c>
      <c r="I220" s="4">
        <f t="shared" si="19"/>
        <v>1.0288019143071403</v>
      </c>
    </row>
    <row r="221" spans="1:9" x14ac:dyDescent="0.2">
      <c r="A221" s="4">
        <f>IF('True_Odds_Calculator_3-way'!A222="","",'True_Odds_Calculator_3-way'!A222)</f>
        <v>2.46</v>
      </c>
      <c r="B221" s="4">
        <f>IF('True_Odds_Calculator_3-way'!B222="","",'True_Odds_Calculator_3-way'!B222)</f>
        <v>3.39</v>
      </c>
      <c r="C221" s="4">
        <f>IF('True_Odds_Calculator_3-way'!C222="","",'True_Odds_Calculator_3-way'!C222)</f>
        <v>3.12</v>
      </c>
      <c r="D221" s="4">
        <f t="shared" si="15"/>
        <v>2.2002136290933949E-2</v>
      </c>
      <c r="E221" s="4">
        <f t="shared" si="16"/>
        <v>2.5051981633695282</v>
      </c>
      <c r="F221" s="4">
        <f t="shared" si="17"/>
        <v>3.4764325041927338</v>
      </c>
      <c r="G221" s="4">
        <f t="shared" si="18"/>
        <v>3.1930644078180035</v>
      </c>
      <c r="I221" s="4">
        <f t="shared" si="19"/>
        <v>1.0220021362909339</v>
      </c>
    </row>
    <row r="222" spans="1:9" x14ac:dyDescent="0.2">
      <c r="A222" s="4">
        <f>IF('True_Odds_Calculator_3-way'!A223="","",'True_Odds_Calculator_3-way'!A223)</f>
        <v>1.7</v>
      </c>
      <c r="B222" s="4">
        <f>IF('True_Odds_Calculator_3-way'!B223="","",'True_Odds_Calculator_3-way'!B223)</f>
        <v>4.16</v>
      </c>
      <c r="C222" s="4">
        <f>IF('True_Odds_Calculator_3-way'!C223="","",'True_Odds_Calculator_3-way'!C223)</f>
        <v>5.0599999999999996</v>
      </c>
      <c r="D222" s="4">
        <f t="shared" si="15"/>
        <v>2.6248368000286071E-2</v>
      </c>
      <c r="E222" s="4">
        <f t="shared" si="16"/>
        <v>1.7256677113084939</v>
      </c>
      <c r="F222" s="4">
        <f t="shared" si="17"/>
        <v>4.3171339042704462</v>
      </c>
      <c r="G222" s="4">
        <f t="shared" si="18"/>
        <v>5.2943947541811482</v>
      </c>
      <c r="I222" s="4">
        <f t="shared" si="19"/>
        <v>1.0262483680002861</v>
      </c>
    </row>
    <row r="223" spans="1:9" x14ac:dyDescent="0.2">
      <c r="A223" s="4">
        <f>IF('True_Odds_Calculator_3-way'!A224="","",'True_Odds_Calculator_3-way'!A224)</f>
        <v>1.22</v>
      </c>
      <c r="B223" s="4">
        <f>IF('True_Odds_Calculator_3-way'!B224="","",'True_Odds_Calculator_3-way'!B224)</f>
        <v>7.03</v>
      </c>
      <c r="C223" s="4">
        <f>IF('True_Odds_Calculator_3-way'!C224="","",'True_Odds_Calculator_3-way'!C224)</f>
        <v>13.78</v>
      </c>
      <c r="D223" s="4">
        <f t="shared" si="15"/>
        <v>3.4488582309573079E-2</v>
      </c>
      <c r="E223" s="4">
        <f t="shared" si="16"/>
        <v>1.2373543360585399</v>
      </c>
      <c r="F223" s="4">
        <f t="shared" si="17"/>
        <v>7.648106545068905</v>
      </c>
      <c r="G223" s="4">
        <f t="shared" si="18"/>
        <v>16.373915684250136</v>
      </c>
      <c r="I223" s="4">
        <f t="shared" si="19"/>
        <v>1.0344885823095731</v>
      </c>
    </row>
    <row r="224" spans="1:9" x14ac:dyDescent="0.2">
      <c r="A224" s="4">
        <f>IF('True_Odds_Calculator_3-way'!A225="","",'True_Odds_Calculator_3-way'!A225)</f>
        <v>2.61</v>
      </c>
      <c r="B224" s="4">
        <f>IF('True_Odds_Calculator_3-way'!B225="","",'True_Odds_Calculator_3-way'!B225)</f>
        <v>3.69</v>
      </c>
      <c r="C224" s="4">
        <f>IF('True_Odds_Calculator_3-way'!C225="","",'True_Odds_Calculator_3-way'!C225)</f>
        <v>2.72</v>
      </c>
      <c r="D224" s="4">
        <f t="shared" si="15"/>
        <v>2.1791531302737033E-2</v>
      </c>
      <c r="E224" s="4">
        <f t="shared" si="16"/>
        <v>2.6604382707548542</v>
      </c>
      <c r="F224" s="4">
        <f t="shared" si="17"/>
        <v>3.7916292512457819</v>
      </c>
      <c r="G224" s="4">
        <f t="shared" si="18"/>
        <v>2.7748240157210082</v>
      </c>
      <c r="I224" s="4">
        <f t="shared" si="19"/>
        <v>1.021791531302737</v>
      </c>
    </row>
    <row r="225" spans="1:9" x14ac:dyDescent="0.2">
      <c r="A225" s="4">
        <f>IF('True_Odds_Calculator_3-way'!A226="","",'True_Odds_Calculator_3-way'!A226)</f>
        <v>4.8099999999999996</v>
      </c>
      <c r="B225" s="4">
        <f>IF('True_Odds_Calculator_3-way'!B226="","",'True_Odds_Calculator_3-way'!B226)</f>
        <v>4.32</v>
      </c>
      <c r="C225" s="4">
        <f>IF('True_Odds_Calculator_3-way'!C226="","",'True_Odds_Calculator_3-way'!C226)</f>
        <v>1.71</v>
      </c>
      <c r="D225" s="4">
        <f t="shared" si="15"/>
        <v>2.4177011019116179E-2</v>
      </c>
      <c r="E225" s="4">
        <f t="shared" si="16"/>
        <v>5.0039730488375742</v>
      </c>
      <c r="F225" s="4">
        <f t="shared" si="17"/>
        <v>4.4758253950498972</v>
      </c>
      <c r="G225" s="4">
        <f t="shared" si="18"/>
        <v>1.7338946219470563</v>
      </c>
      <c r="I225" s="4">
        <f t="shared" si="19"/>
        <v>1.0241770110191162</v>
      </c>
    </row>
    <row r="226" spans="1:9" x14ac:dyDescent="0.2">
      <c r="A226" s="4">
        <f>IF('True_Odds_Calculator_3-way'!A227="","",'True_Odds_Calculator_3-way'!A227)</f>
        <v>3.99</v>
      </c>
      <c r="B226" s="4">
        <f>IF('True_Odds_Calculator_3-way'!B227="","",'True_Odds_Calculator_3-way'!B227)</f>
        <v>4.16</v>
      </c>
      <c r="C226" s="4">
        <f>IF('True_Odds_Calculator_3-way'!C227="","",'True_Odds_Calculator_3-way'!C227)</f>
        <v>1.88</v>
      </c>
      <c r="D226" s="4">
        <f t="shared" si="15"/>
        <v>2.2926075417676772E-2</v>
      </c>
      <c r="E226" s="4">
        <f t="shared" si="16"/>
        <v>4.1154881489385495</v>
      </c>
      <c r="F226" s="4">
        <f t="shared" si="17"/>
        <v>4.2965922092113011</v>
      </c>
      <c r="G226" s="4">
        <f t="shared" si="18"/>
        <v>1.9074036825583938</v>
      </c>
      <c r="I226" s="4">
        <f t="shared" si="19"/>
        <v>1.0229260754176768</v>
      </c>
    </row>
    <row r="227" spans="1: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3.12</v>
      </c>
      <c r="D227" s="4">
        <f t="shared" si="15"/>
        <v>2.7561170323454398E-2</v>
      </c>
      <c r="E227" s="4">
        <f t="shared" si="16"/>
        <v>2.5692455498832687</v>
      </c>
      <c r="F227" s="4">
        <f t="shared" si="17"/>
        <v>3.339400818310271</v>
      </c>
      <c r="G227" s="4">
        <f t="shared" si="18"/>
        <v>3.2120695312594938</v>
      </c>
      <c r="I227" s="4">
        <f t="shared" si="19"/>
        <v>1.0275611703234544</v>
      </c>
    </row>
    <row r="228" spans="1:9" x14ac:dyDescent="0.2">
      <c r="A228" s="4">
        <f>IF('True_Odds_Calculator_3-way'!A229="","",'True_Odds_Calculator_3-way'!A229)</f>
        <v>2.98</v>
      </c>
      <c r="B228" s="4">
        <f>IF('True_Odds_Calculator_3-way'!B229="","",'True_Odds_Calculator_3-way'!B229)</f>
        <v>3.45</v>
      </c>
      <c r="C228" s="4">
        <f>IF('True_Odds_Calculator_3-way'!C229="","",'True_Odds_Calculator_3-way'!C229)</f>
        <v>2.48</v>
      </c>
      <c r="D228" s="4">
        <f t="shared" si="15"/>
        <v>2.8651348714038738E-2</v>
      </c>
      <c r="E228" s="4">
        <f t="shared" si="16"/>
        <v>3.067296294573469</v>
      </c>
      <c r="F228" s="4">
        <f t="shared" si="17"/>
        <v>3.5675472979401777</v>
      </c>
      <c r="G228" s="4">
        <f t="shared" si="18"/>
        <v>2.5401640781496577</v>
      </c>
      <c r="I228" s="4">
        <f t="shared" si="19"/>
        <v>1.0286513487140387</v>
      </c>
    </row>
    <row r="229" spans="1:9" x14ac:dyDescent="0.2">
      <c r="A229" s="4">
        <f>IF('True_Odds_Calculator_3-way'!A230="","",'True_Odds_Calculator_3-way'!A230)</f>
        <v>7.05</v>
      </c>
      <c r="B229" s="4">
        <f>IF('True_Odds_Calculator_3-way'!B230="","",'True_Odds_Calculator_3-way'!B230)</f>
        <v>4.3</v>
      </c>
      <c r="C229" s="4">
        <f>IF('True_Odds_Calculator_3-way'!C230="","",'True_Odds_Calculator_3-way'!C230)</f>
        <v>1.52</v>
      </c>
      <c r="D229" s="4">
        <f t="shared" si="15"/>
        <v>3.2296848008194656E-2</v>
      </c>
      <c r="E229" s="4">
        <f t="shared" si="16"/>
        <v>7.6290246029205608</v>
      </c>
      <c r="F229" s="4">
        <f t="shared" si="17"/>
        <v>4.5087182564791677</v>
      </c>
      <c r="G229" s="4">
        <f t="shared" si="18"/>
        <v>1.545286663506855</v>
      </c>
      <c r="I229" s="4">
        <f t="shared" si="19"/>
        <v>1.0322968480081947</v>
      </c>
    </row>
    <row r="230" spans="1:9" x14ac:dyDescent="0.2">
      <c r="A230" s="4">
        <f>IF('True_Odds_Calculator_3-way'!A231="","",'True_Odds_Calculator_3-way'!A231)</f>
        <v>1.43</v>
      </c>
      <c r="B230" s="4">
        <f>IF('True_Odds_Calculator_3-way'!B231="","",'True_Odds_Calculator_3-way'!B231)</f>
        <v>4.9000000000000004</v>
      </c>
      <c r="C230" s="4">
        <f>IF('True_Odds_Calculator_3-way'!C231="","",'True_Odds_Calculator_3-way'!C231)</f>
        <v>7.85</v>
      </c>
      <c r="D230" s="4">
        <f t="shared" si="15"/>
        <v>3.0770866985607714E-2</v>
      </c>
      <c r="E230" s="4">
        <f t="shared" si="16"/>
        <v>1.4512866697243552</v>
      </c>
      <c r="F230" s="4">
        <f t="shared" si="17"/>
        <v>5.1593017747964218</v>
      </c>
      <c r="G230" s="4">
        <f t="shared" si="18"/>
        <v>8.5374072933939349</v>
      </c>
      <c r="I230" s="4">
        <f t="shared" si="19"/>
        <v>1.0307708669856077</v>
      </c>
    </row>
    <row r="231" spans="1:9" x14ac:dyDescent="0.2">
      <c r="A231" s="4">
        <f>IF('True_Odds_Calculator_3-way'!A232="","",'True_Odds_Calculator_3-way'!A232)</f>
        <v>2.68</v>
      </c>
      <c r="B231" s="4">
        <f>IF('True_Odds_Calculator_3-way'!B232="","",'True_Odds_Calculator_3-way'!B232)</f>
        <v>3.15</v>
      </c>
      <c r="C231" s="4">
        <f>IF('True_Odds_Calculator_3-way'!C232="","",'True_Odds_Calculator_3-way'!C232)</f>
        <v>2.96</v>
      </c>
      <c r="D231" s="4">
        <f t="shared" si="15"/>
        <v>2.8432483656364305E-2</v>
      </c>
      <c r="E231" s="4">
        <f t="shared" si="16"/>
        <v>2.7498452030554428</v>
      </c>
      <c r="F231" s="4">
        <f t="shared" si="17"/>
        <v>3.2469343275617728</v>
      </c>
      <c r="G231" s="4">
        <f t="shared" si="18"/>
        <v>3.0454347501088743</v>
      </c>
      <c r="I231" s="4">
        <f t="shared" si="19"/>
        <v>1.0284324836563643</v>
      </c>
    </row>
    <row r="232" spans="1:9" x14ac:dyDescent="0.2">
      <c r="A232" s="4">
        <f>IF('True_Odds_Calculator_3-way'!A233="","",'True_Odds_Calculator_3-way'!A233)</f>
        <v>2.0099999999999998</v>
      </c>
      <c r="B232" s="4">
        <f>IF('True_Odds_Calculator_3-way'!B233="","",'True_Odds_Calculator_3-way'!B233)</f>
        <v>3.38</v>
      </c>
      <c r="C232" s="4">
        <f>IF('True_Odds_Calculator_3-way'!C233="","",'True_Odds_Calculator_3-way'!C233)</f>
        <v>4.2300000000000004</v>
      </c>
      <c r="D232" s="4">
        <f t="shared" si="15"/>
        <v>2.9777045361968568E-2</v>
      </c>
      <c r="E232" s="4">
        <f t="shared" si="16"/>
        <v>2.0509170678777671</v>
      </c>
      <c r="F232" s="4">
        <f t="shared" si="17"/>
        <v>3.4973312832889829</v>
      </c>
      <c r="G232" s="4">
        <f t="shared" si="18"/>
        <v>4.4153826392881506</v>
      </c>
      <c r="I232" s="4">
        <f t="shared" si="19"/>
        <v>1.0297770453619686</v>
      </c>
    </row>
    <row r="233" spans="1:9" x14ac:dyDescent="0.2">
      <c r="A233" s="4">
        <f>IF('True_Odds_Calculator_3-way'!A234="","",'True_Odds_Calculator_3-way'!A234)</f>
        <v>2.1800000000000002</v>
      </c>
      <c r="B233" s="4">
        <f>IF('True_Odds_Calculator_3-way'!B234="","",'True_Odds_Calculator_3-way'!B234)</f>
        <v>3.62</v>
      </c>
      <c r="C233" s="4">
        <f>IF('True_Odds_Calculator_3-way'!C234="","",'True_Odds_Calculator_3-way'!C234)</f>
        <v>3.41</v>
      </c>
      <c r="D233" s="4">
        <f t="shared" si="15"/>
        <v>2.8213822217736606E-2</v>
      </c>
      <c r="E233" s="4">
        <f t="shared" si="16"/>
        <v>2.2256299637673456</v>
      </c>
      <c r="F233" s="4">
        <f t="shared" si="17"/>
        <v>3.7475853391833205</v>
      </c>
      <c r="G233" s="4">
        <f t="shared" si="18"/>
        <v>3.5229809828746905</v>
      </c>
      <c r="I233" s="4">
        <f t="shared" si="19"/>
        <v>1.0282138222177366</v>
      </c>
    </row>
    <row r="234" spans="1:9" x14ac:dyDescent="0.2">
      <c r="A234" s="4">
        <f>IF('True_Odds_Calculator_3-way'!A235="","",'True_Odds_Calculator_3-way'!A235)</f>
        <v>1.47</v>
      </c>
      <c r="B234" s="4">
        <f>IF('True_Odds_Calculator_3-way'!B235="","",'True_Odds_Calculator_3-way'!B235)</f>
        <v>4.84</v>
      </c>
      <c r="C234" s="4">
        <f>IF('True_Odds_Calculator_3-way'!C235="","",'True_Odds_Calculator_3-way'!C235)</f>
        <v>7.34</v>
      </c>
      <c r="D234" s="4">
        <f t="shared" si="15"/>
        <v>2.3123461107819931E-2</v>
      </c>
      <c r="E234" s="4">
        <f t="shared" si="16"/>
        <v>1.4868467106223189</v>
      </c>
      <c r="F234" s="4">
        <f t="shared" si="17"/>
        <v>5.0275573015091011</v>
      </c>
      <c r="G234" s="4">
        <f t="shared" si="18"/>
        <v>7.7801660161836752</v>
      </c>
      <c r="I234" s="4">
        <f t="shared" si="19"/>
        <v>1.0231234611078199</v>
      </c>
    </row>
    <row r="235" spans="1:9" x14ac:dyDescent="0.2">
      <c r="A235" s="4">
        <f>IF('True_Odds_Calculator_3-way'!A236="","",'True_Odds_Calculator_3-way'!A236)</f>
        <v>2.4300000000000002</v>
      </c>
      <c r="B235" s="4">
        <f>IF('True_Odds_Calculator_3-way'!B236="","",'True_Odds_Calculator_3-way'!B236)</f>
        <v>3.32</v>
      </c>
      <c r="C235" s="4">
        <f>IF('True_Odds_Calculator_3-way'!C236="","",'True_Odds_Calculator_3-way'!C236)</f>
        <v>3.24</v>
      </c>
      <c r="D235" s="4">
        <f t="shared" si="15"/>
        <v>2.1369428330606288E-2</v>
      </c>
      <c r="E235" s="4">
        <f t="shared" si="16"/>
        <v>2.4728023213045076</v>
      </c>
      <c r="F235" s="4">
        <f t="shared" si="17"/>
        <v>3.4004158705181515</v>
      </c>
      <c r="G235" s="4">
        <f t="shared" si="18"/>
        <v>3.3165424249068183</v>
      </c>
      <c r="I235" s="4">
        <f t="shared" si="19"/>
        <v>1.0213694283306063</v>
      </c>
    </row>
    <row r="236" spans="1:9" x14ac:dyDescent="0.2">
      <c r="A236" s="4">
        <f>IF('True_Odds_Calculator_3-way'!A237="","",'True_Odds_Calculator_3-way'!A237)</f>
        <v>2.63</v>
      </c>
      <c r="B236" s="4">
        <f>IF('True_Odds_Calculator_3-way'!B237="","",'True_Odds_Calculator_3-way'!B237)</f>
        <v>3.31</v>
      </c>
      <c r="C236" s="4">
        <f>IF('True_Odds_Calculator_3-way'!C237="","",'True_Odds_Calculator_3-way'!C237)</f>
        <v>2.94</v>
      </c>
      <c r="D236" s="4">
        <f t="shared" si="15"/>
        <v>2.2478994929275631E-2</v>
      </c>
      <c r="E236" s="4">
        <f t="shared" si="16"/>
        <v>2.6828702113520717</v>
      </c>
      <c r="F236" s="4">
        <f t="shared" si="17"/>
        <v>3.3941819035720435</v>
      </c>
      <c r="G236" s="4">
        <f t="shared" si="18"/>
        <v>3.0062253867198487</v>
      </c>
      <c r="I236" s="4">
        <f t="shared" si="19"/>
        <v>1.0224789949292756</v>
      </c>
    </row>
    <row r="237" spans="1:9" x14ac:dyDescent="0.2">
      <c r="A237" s="4">
        <f>IF('True_Odds_Calculator_3-way'!A238="","",'True_Odds_Calculator_3-way'!A238)</f>
        <v>1.61</v>
      </c>
      <c r="B237" s="4">
        <f>IF('True_Odds_Calculator_3-way'!B238="","",'True_Odds_Calculator_3-way'!B238)</f>
        <v>4.05</v>
      </c>
      <c r="C237" s="4">
        <f>IF('True_Odds_Calculator_3-way'!C238="","",'True_Odds_Calculator_3-way'!C238)</f>
        <v>6.36</v>
      </c>
      <c r="D237" s="4">
        <f t="shared" si="15"/>
        <v>2.5264297071789565E-2</v>
      </c>
      <c r="E237" s="4">
        <f t="shared" si="16"/>
        <v>1.632129234169633</v>
      </c>
      <c r="F237" s="4">
        <f t="shared" si="17"/>
        <v>4.1930101634318664</v>
      </c>
      <c r="G237" s="4">
        <f t="shared" si="18"/>
        <v>6.7199210533991449</v>
      </c>
      <c r="I237" s="4">
        <f t="shared" si="19"/>
        <v>1.0252642970717896</v>
      </c>
    </row>
    <row r="238" spans="1:9" x14ac:dyDescent="0.2">
      <c r="A238" s="4">
        <f>IF('True_Odds_Calculator_3-way'!A239="","",'True_Odds_Calculator_3-way'!A239)</f>
        <v>1.53</v>
      </c>
      <c r="B238" s="4">
        <f>IF('True_Odds_Calculator_3-way'!B239="","",'True_Odds_Calculator_3-way'!B239)</f>
        <v>4.3</v>
      </c>
      <c r="C238" s="4">
        <f>IF('True_Odds_Calculator_3-way'!C239="","",'True_Odds_Calculator_3-way'!C239)</f>
        <v>6</v>
      </c>
      <c r="D238" s="4">
        <f t="shared" si="15"/>
        <v>5.2819577443380394E-2</v>
      </c>
      <c r="E238" s="4">
        <f t="shared" si="16"/>
        <v>1.5723561043616807</v>
      </c>
      <c r="F238" s="4">
        <f t="shared" si="17"/>
        <v>4.6522097819681782</v>
      </c>
      <c r="G238" s="4">
        <f t="shared" si="18"/>
        <v>6.7087015635622018</v>
      </c>
      <c r="I238" s="4">
        <f t="shared" si="19"/>
        <v>1.0528195774433804</v>
      </c>
    </row>
    <row r="239" spans="1:9" x14ac:dyDescent="0.2">
      <c r="A239" s="4">
        <f>IF('True_Odds_Calculator_3-way'!A240="","",'True_Odds_Calculator_3-way'!A240)</f>
        <v>2.82</v>
      </c>
      <c r="B239" s="4">
        <f>IF('True_Odds_Calculator_3-way'!B240="","",'True_Odds_Calculator_3-way'!B240)</f>
        <v>3.5</v>
      </c>
      <c r="C239" s="4">
        <f>IF('True_Odds_Calculator_3-way'!C240="","",'True_Odds_Calculator_3-way'!C240)</f>
        <v>2.62</v>
      </c>
      <c r="D239" s="4">
        <f t="shared" si="15"/>
        <v>2.2003604105276908E-2</v>
      </c>
      <c r="E239" s="4">
        <f t="shared" si="16"/>
        <v>2.879559036412902</v>
      </c>
      <c r="F239" s="4">
        <f t="shared" si="17"/>
        <v>3.5922152971356067</v>
      </c>
      <c r="G239" s="4">
        <f t="shared" si="18"/>
        <v>2.6713336317619913</v>
      </c>
      <c r="I239" s="4">
        <f t="shared" si="19"/>
        <v>1.0220036041052769</v>
      </c>
    </row>
    <row r="240" spans="1:9" x14ac:dyDescent="0.2">
      <c r="A240" s="4">
        <f>IF('True_Odds_Calculator_3-way'!A241="","",'True_Odds_Calculator_3-way'!A241)</f>
        <v>3.12</v>
      </c>
      <c r="B240" s="4">
        <f>IF('True_Odds_Calculator_3-way'!B241="","",'True_Odds_Calculator_3-way'!B241)</f>
        <v>3.78</v>
      </c>
      <c r="C240" s="4">
        <f>IF('True_Odds_Calculator_3-way'!C241="","",'True_Odds_Calculator_3-way'!C241)</f>
        <v>2.17</v>
      </c>
      <c r="D240" s="4">
        <f t="shared" si="15"/>
        <v>4.5892578150642738E-2</v>
      </c>
      <c r="E240" s="4">
        <f t="shared" si="16"/>
        <v>3.2763757850362762</v>
      </c>
      <c r="F240" s="4">
        <f t="shared" si="17"/>
        <v>4.0119920287246842</v>
      </c>
      <c r="G240" s="4">
        <f t="shared" si="18"/>
        <v>2.2445078557431155</v>
      </c>
      <c r="I240" s="4">
        <f t="shared" si="19"/>
        <v>1.0458925781506427</v>
      </c>
    </row>
    <row r="241" spans="1:9" x14ac:dyDescent="0.2">
      <c r="A241" s="4">
        <f>IF('True_Odds_Calculator_3-way'!A242="","",'True_Odds_Calculator_3-way'!A242)</f>
        <v>3.86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1.91</v>
      </c>
      <c r="D241" s="4">
        <f t="shared" si="15"/>
        <v>2.8932985656249022E-2</v>
      </c>
      <c r="E241" s="4">
        <f t="shared" si="16"/>
        <v>4.0092528912271392</v>
      </c>
      <c r="F241" s="4">
        <f t="shared" si="17"/>
        <v>4.2254516756168297</v>
      </c>
      <c r="G241" s="4">
        <f t="shared" si="18"/>
        <v>1.9458437406200071</v>
      </c>
      <c r="I241" s="4">
        <f t="shared" si="19"/>
        <v>1.028932985656249</v>
      </c>
    </row>
    <row r="242" spans="1:9" x14ac:dyDescent="0.2">
      <c r="A242" s="4">
        <f>IF('True_Odds_Calculator_3-way'!A243="","",'True_Odds_Calculator_3-way'!A243)</f>
        <v>1.1100000000000001</v>
      </c>
      <c r="B242" s="4">
        <f>IF('True_Odds_Calculator_3-way'!B243="","",'True_Odds_Calculator_3-way'!B243)</f>
        <v>10.57</v>
      </c>
      <c r="C242" s="4">
        <f>IF('True_Odds_Calculator_3-way'!C243="","",'True_Odds_Calculator_3-way'!C243)</f>
        <v>25.68</v>
      </c>
      <c r="D242" s="4">
        <f t="shared" si="15"/>
        <v>3.4449090245339375E-2</v>
      </c>
      <c r="E242" s="4">
        <f t="shared" si="16"/>
        <v>1.1243309054258566</v>
      </c>
      <c r="F242" s="4">
        <f t="shared" si="17"/>
        <v>12.030169360669495</v>
      </c>
      <c r="G242" s="4">
        <f t="shared" si="18"/>
        <v>36.419550455752379</v>
      </c>
      <c r="I242" s="4">
        <f t="shared" si="19"/>
        <v>1.0344490902453394</v>
      </c>
    </row>
    <row r="243" spans="1:9" x14ac:dyDescent="0.2">
      <c r="A243" s="4">
        <f>IF('True_Odds_Calculator_3-way'!A244="","",'True_Odds_Calculator_3-way'!A244)</f>
        <v>3.59</v>
      </c>
      <c r="B243" s="4">
        <f>IF('True_Odds_Calculator_3-way'!B244="","",'True_Odds_Calculator_3-way'!B244)</f>
        <v>3.96</v>
      </c>
      <c r="C243" s="4">
        <f>IF('True_Odds_Calculator_3-way'!C244="","",'True_Odds_Calculator_3-way'!C244)</f>
        <v>2.0099999999999998</v>
      </c>
      <c r="D243" s="4">
        <f t="shared" si="15"/>
        <v>2.8589222369624245E-2</v>
      </c>
      <c r="E243" s="4">
        <f t="shared" si="16"/>
        <v>3.7171709971058724</v>
      </c>
      <c r="F243" s="4">
        <f t="shared" si="17"/>
        <v>4.115302348007976</v>
      </c>
      <c r="G243" s="4">
        <f t="shared" si="18"/>
        <v>2.0492529880763803</v>
      </c>
      <c r="I243" s="4">
        <f t="shared" si="19"/>
        <v>1.0285892223696242</v>
      </c>
    </row>
    <row r="244" spans="1:9" x14ac:dyDescent="0.2">
      <c r="A244" s="4">
        <f>IF('True_Odds_Calculator_3-way'!A245="","",'True_Odds_Calculator_3-way'!A245)</f>
        <v>2.0499999999999998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3.53</v>
      </c>
      <c r="D244" s="4">
        <f t="shared" si="15"/>
        <v>3.3558188630000263E-2</v>
      </c>
      <c r="E244" s="4">
        <f t="shared" si="16"/>
        <v>2.0981127227192777</v>
      </c>
      <c r="F244" s="4">
        <f t="shared" si="17"/>
        <v>3.9796064474736053</v>
      </c>
      <c r="G244" s="4">
        <f t="shared" si="18"/>
        <v>3.6751186836198717</v>
      </c>
      <c r="I244" s="4">
        <f t="shared" si="19"/>
        <v>1.0335581886300003</v>
      </c>
    </row>
    <row r="245" spans="1:9" x14ac:dyDescent="0.2">
      <c r="A245" s="4">
        <f>IF('True_Odds_Calculator_3-way'!A246="","",'True_Odds_Calculator_3-way'!A246)</f>
        <v>4.0199999999999996</v>
      </c>
      <c r="B245" s="4">
        <f>IF('True_Odds_Calculator_3-way'!B246="","",'True_Odds_Calculator_3-way'!B246)</f>
        <v>3.87</v>
      </c>
      <c r="C245" s="4">
        <f>IF('True_Odds_Calculator_3-way'!C246="","",'True_Odds_Calculator_3-way'!C246)</f>
        <v>1.92</v>
      </c>
      <c r="D245" s="4">
        <f t="shared" si="15"/>
        <v>2.7987485055343431E-2</v>
      </c>
      <c r="E245" s="4">
        <f t="shared" si="16"/>
        <v>4.176637392655433</v>
      </c>
      <c r="F245" s="4">
        <f t="shared" si="17"/>
        <v>4.0149553693840749</v>
      </c>
      <c r="G245" s="4">
        <f t="shared" si="18"/>
        <v>1.9550182685269253</v>
      </c>
      <c r="I245" s="4">
        <f t="shared" si="19"/>
        <v>1.0279874850553434</v>
      </c>
    </row>
    <row r="246" spans="1:9" x14ac:dyDescent="0.2">
      <c r="A246" s="4">
        <f>IF('True_Odds_Calculator_3-way'!A247="","",'True_Odds_Calculator_3-way'!A247)</f>
        <v>6.45</v>
      </c>
      <c r="B246" s="4">
        <f>IF('True_Odds_Calculator_3-way'!B247="","",'True_Odds_Calculator_3-way'!B247)</f>
        <v>4.05</v>
      </c>
      <c r="C246" s="4">
        <f>IF('True_Odds_Calculator_3-way'!C247="","",'True_Odds_Calculator_3-way'!C247)</f>
        <v>1.59</v>
      </c>
      <c r="D246" s="4">
        <f t="shared" si="15"/>
        <v>3.0883157546898854E-2</v>
      </c>
      <c r="E246" s="4">
        <f t="shared" si="16"/>
        <v>6.9087313963497543</v>
      </c>
      <c r="F246" s="4">
        <f t="shared" si="17"/>
        <v>4.2261998336373132</v>
      </c>
      <c r="G246" s="4">
        <f t="shared" si="18"/>
        <v>1.6164583084013673</v>
      </c>
      <c r="I246" s="4">
        <f t="shared" si="19"/>
        <v>1.0308831575468989</v>
      </c>
    </row>
    <row r="247" spans="1:9" x14ac:dyDescent="0.2">
      <c r="A247" s="4">
        <f>IF('True_Odds_Calculator_3-way'!A248="","",'True_Odds_Calculator_3-way'!A248)</f>
        <v>3.69</v>
      </c>
      <c r="B247" s="4">
        <f>IF('True_Odds_Calculator_3-way'!B248="","",'True_Odds_Calculator_3-way'!B248)</f>
        <v>3.85</v>
      </c>
      <c r="C247" s="4">
        <f>IF('True_Odds_Calculator_3-way'!C248="","",'True_Odds_Calculator_3-way'!C248)</f>
        <v>2.0099999999999998</v>
      </c>
      <c r="D247" s="4">
        <f t="shared" si="15"/>
        <v>2.8255407578305469E-2</v>
      </c>
      <c r="E247" s="4">
        <f t="shared" si="16"/>
        <v>3.8228602640987326</v>
      </c>
      <c r="F247" s="4">
        <f t="shared" si="17"/>
        <v>3.9948579698669073</v>
      </c>
      <c r="G247" s="4">
        <f t="shared" si="18"/>
        <v>2.0487858164505899</v>
      </c>
      <c r="I247" s="4">
        <f t="shared" si="19"/>
        <v>1.0282554075783055</v>
      </c>
    </row>
    <row r="248" spans="1:9" x14ac:dyDescent="0.2">
      <c r="A248" s="4">
        <f>IF('True_Odds_Calculator_3-way'!A249="","",'True_Odds_Calculator_3-way'!A249)</f>
        <v>1.18</v>
      </c>
      <c r="B248" s="4">
        <f>IF('True_Odds_Calculator_3-way'!B249="","",'True_Odds_Calculator_3-way'!B249)</f>
        <v>7.55</v>
      </c>
      <c r="C248" s="4">
        <f>IF('True_Odds_Calculator_3-way'!C249="","",'True_Odds_Calculator_3-way'!C249)</f>
        <v>18.43</v>
      </c>
      <c r="D248" s="4">
        <f t="shared" si="15"/>
        <v>3.4167317984026946E-2</v>
      </c>
      <c r="E248" s="4">
        <f t="shared" si="16"/>
        <v>1.196074214892878</v>
      </c>
      <c r="F248" s="4">
        <f t="shared" si="17"/>
        <v>8.2602831659488487</v>
      </c>
      <c r="G248" s="4">
        <f t="shared" si="18"/>
        <v>23.326197366383525</v>
      </c>
      <c r="I248" s="4">
        <f t="shared" si="19"/>
        <v>1.0341673179840269</v>
      </c>
    </row>
    <row r="249" spans="1:9" x14ac:dyDescent="0.2">
      <c r="A249" s="4">
        <f>IF('True_Odds_Calculator_3-way'!A250="","",'True_Odds_Calculator_3-way'!A250)</f>
        <v>3.14</v>
      </c>
      <c r="B249" s="4">
        <f>IF('True_Odds_Calculator_3-way'!B250="","",'True_Odds_Calculator_3-way'!B250)</f>
        <v>3.92</v>
      </c>
      <c r="C249" s="4">
        <f>IF('True_Odds_Calculator_3-way'!C250="","",'True_Odds_Calculator_3-way'!C250)</f>
        <v>2.2000000000000002</v>
      </c>
      <c r="D249" s="4">
        <f t="shared" si="15"/>
        <v>2.811883294139883E-2</v>
      </c>
      <c r="E249" s="4">
        <f t="shared" si="16"/>
        <v>3.2352157817268909</v>
      </c>
      <c r="F249" s="4">
        <f t="shared" si="17"/>
        <v>4.0695221454562933</v>
      </c>
      <c r="G249" s="4">
        <f t="shared" si="18"/>
        <v>2.2463201950174976</v>
      </c>
      <c r="I249" s="4">
        <f t="shared" si="19"/>
        <v>1.0281188329413988</v>
      </c>
    </row>
    <row r="250" spans="1:9" x14ac:dyDescent="0.2">
      <c r="A250" s="4">
        <f>IF('True_Odds_Calculator_3-way'!A251="","",'True_Odds_Calculator_3-way'!A251)</f>
        <v>2.4</v>
      </c>
      <c r="B250" s="4">
        <f>IF('True_Odds_Calculator_3-way'!B251="","",'True_Odds_Calculator_3-way'!B251)</f>
        <v>3.66</v>
      </c>
      <c r="C250" s="4">
        <f>IF('True_Odds_Calculator_3-way'!C251="","",'True_Odds_Calculator_3-way'!C251)</f>
        <v>2.96</v>
      </c>
      <c r="D250" s="4">
        <f t="shared" si="15"/>
        <v>2.7728548220351534E-2</v>
      </c>
      <c r="E250" s="4">
        <f t="shared" si="16"/>
        <v>2.4544465925567907</v>
      </c>
      <c r="F250" s="4">
        <f t="shared" si="17"/>
        <v>3.788148631637839</v>
      </c>
      <c r="G250" s="4">
        <f t="shared" si="18"/>
        <v>3.0432600471927787</v>
      </c>
      <c r="I250" s="4">
        <f t="shared" si="19"/>
        <v>1.0277285482203515</v>
      </c>
    </row>
    <row r="251" spans="1:9" x14ac:dyDescent="0.2">
      <c r="A251" s="4">
        <f>IF('True_Odds_Calculator_3-way'!A252="","",'True_Odds_Calculator_3-way'!A252)</f>
        <v>4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1.99</v>
      </c>
      <c r="D251" s="4">
        <f t="shared" si="15"/>
        <v>2.2782833084340481E-2</v>
      </c>
      <c r="E251" s="4">
        <f t="shared" si="16"/>
        <v>4.1253151554767014</v>
      </c>
      <c r="F251" s="4">
        <f t="shared" si="17"/>
        <v>3.8069714334956264</v>
      </c>
      <c r="G251" s="4">
        <f t="shared" si="18"/>
        <v>2.0205355713599671</v>
      </c>
      <c r="I251" s="4">
        <f t="shared" si="19"/>
        <v>1.0227828330843405</v>
      </c>
    </row>
    <row r="252" spans="1:9" x14ac:dyDescent="0.2">
      <c r="A252" s="4">
        <f>IF('True_Odds_Calculator_3-way'!A253="","",'True_Odds_Calculator_3-way'!A253)</f>
        <v>2.86</v>
      </c>
      <c r="B252" s="4">
        <f>IF('True_Odds_Calculator_3-way'!B253="","",'True_Odds_Calculator_3-way'!B253)</f>
        <v>3.57</v>
      </c>
      <c r="C252" s="4">
        <f>IF('True_Odds_Calculator_3-way'!C253="","",'True_Odds_Calculator_3-way'!C253)</f>
        <v>2.5499999999999998</v>
      </c>
      <c r="D252" s="4">
        <f t="shared" si="15"/>
        <v>2.1919257213375065E-2</v>
      </c>
      <c r="E252" s="4">
        <f t="shared" si="16"/>
        <v>2.9210390799336277</v>
      </c>
      <c r="F252" s="4">
        <f t="shared" si="17"/>
        <v>3.6656135564012353</v>
      </c>
      <c r="G252" s="4">
        <f t="shared" si="18"/>
        <v>2.5984119712933276</v>
      </c>
      <c r="I252" s="4">
        <f t="shared" si="19"/>
        <v>1.0219192572133751</v>
      </c>
    </row>
    <row r="253" spans="1:9" x14ac:dyDescent="0.2">
      <c r="A253" s="4">
        <f>IF('True_Odds_Calculator_3-way'!A254="","",'True_Odds_Calculator_3-way'!A254)</f>
        <v>8.1199999999999992</v>
      </c>
      <c r="B253" s="4">
        <f>IF('True_Odds_Calculator_3-way'!B254="","",'True_Odds_Calculator_3-way'!B254)</f>
        <v>5.2</v>
      </c>
      <c r="C253" s="4">
        <f>IF('True_Odds_Calculator_3-way'!C254="","",'True_Odds_Calculator_3-way'!C254)</f>
        <v>1.41</v>
      </c>
      <c r="D253" s="4">
        <f t="shared" si="15"/>
        <v>2.4680259823326667E-2</v>
      </c>
      <c r="E253" s="4">
        <f t="shared" si="16"/>
        <v>8.7012545647996955</v>
      </c>
      <c r="F253" s="4">
        <f t="shared" si="17"/>
        <v>5.4323929748064392</v>
      </c>
      <c r="G253" s="4">
        <f t="shared" si="18"/>
        <v>1.4265475552272697</v>
      </c>
      <c r="I253" s="4">
        <f t="shared" si="19"/>
        <v>1.0246802598233267</v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</v>
      </c>
      <c r="B186" s="4">
        <f>IF('True_Odds_Calculator_2-way'!B187="","",'True_Odds_Calculator_2-way'!B187)</f>
        <v>1.91</v>
      </c>
      <c r="C186" s="4">
        <f t="shared" si="22"/>
        <v>0.5</v>
      </c>
      <c r="D186">
        <f t="shared" si="23"/>
        <v>0.52356020942408377</v>
      </c>
      <c r="E186">
        <f t="shared" si="24"/>
        <v>2.3560209424083656E-2</v>
      </c>
      <c r="F186">
        <f t="shared" si="25"/>
        <v>-0.23821989528795817</v>
      </c>
      <c r="G186">
        <v>0</v>
      </c>
      <c r="H186">
        <f t="shared" si="26"/>
        <v>0.26178010471204188</v>
      </c>
      <c r="I186">
        <f t="shared" si="27"/>
        <v>-1.0482848367219182</v>
      </c>
      <c r="J186">
        <f t="shared" si="28"/>
        <v>1.0482848367219182</v>
      </c>
      <c r="K186">
        <f t="shared" si="29"/>
        <v>0.4882133490771739</v>
      </c>
      <c r="L186">
        <f t="shared" si="30"/>
        <v>0.51178665092282616</v>
      </c>
      <c r="M186">
        <f t="shared" si="31"/>
        <v>2.0482848367219182</v>
      </c>
      <c r="N186">
        <f t="shared" si="32"/>
        <v>1.9539392014169454</v>
      </c>
    </row>
    <row r="187" spans="1:14" x14ac:dyDescent="0.25">
      <c r="A187" s="4">
        <f>IF('True_Odds_Calculator_2-way'!A188="","",'True_Odds_Calculator_2-way'!A188)</f>
        <v>1.95</v>
      </c>
      <c r="B187" s="4">
        <f>IF('True_Odds_Calculator_2-way'!B188="","",'True_Odds_Calculator_2-way'!B188)</f>
        <v>1.95</v>
      </c>
      <c r="C187" s="4">
        <f t="shared" si="22"/>
        <v>0.51282051282051289</v>
      </c>
      <c r="D187">
        <f t="shared" si="23"/>
        <v>0.51282051282051289</v>
      </c>
      <c r="E187">
        <f t="shared" si="24"/>
        <v>2.5641025641025772E-2</v>
      </c>
      <c r="F187">
        <f t="shared" si="25"/>
        <v>-0.23734385272846803</v>
      </c>
      <c r="G187">
        <v>0</v>
      </c>
      <c r="H187">
        <f t="shared" si="26"/>
        <v>0.2629848783694938</v>
      </c>
      <c r="I187">
        <f t="shared" si="27"/>
        <v>-1.0526315789473688</v>
      </c>
      <c r="J187">
        <f t="shared" si="28"/>
        <v>1.0526315789473688</v>
      </c>
      <c r="K187">
        <f t="shared" si="29"/>
        <v>0.49999999999999989</v>
      </c>
      <c r="L187">
        <f t="shared" si="30"/>
        <v>0.49999999999999989</v>
      </c>
      <c r="M187">
        <f t="shared" si="31"/>
        <v>2.0000000000000004</v>
      </c>
      <c r="N187">
        <f t="shared" si="32"/>
        <v>2.0000000000000004</v>
      </c>
    </row>
    <row r="188" spans="1:14" x14ac:dyDescent="0.25">
      <c r="A188" s="4">
        <f>IF('True_Odds_Calculator_2-way'!A189="","",'True_Odds_Calculator_2-way'!A189)</f>
        <v>1.84</v>
      </c>
      <c r="B188" s="4">
        <f>IF('True_Odds_Calculator_2-way'!B189="","",'True_Odds_Calculator_2-way'!B189)</f>
        <v>2</v>
      </c>
      <c r="C188" s="4">
        <f t="shared" si="22"/>
        <v>0.54347826086956519</v>
      </c>
      <c r="D188">
        <f t="shared" si="23"/>
        <v>0.5</v>
      </c>
      <c r="E188">
        <f t="shared" si="24"/>
        <v>4.3478260869565188E-2</v>
      </c>
      <c r="F188">
        <f t="shared" si="25"/>
        <v>-0.22826086956521741</v>
      </c>
      <c r="G188">
        <v>0</v>
      </c>
      <c r="H188">
        <f t="shared" si="26"/>
        <v>0.27173913043478259</v>
      </c>
      <c r="I188">
        <f t="shared" si="27"/>
        <v>-1.0910894511799618</v>
      </c>
      <c r="J188">
        <f t="shared" si="28"/>
        <v>1.0910894511799618</v>
      </c>
      <c r="K188">
        <f t="shared" si="29"/>
        <v>0.52178038130519999</v>
      </c>
      <c r="L188">
        <f t="shared" si="30"/>
        <v>0.47821961869479995</v>
      </c>
      <c r="M188">
        <f t="shared" si="31"/>
        <v>1.9165151389911681</v>
      </c>
      <c r="N188">
        <f t="shared" si="32"/>
        <v>2.091089451179962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1.81</v>
      </c>
      <c r="C189" s="4">
        <f t="shared" si="22"/>
        <v>0.49019607843137253</v>
      </c>
      <c r="D189">
        <f t="shared" si="23"/>
        <v>0.5524861878453039</v>
      </c>
      <c r="E189">
        <f t="shared" si="24"/>
        <v>4.2682266276676373E-2</v>
      </c>
      <c r="F189">
        <f t="shared" si="25"/>
        <v>-0.22814429639259015</v>
      </c>
      <c r="G189">
        <v>0</v>
      </c>
      <c r="H189">
        <f t="shared" si="26"/>
        <v>0.27082656266926658</v>
      </c>
      <c r="I189">
        <f t="shared" si="27"/>
        <v>-1.0895340841010224</v>
      </c>
      <c r="J189">
        <f t="shared" si="28"/>
        <v>1.0895340841010224</v>
      </c>
      <c r="K189">
        <f t="shared" si="29"/>
        <v>0.46879788020304902</v>
      </c>
      <c r="L189">
        <f t="shared" si="30"/>
        <v>0.53120211979695098</v>
      </c>
      <c r="M189">
        <f t="shared" si="31"/>
        <v>2.1331154474650633</v>
      </c>
      <c r="N189">
        <f t="shared" si="32"/>
        <v>1.8825226081218283</v>
      </c>
    </row>
    <row r="190" spans="1:14" x14ac:dyDescent="0.25">
      <c r="A190" s="4">
        <f>IF('True_Odds_Calculator_2-way'!A191="","",'True_Odds_Calculator_2-way'!A191)</f>
        <v>1.79</v>
      </c>
      <c r="B190" s="4">
        <f>IF('True_Odds_Calculator_2-way'!B191="","",'True_Odds_Calculator_2-way'!B191)</f>
        <v>2.0299999999999998</v>
      </c>
      <c r="C190" s="4">
        <f t="shared" si="22"/>
        <v>0.55865921787709494</v>
      </c>
      <c r="D190">
        <f t="shared" si="23"/>
        <v>0.49261083743842371</v>
      </c>
      <c r="E190">
        <f t="shared" si="24"/>
        <v>5.1270055315518537E-2</v>
      </c>
      <c r="F190">
        <f t="shared" si="25"/>
        <v>-0.22393152984561193</v>
      </c>
      <c r="G190">
        <v>0</v>
      </c>
      <c r="H190">
        <f t="shared" si="26"/>
        <v>0.27520158516113052</v>
      </c>
      <c r="I190">
        <f t="shared" si="27"/>
        <v>-1.1085820492908187</v>
      </c>
      <c r="J190">
        <f t="shared" si="28"/>
        <v>1.1085820492908187</v>
      </c>
      <c r="K190">
        <f t="shared" si="29"/>
        <v>0.53311161038358601</v>
      </c>
      <c r="L190">
        <f t="shared" si="30"/>
        <v>0.46688838961641399</v>
      </c>
      <c r="M190">
        <f t="shared" si="31"/>
        <v>1.8757798189397472</v>
      </c>
      <c r="N190">
        <f t="shared" si="32"/>
        <v>2.1418395107695432</v>
      </c>
    </row>
    <row r="191" spans="1:14" x14ac:dyDescent="0.25">
      <c r="A191" s="4">
        <f>IF('True_Odds_Calculator_2-way'!A192="","",'True_Odds_Calculator_2-way'!A192)</f>
        <v>1.56</v>
      </c>
      <c r="B191" s="4">
        <f>IF('True_Odds_Calculator_2-way'!B192="","",'True_Odds_Calculator_2-way'!B192)</f>
        <v>2.4</v>
      </c>
      <c r="C191" s="4">
        <f t="shared" si="22"/>
        <v>0.64102564102564097</v>
      </c>
      <c r="D191">
        <f t="shared" si="23"/>
        <v>0.41666666666666669</v>
      </c>
      <c r="E191">
        <f t="shared" si="24"/>
        <v>5.7692307692307709E-2</v>
      </c>
      <c r="F191">
        <f t="shared" si="25"/>
        <v>-0.20940170940170932</v>
      </c>
      <c r="G191">
        <v>0</v>
      </c>
      <c r="H191">
        <f t="shared" si="26"/>
        <v>0.26709401709401709</v>
      </c>
      <c r="I191">
        <f t="shared" si="27"/>
        <v>-1.1293848786315641</v>
      </c>
      <c r="J191">
        <f t="shared" si="28"/>
        <v>1.1293848786315641</v>
      </c>
      <c r="K191">
        <f t="shared" si="29"/>
        <v>0.61257411327720679</v>
      </c>
      <c r="L191">
        <f t="shared" si="30"/>
        <v>0.3874258867227931</v>
      </c>
      <c r="M191">
        <f t="shared" si="31"/>
        <v>1.6324555320336762</v>
      </c>
      <c r="N191">
        <f t="shared" si="32"/>
        <v>2.5811388300841895</v>
      </c>
    </row>
    <row r="192" spans="1:14" x14ac:dyDescent="0.25">
      <c r="A192" s="4">
        <f>IF('True_Odds_Calculator_2-way'!A193="","",'True_Odds_Calculator_2-way'!A193)</f>
        <v>1.88</v>
      </c>
      <c r="B192" s="4">
        <f>IF('True_Odds_Calculator_2-way'!B193="","",'True_Odds_Calculator_2-way'!B193)</f>
        <v>1.94</v>
      </c>
      <c r="C192" s="4">
        <f t="shared" si="22"/>
        <v>0.53191489361702127</v>
      </c>
      <c r="D192">
        <f t="shared" si="23"/>
        <v>0.51546391752577325</v>
      </c>
      <c r="E192">
        <f t="shared" si="24"/>
        <v>4.7378811142794408E-2</v>
      </c>
      <c r="F192">
        <f t="shared" si="25"/>
        <v>-0.22680412371134029</v>
      </c>
      <c r="G192">
        <v>0</v>
      </c>
      <c r="H192">
        <f t="shared" si="26"/>
        <v>0.2741829348541347</v>
      </c>
      <c r="I192">
        <f t="shared" si="27"/>
        <v>-1.0994987428338558</v>
      </c>
      <c r="J192">
        <f t="shared" si="28"/>
        <v>1.0994987428338558</v>
      </c>
      <c r="K192">
        <f t="shared" si="29"/>
        <v>0.50824399879723636</v>
      </c>
      <c r="L192">
        <f t="shared" si="30"/>
        <v>0.49175600120276386</v>
      </c>
      <c r="M192">
        <f t="shared" si="31"/>
        <v>1.9675588936937933</v>
      </c>
      <c r="N192">
        <f t="shared" si="32"/>
        <v>2.0335288182638238</v>
      </c>
    </row>
    <row r="193" spans="1:14" x14ac:dyDescent="0.25">
      <c r="A193" s="4">
        <f>IF('True_Odds_Calculator_2-way'!A194="","",'True_Odds_Calculator_2-way'!A194)</f>
        <v>1.42</v>
      </c>
      <c r="B193" s="4">
        <f>IF('True_Odds_Calculator_2-way'!B194="","",'True_Odds_Calculator_2-way'!B194)</f>
        <v>2.82</v>
      </c>
      <c r="C193" s="4">
        <f t="shared" si="22"/>
        <v>0.70422535211267612</v>
      </c>
      <c r="D193">
        <f t="shared" si="23"/>
        <v>0.3546099290780142</v>
      </c>
      <c r="E193">
        <f t="shared" si="24"/>
        <v>5.8835281190690258E-2</v>
      </c>
      <c r="F193">
        <f t="shared" si="25"/>
        <v>-0.19089002097692542</v>
      </c>
      <c r="G193">
        <v>0</v>
      </c>
      <c r="H193">
        <f t="shared" si="26"/>
        <v>0.24972530216761565</v>
      </c>
      <c r="I193">
        <f t="shared" si="27"/>
        <v>-1.1437725271791939</v>
      </c>
      <c r="J193">
        <f t="shared" si="28"/>
        <v>1.1437725271791939</v>
      </c>
      <c r="K193">
        <f t="shared" si="29"/>
        <v>0.67550020016016032</v>
      </c>
      <c r="L193">
        <f t="shared" si="30"/>
        <v>0.32449979983983979</v>
      </c>
      <c r="M193">
        <f t="shared" si="31"/>
        <v>1.480384461415261</v>
      </c>
      <c r="N193">
        <f t="shared" si="32"/>
        <v>3.0816659994661331</v>
      </c>
    </row>
    <row r="194" spans="1:14" x14ac:dyDescent="0.25">
      <c r="A194" s="4">
        <f>IF('True_Odds_Calculator_2-way'!A195="","",'True_Odds_Calculator_2-way'!A195)</f>
        <v>1.56</v>
      </c>
      <c r="B194" s="4">
        <f>IF('True_Odds_Calculator_2-way'!B195="","",'True_Odds_Calculator_2-way'!B195)</f>
        <v>2.4</v>
      </c>
      <c r="C194" s="4">
        <f t="shared" si="22"/>
        <v>0.64102564102564097</v>
      </c>
      <c r="D194">
        <f t="shared" si="23"/>
        <v>0.41666666666666669</v>
      </c>
      <c r="E194">
        <f t="shared" si="24"/>
        <v>5.7692307692307709E-2</v>
      </c>
      <c r="F194">
        <f t="shared" si="25"/>
        <v>-0.20940170940170932</v>
      </c>
      <c r="G194">
        <v>0</v>
      </c>
      <c r="H194">
        <f t="shared" si="26"/>
        <v>0.26709401709401709</v>
      </c>
      <c r="I194">
        <f t="shared" si="27"/>
        <v>-1.1293848786315641</v>
      </c>
      <c r="J194">
        <f t="shared" si="28"/>
        <v>1.1293848786315641</v>
      </c>
      <c r="K194">
        <f t="shared" si="29"/>
        <v>0.61257411327720679</v>
      </c>
      <c r="L194">
        <f t="shared" si="30"/>
        <v>0.3874258867227931</v>
      </c>
      <c r="M194">
        <f t="shared" si="31"/>
        <v>1.6324555320336762</v>
      </c>
      <c r="N194">
        <f t="shared" si="32"/>
        <v>2.5811388300841895</v>
      </c>
    </row>
    <row r="195" spans="1:14" x14ac:dyDescent="0.25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2.4700000000000002</v>
      </c>
      <c r="C195" s="4">
        <f t="shared" ref="C195:C258" si="33">1/A195</f>
        <v>0.625</v>
      </c>
      <c r="D195">
        <f t="shared" ref="D195:D258" si="34">1/B195</f>
        <v>0.40485829959514169</v>
      </c>
      <c r="E195">
        <f t="shared" ref="E195:E258" si="35">C195+D195-1</f>
        <v>2.9858299595141746E-2</v>
      </c>
      <c r="F195">
        <f t="shared" ref="F195:F258" si="36">C195+D195-(C195*D195)-1</f>
        <v>-0.22317813765182182</v>
      </c>
      <c r="G195">
        <v>0</v>
      </c>
      <c r="H195">
        <f t="shared" ref="H195:H258" si="37">C195*D195</f>
        <v>0.25303643724696356</v>
      </c>
      <c r="I195">
        <f t="shared" ref="I195:I258" si="38">((-4*F195*H195)^0.5)/(2*F195)</f>
        <v>-1.0647942749999</v>
      </c>
      <c r="J195">
        <f t="shared" ref="J195:J258" si="39">(-((-4*F195*H195)^0.5))/(2*F195)</f>
        <v>1.0647942749999</v>
      </c>
      <c r="K195">
        <f t="shared" ref="K195:K258" si="40">IF(A195="","",(C195/($J195+C195-($J195*C195))))</f>
        <v>0.61017407982768768</v>
      </c>
      <c r="L195">
        <f t="shared" ref="L195:L258" si="41">IF(B195="","",(D195/($J195+D195-($J195*D195))))</f>
        <v>0.38982592017231221</v>
      </c>
      <c r="M195">
        <f t="shared" ref="M195:M258" si="42">IF(A195="","",1/K195)</f>
        <v>1.6388765649999402</v>
      </c>
      <c r="N195">
        <f t="shared" ref="N195:N258" si="43">IF(B195="","",1/L195)</f>
        <v>2.5652475842498532</v>
      </c>
    </row>
    <row r="196" spans="1:14" x14ac:dyDescent="0.25">
      <c r="A196" s="4">
        <f>IF('True_Odds_Calculator_2-way'!A197="","",'True_Odds_Calculator_2-way'!A197)</f>
        <v>2.4900000000000002</v>
      </c>
      <c r="B196" s="4">
        <f>IF('True_Odds_Calculator_2-way'!B197="","",'True_Odds_Calculator_2-way'!B197)</f>
        <v>1.58</v>
      </c>
      <c r="C196" s="4">
        <f t="shared" si="33"/>
        <v>0.40160642570281119</v>
      </c>
      <c r="D196">
        <f t="shared" si="34"/>
        <v>0.63291139240506322</v>
      </c>
      <c r="E196">
        <f t="shared" si="35"/>
        <v>3.4517818107874465E-2</v>
      </c>
      <c r="F196">
        <f t="shared" si="36"/>
        <v>-0.21966346398251235</v>
      </c>
      <c r="G196">
        <v>0</v>
      </c>
      <c r="H196">
        <f t="shared" si="37"/>
        <v>0.25418128209038682</v>
      </c>
      <c r="I196">
        <f t="shared" si="38"/>
        <v>-1.0757042116817492</v>
      </c>
      <c r="J196">
        <f t="shared" si="39"/>
        <v>1.0757042116817492</v>
      </c>
      <c r="K196">
        <f t="shared" si="40"/>
        <v>0.38420173597293183</v>
      </c>
      <c r="L196">
        <f t="shared" si="41"/>
        <v>0.61579826402706817</v>
      </c>
      <c r="M196">
        <f t="shared" si="42"/>
        <v>2.6027992754058067</v>
      </c>
      <c r="N196">
        <f t="shared" si="43"/>
        <v>1.6239084427754149</v>
      </c>
    </row>
    <row r="197" spans="1:14" x14ac:dyDescent="0.25">
      <c r="A197" s="4">
        <f>IF('True_Odds_Calculator_2-way'!A198="","",'True_Odds_Calculator_2-way'!A198)</f>
        <v>2.4900000000000002</v>
      </c>
      <c r="B197" s="4">
        <f>IF('True_Odds_Calculator_2-way'!B198="","",'True_Odds_Calculator_2-way'!B198)</f>
        <v>1.58</v>
      </c>
      <c r="C197" s="4">
        <f t="shared" si="33"/>
        <v>0.40160642570281119</v>
      </c>
      <c r="D197">
        <f t="shared" si="34"/>
        <v>0.63291139240506322</v>
      </c>
      <c r="E197">
        <f t="shared" si="35"/>
        <v>3.4517818107874465E-2</v>
      </c>
      <c r="F197">
        <f t="shared" si="36"/>
        <v>-0.21966346398251235</v>
      </c>
      <c r="G197">
        <v>0</v>
      </c>
      <c r="H197">
        <f t="shared" si="37"/>
        <v>0.25418128209038682</v>
      </c>
      <c r="I197">
        <f t="shared" si="38"/>
        <v>-1.0757042116817492</v>
      </c>
      <c r="J197">
        <f t="shared" si="39"/>
        <v>1.0757042116817492</v>
      </c>
      <c r="K197">
        <f t="shared" si="40"/>
        <v>0.38420173597293183</v>
      </c>
      <c r="L197">
        <f t="shared" si="41"/>
        <v>0.61579826402706817</v>
      </c>
      <c r="M197">
        <f t="shared" si="42"/>
        <v>2.6027992754058067</v>
      </c>
      <c r="N197">
        <f t="shared" si="43"/>
        <v>1.6239084427754149</v>
      </c>
    </row>
    <row r="198" spans="1:14" x14ac:dyDescent="0.25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2.4300000000000002</v>
      </c>
      <c r="C198" s="4">
        <f t="shared" si="33"/>
        <v>0.6211180124223602</v>
      </c>
      <c r="D198">
        <f t="shared" si="34"/>
        <v>0.41152263374485593</v>
      </c>
      <c r="E198">
        <f t="shared" si="35"/>
        <v>3.2640646167216181E-2</v>
      </c>
      <c r="F198">
        <f t="shared" si="36"/>
        <v>-0.22296347417120366</v>
      </c>
      <c r="G198">
        <v>0</v>
      </c>
      <c r="H198">
        <f t="shared" si="37"/>
        <v>0.25560412033841978</v>
      </c>
      <c r="I198">
        <f t="shared" si="38"/>
        <v>-1.0706981783012146</v>
      </c>
      <c r="J198">
        <f t="shared" si="39"/>
        <v>1.0706981783012146</v>
      </c>
      <c r="K198">
        <f t="shared" si="40"/>
        <v>0.60491460861932955</v>
      </c>
      <c r="L198">
        <f t="shared" si="41"/>
        <v>0.39508539138067028</v>
      </c>
      <c r="M198">
        <f t="shared" si="42"/>
        <v>1.6531258887637414</v>
      </c>
      <c r="N198">
        <f t="shared" si="43"/>
        <v>2.5310983949707371</v>
      </c>
    </row>
    <row r="199" spans="1:14" x14ac:dyDescent="0.25">
      <c r="A199" s="4">
        <f>IF('True_Odds_Calculator_2-way'!A200="","",'True_Odds_Calculator_2-way'!A200)</f>
        <v>1.76</v>
      </c>
      <c r="B199" s="4">
        <f>IF('True_Odds_Calculator_2-way'!B200="","",'True_Odds_Calculator_2-way'!B200)</f>
        <v>2.14</v>
      </c>
      <c r="C199" s="4">
        <f t="shared" si="33"/>
        <v>0.56818181818181823</v>
      </c>
      <c r="D199">
        <f t="shared" si="34"/>
        <v>0.46728971962616822</v>
      </c>
      <c r="E199">
        <f t="shared" si="35"/>
        <v>3.5471537807986397E-2</v>
      </c>
      <c r="F199">
        <f t="shared" si="36"/>
        <v>-0.23003398470688197</v>
      </c>
      <c r="G199">
        <v>0</v>
      </c>
      <c r="H199">
        <f t="shared" si="37"/>
        <v>0.26550552251486831</v>
      </c>
      <c r="I199">
        <f t="shared" si="38"/>
        <v>-1.0743376064838499</v>
      </c>
      <c r="J199">
        <f t="shared" si="39"/>
        <v>1.0743376064838499</v>
      </c>
      <c r="K199">
        <f t="shared" si="40"/>
        <v>0.55051025721682212</v>
      </c>
      <c r="L199">
        <f t="shared" si="41"/>
        <v>0.4494897427831781</v>
      </c>
      <c r="M199">
        <f t="shared" si="42"/>
        <v>1.8164965809277254</v>
      </c>
      <c r="N199">
        <f t="shared" si="43"/>
        <v>2.2247448713915889</v>
      </c>
    </row>
    <row r="200" spans="1:14" x14ac:dyDescent="0.25">
      <c r="A200" s="4">
        <f>IF('True_Odds_Calculator_2-way'!A201="","",'True_Odds_Calculator_2-way'!A201)</f>
        <v>2.23</v>
      </c>
      <c r="B200" s="4">
        <f>IF('True_Odds_Calculator_2-way'!B201="","",'True_Odds_Calculator_2-way'!B201)</f>
        <v>1.72</v>
      </c>
      <c r="C200" s="4">
        <f t="shared" si="33"/>
        <v>0.44843049327354262</v>
      </c>
      <c r="D200">
        <f t="shared" si="34"/>
        <v>0.58139534883720934</v>
      </c>
      <c r="E200">
        <f t="shared" si="35"/>
        <v>2.982584211075201E-2</v>
      </c>
      <c r="F200">
        <f t="shared" si="36"/>
        <v>-0.23088956095526114</v>
      </c>
      <c r="G200">
        <v>0</v>
      </c>
      <c r="H200">
        <f t="shared" si="37"/>
        <v>0.26071540306601315</v>
      </c>
      <c r="I200">
        <f t="shared" si="38"/>
        <v>-1.0626278551055641</v>
      </c>
      <c r="J200">
        <f t="shared" si="39"/>
        <v>1.0626278551055641</v>
      </c>
      <c r="K200">
        <f t="shared" si="40"/>
        <v>0.43345731074801436</v>
      </c>
      <c r="L200">
        <f t="shared" si="41"/>
        <v>0.56654268925198559</v>
      </c>
      <c r="M200">
        <f t="shared" si="42"/>
        <v>2.3070322617798436</v>
      </c>
      <c r="N200">
        <f t="shared" si="43"/>
        <v>1.7650920556760061</v>
      </c>
    </row>
    <row r="201" spans="1:14" x14ac:dyDescent="0.25">
      <c r="A201" s="4">
        <f>IF('True_Odds_Calculator_2-way'!A202="","",'True_Odds_Calculator_2-way'!A202)</f>
        <v>2.71</v>
      </c>
      <c r="B201" s="4">
        <f>IF('True_Odds_Calculator_2-way'!B202="","",'True_Odds_Calculator_2-way'!B202)</f>
        <v>1.52</v>
      </c>
      <c r="C201" s="4">
        <f t="shared" si="33"/>
        <v>0.36900369003690037</v>
      </c>
      <c r="D201">
        <f t="shared" si="34"/>
        <v>0.65789473684210531</v>
      </c>
      <c r="E201">
        <f t="shared" si="35"/>
        <v>2.6898426879005566E-2</v>
      </c>
      <c r="F201">
        <f t="shared" si="36"/>
        <v>-0.21586715867158679</v>
      </c>
      <c r="G201">
        <v>0</v>
      </c>
      <c r="H201">
        <f t="shared" si="37"/>
        <v>0.24276558555059236</v>
      </c>
      <c r="I201">
        <f t="shared" si="38"/>
        <v>-1.0604746049596294</v>
      </c>
      <c r="J201">
        <f t="shared" si="39"/>
        <v>1.0604746049596294</v>
      </c>
      <c r="K201">
        <f t="shared" si="40"/>
        <v>0.35544035187403589</v>
      </c>
      <c r="L201">
        <f t="shared" si="41"/>
        <v>0.64455964812596422</v>
      </c>
      <c r="M201">
        <f t="shared" si="42"/>
        <v>2.8134115744809662</v>
      </c>
      <c r="N201">
        <f t="shared" si="43"/>
        <v>1.5514467945790071</v>
      </c>
    </row>
    <row r="202" spans="1:14" x14ac:dyDescent="0.25">
      <c r="A202" s="4">
        <f>IF('True_Odds_Calculator_2-way'!A203="","",'True_Odds_Calculator_2-way'!A203)</f>
        <v>1.28</v>
      </c>
      <c r="B202" s="4">
        <f>IF('True_Odds_Calculator_2-way'!B203="","",'True_Odds_Calculator_2-way'!B203)</f>
        <v>3.86</v>
      </c>
      <c r="C202" s="4">
        <f t="shared" si="33"/>
        <v>0.78125</v>
      </c>
      <c r="D202">
        <f t="shared" si="34"/>
        <v>0.2590673575129534</v>
      </c>
      <c r="E202">
        <f t="shared" si="35"/>
        <v>4.03173575129534E-2</v>
      </c>
      <c r="F202">
        <f t="shared" si="36"/>
        <v>-0.16207901554404147</v>
      </c>
      <c r="G202">
        <v>0</v>
      </c>
      <c r="H202">
        <f t="shared" si="37"/>
        <v>0.20239637305699484</v>
      </c>
      <c r="I202">
        <f t="shared" si="38"/>
        <v>-1.1174753906691854</v>
      </c>
      <c r="J202">
        <f t="shared" si="39"/>
        <v>1.1174753906691854</v>
      </c>
      <c r="K202">
        <f t="shared" si="40"/>
        <v>0.76167663067911495</v>
      </c>
      <c r="L202">
        <f t="shared" si="41"/>
        <v>0.23832336932088524</v>
      </c>
      <c r="M202">
        <f t="shared" si="42"/>
        <v>1.3128931093873717</v>
      </c>
      <c r="N202">
        <f t="shared" si="43"/>
        <v>4.1959796173138697</v>
      </c>
    </row>
    <row r="203" spans="1:14" x14ac:dyDescent="0.25">
      <c r="A203" s="4">
        <f>IF('True_Odds_Calculator_2-way'!A204="","",'True_Odds_Calculator_2-way'!A204)</f>
        <v>1.97</v>
      </c>
      <c r="B203" s="4">
        <f>IF('True_Odds_Calculator_2-way'!B204="","",'True_Odds_Calculator_2-way'!B204)</f>
        <v>1.92</v>
      </c>
      <c r="C203" s="4">
        <f t="shared" si="33"/>
        <v>0.50761421319796951</v>
      </c>
      <c r="D203">
        <f t="shared" si="34"/>
        <v>0.52083333333333337</v>
      </c>
      <c r="E203">
        <f t="shared" si="35"/>
        <v>2.844754653130277E-2</v>
      </c>
      <c r="F203">
        <f t="shared" si="36"/>
        <v>-0.2359348561759731</v>
      </c>
      <c r="G203">
        <v>0</v>
      </c>
      <c r="H203">
        <f t="shared" si="37"/>
        <v>0.26438240270727581</v>
      </c>
      <c r="I203">
        <f t="shared" si="38"/>
        <v>-1.0585715534396718</v>
      </c>
      <c r="J203">
        <f t="shared" si="39"/>
        <v>1.0585715534396718</v>
      </c>
      <c r="K203">
        <f t="shared" si="40"/>
        <v>0.49338508579127022</v>
      </c>
      <c r="L203">
        <f t="shared" si="41"/>
        <v>0.50661491420873006</v>
      </c>
      <c r="M203">
        <f t="shared" si="42"/>
        <v>2.0268144068364817</v>
      </c>
      <c r="N203">
        <f t="shared" si="43"/>
        <v>1.9738858291644976</v>
      </c>
    </row>
    <row r="204" spans="1:14" x14ac:dyDescent="0.25">
      <c r="A204" s="4">
        <f>IF('True_Odds_Calculator_2-way'!A205="","",'True_Odds_Calculator_2-way'!A205)</f>
        <v>1.6</v>
      </c>
      <c r="B204" s="4">
        <f>IF('True_Odds_Calculator_2-way'!B205="","",'True_Odds_Calculator_2-way'!B205)</f>
        <v>2.44</v>
      </c>
      <c r="C204" s="4">
        <f t="shared" si="33"/>
        <v>0.625</v>
      </c>
      <c r="D204">
        <f t="shared" si="34"/>
        <v>0.4098360655737705</v>
      </c>
      <c r="E204">
        <f t="shared" si="35"/>
        <v>3.4836065573770503E-2</v>
      </c>
      <c r="F204">
        <f t="shared" si="36"/>
        <v>-0.22131147540983609</v>
      </c>
      <c r="G204">
        <v>0</v>
      </c>
      <c r="H204">
        <f t="shared" si="37"/>
        <v>0.25614754098360659</v>
      </c>
      <c r="I204">
        <f t="shared" si="38"/>
        <v>-1.075828707279838</v>
      </c>
      <c r="J204">
        <f t="shared" si="39"/>
        <v>1.075828707279838</v>
      </c>
      <c r="K204">
        <f t="shared" si="40"/>
        <v>0.60771904394073795</v>
      </c>
      <c r="L204">
        <f t="shared" si="41"/>
        <v>0.39228095605926194</v>
      </c>
      <c r="M204">
        <f t="shared" si="42"/>
        <v>1.6454972243679031</v>
      </c>
      <c r="N204">
        <f t="shared" si="43"/>
        <v>2.5491933384829668</v>
      </c>
    </row>
    <row r="205" spans="1:14" x14ac:dyDescent="0.25">
      <c r="A205" s="4">
        <f>IF('True_Odds_Calculator_2-way'!A206="","",'True_Odds_Calculator_2-way'!A206)</f>
        <v>1.43</v>
      </c>
      <c r="B205" s="4">
        <f>IF('True_Odds_Calculator_2-way'!B206="","",'True_Odds_Calculator_2-way'!B206)</f>
        <v>2.91</v>
      </c>
      <c r="C205" s="4">
        <f t="shared" si="33"/>
        <v>0.69930069930069938</v>
      </c>
      <c r="D205">
        <f t="shared" si="34"/>
        <v>0.3436426116838488</v>
      </c>
      <c r="E205">
        <f t="shared" si="35"/>
        <v>4.2943310984548067E-2</v>
      </c>
      <c r="F205">
        <f t="shared" si="36"/>
        <v>-0.19736620767548607</v>
      </c>
      <c r="G205">
        <v>0</v>
      </c>
      <c r="H205">
        <f t="shared" si="37"/>
        <v>0.24030951866003414</v>
      </c>
      <c r="I205">
        <f t="shared" si="38"/>
        <v>-1.10344092836073</v>
      </c>
      <c r="J205">
        <f t="shared" si="39"/>
        <v>1.10344092836073</v>
      </c>
      <c r="K205">
        <f t="shared" si="40"/>
        <v>0.67820538211981918</v>
      </c>
      <c r="L205">
        <f t="shared" si="41"/>
        <v>0.32179461788018088</v>
      </c>
      <c r="M205">
        <f t="shared" si="42"/>
        <v>1.4744795991951138</v>
      </c>
      <c r="N205">
        <f t="shared" si="43"/>
        <v>3.1075721731689949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1.73</v>
      </c>
      <c r="C206" s="4">
        <f t="shared" si="33"/>
        <v>0.45662100456621008</v>
      </c>
      <c r="D206">
        <f t="shared" si="34"/>
        <v>0.5780346820809249</v>
      </c>
      <c r="E206">
        <f t="shared" si="35"/>
        <v>3.4655686647135031E-2</v>
      </c>
      <c r="F206">
        <f t="shared" si="36"/>
        <v>-0.22928709055876673</v>
      </c>
      <c r="G206">
        <v>0</v>
      </c>
      <c r="H206">
        <f t="shared" si="37"/>
        <v>0.26394277720590181</v>
      </c>
      <c r="I206">
        <f t="shared" si="38"/>
        <v>-1.0729144372515058</v>
      </c>
      <c r="J206">
        <f t="shared" si="39"/>
        <v>1.0729144372515058</v>
      </c>
      <c r="K206">
        <f t="shared" si="40"/>
        <v>0.43921906878344058</v>
      </c>
      <c r="L206">
        <f t="shared" si="41"/>
        <v>0.56078093121655925</v>
      </c>
      <c r="M206">
        <f t="shared" si="42"/>
        <v>2.2767681803292916</v>
      </c>
      <c r="N206">
        <f t="shared" si="43"/>
        <v>1.7832275391935992</v>
      </c>
    </row>
    <row r="207" spans="1:14" x14ac:dyDescent="0.25">
      <c r="A207" s="4">
        <f>IF('True_Odds_Calculator_2-way'!A208="","",'True_Odds_Calculator_2-way'!A208)</f>
        <v>1.43</v>
      </c>
      <c r="B207" s="4">
        <f>IF('True_Odds_Calculator_2-way'!B208="","",'True_Odds_Calculator_2-way'!B208)</f>
        <v>2.9</v>
      </c>
      <c r="C207" s="4">
        <f t="shared" si="33"/>
        <v>0.69930069930069938</v>
      </c>
      <c r="D207">
        <f t="shared" si="34"/>
        <v>0.34482758620689657</v>
      </c>
      <c r="E207">
        <f t="shared" si="35"/>
        <v>4.4128285507595955E-2</v>
      </c>
      <c r="F207">
        <f t="shared" si="36"/>
        <v>-0.19700988666505903</v>
      </c>
      <c r="G207">
        <v>0</v>
      </c>
      <c r="H207">
        <f t="shared" si="37"/>
        <v>0.24113817217265499</v>
      </c>
      <c r="I207">
        <f t="shared" si="38"/>
        <v>-1.1063409095203594</v>
      </c>
      <c r="J207">
        <f t="shared" si="39"/>
        <v>1.1063409095203594</v>
      </c>
      <c r="K207">
        <f t="shared" si="40"/>
        <v>0.67763229722575968</v>
      </c>
      <c r="L207">
        <f t="shared" si="41"/>
        <v>0.32236770277424032</v>
      </c>
      <c r="M207">
        <f t="shared" si="42"/>
        <v>1.4757265910937543</v>
      </c>
      <c r="N207">
        <f t="shared" si="43"/>
        <v>3.1020477280886829</v>
      </c>
    </row>
    <row r="208" spans="1:14" x14ac:dyDescent="0.25">
      <c r="A208" s="4">
        <f>IF('True_Odds_Calculator_2-way'!A209="","",'True_Odds_Calculator_2-way'!A209)</f>
        <v>1.55</v>
      </c>
      <c r="B208" s="4">
        <f>IF('True_Odds_Calculator_2-way'!B209="","",'True_Odds_Calculator_2-way'!B209)</f>
        <v>2.57</v>
      </c>
      <c r="C208" s="4">
        <f t="shared" si="33"/>
        <v>0.64516129032258063</v>
      </c>
      <c r="D208">
        <f t="shared" si="34"/>
        <v>0.38910505836575876</v>
      </c>
      <c r="E208">
        <f t="shared" si="35"/>
        <v>3.4266348688339443E-2</v>
      </c>
      <c r="F208">
        <f t="shared" si="36"/>
        <v>-0.2167691728379566</v>
      </c>
      <c r="G208">
        <v>0</v>
      </c>
      <c r="H208">
        <f t="shared" si="37"/>
        <v>0.25103552152629599</v>
      </c>
      <c r="I208">
        <f t="shared" si="38"/>
        <v>-1.0761401354835765</v>
      </c>
      <c r="J208">
        <f t="shared" si="39"/>
        <v>1.0761401354835765</v>
      </c>
      <c r="K208">
        <f t="shared" si="40"/>
        <v>0.62818920883326634</v>
      </c>
      <c r="L208">
        <f t="shared" si="41"/>
        <v>0.37181079116673366</v>
      </c>
      <c r="M208">
        <f t="shared" si="42"/>
        <v>1.5918770745159672</v>
      </c>
      <c r="N208">
        <f t="shared" si="43"/>
        <v>2.6895400127092146</v>
      </c>
    </row>
    <row r="209" spans="1:14" x14ac:dyDescent="0.25">
      <c r="A209" s="4">
        <f>IF('True_Odds_Calculator_2-way'!A210="","",'True_Odds_Calculator_2-way'!A210)</f>
        <v>1.64</v>
      </c>
      <c r="B209" s="4">
        <f>IF('True_Odds_Calculator_2-way'!B210="","",'True_Odds_Calculator_2-way'!B210)</f>
        <v>2.35</v>
      </c>
      <c r="C209" s="4">
        <f t="shared" si="33"/>
        <v>0.6097560975609756</v>
      </c>
      <c r="D209">
        <f t="shared" si="34"/>
        <v>0.42553191489361702</v>
      </c>
      <c r="E209">
        <f t="shared" si="35"/>
        <v>3.5288012454592677E-2</v>
      </c>
      <c r="F209">
        <f t="shared" si="36"/>
        <v>-0.22418266735858849</v>
      </c>
      <c r="G209">
        <v>0</v>
      </c>
      <c r="H209">
        <f t="shared" si="37"/>
        <v>0.25947067981318112</v>
      </c>
      <c r="I209">
        <f t="shared" si="38"/>
        <v>-1.075828707279838</v>
      </c>
      <c r="J209">
        <f t="shared" si="39"/>
        <v>1.075828707279838</v>
      </c>
      <c r="K209">
        <f t="shared" si="40"/>
        <v>0.59223098156369014</v>
      </c>
      <c r="L209">
        <f t="shared" si="41"/>
        <v>0.40776901843630997</v>
      </c>
      <c r="M209">
        <f t="shared" si="42"/>
        <v>1.6885303726590961</v>
      </c>
      <c r="N209">
        <f t="shared" si="43"/>
        <v>2.452368754827781</v>
      </c>
    </row>
    <row r="210" spans="1:14" x14ac:dyDescent="0.25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2.14</v>
      </c>
      <c r="C210" s="4">
        <f t="shared" si="33"/>
        <v>0.56818181818181823</v>
      </c>
      <c r="D210">
        <f t="shared" si="34"/>
        <v>0.46728971962616822</v>
      </c>
      <c r="E210">
        <f t="shared" si="35"/>
        <v>3.5471537807986397E-2</v>
      </c>
      <c r="F210">
        <f t="shared" si="36"/>
        <v>-0.23003398470688197</v>
      </c>
      <c r="G210">
        <v>0</v>
      </c>
      <c r="H210">
        <f t="shared" si="37"/>
        <v>0.26550552251486831</v>
      </c>
      <c r="I210">
        <f t="shared" si="38"/>
        <v>-1.0743376064838499</v>
      </c>
      <c r="J210">
        <f t="shared" si="39"/>
        <v>1.0743376064838499</v>
      </c>
      <c r="K210">
        <f t="shared" si="40"/>
        <v>0.55051025721682212</v>
      </c>
      <c r="L210">
        <f t="shared" si="41"/>
        <v>0.4494897427831781</v>
      </c>
      <c r="M210">
        <f t="shared" si="42"/>
        <v>1.8164965809277254</v>
      </c>
      <c r="N210">
        <f t="shared" si="43"/>
        <v>2.2247448713915889</v>
      </c>
    </row>
    <row r="211" spans="1:14" x14ac:dyDescent="0.25">
      <c r="A211" s="4">
        <f>IF('True_Odds_Calculator_2-way'!A212="","",'True_Odds_Calculator_2-way'!A212)</f>
        <v>1.74</v>
      </c>
      <c r="B211" s="4">
        <f>IF('True_Odds_Calculator_2-way'!B212="","",'True_Odds_Calculator_2-way'!B212)</f>
        <v>2.19</v>
      </c>
      <c r="C211" s="4">
        <f t="shared" si="33"/>
        <v>0.57471264367816088</v>
      </c>
      <c r="D211">
        <f t="shared" si="34"/>
        <v>0.45662100456621008</v>
      </c>
      <c r="E211">
        <f t="shared" si="35"/>
        <v>3.1333648244370904E-2</v>
      </c>
      <c r="F211">
        <f t="shared" si="36"/>
        <v>-0.23109221644885325</v>
      </c>
      <c r="G211">
        <v>0</v>
      </c>
      <c r="H211">
        <f t="shared" si="37"/>
        <v>0.26242586469322415</v>
      </c>
      <c r="I211">
        <f t="shared" si="38"/>
        <v>-1.0656403571953759</v>
      </c>
      <c r="J211">
        <f t="shared" si="39"/>
        <v>1.0656403571953759</v>
      </c>
      <c r="K211">
        <f t="shared" si="40"/>
        <v>0.5591046698972264</v>
      </c>
      <c r="L211">
        <f t="shared" si="41"/>
        <v>0.4408953301027736</v>
      </c>
      <c r="M211">
        <f t="shared" si="42"/>
        <v>1.7885738643245783</v>
      </c>
      <c r="N211">
        <f t="shared" si="43"/>
        <v>2.2681120250624973</v>
      </c>
    </row>
    <row r="212" spans="1:14" x14ac:dyDescent="0.25">
      <c r="A212" s="4">
        <f>IF('True_Odds_Calculator_2-way'!A213="","",'True_Odds_Calculator_2-way'!A213)</f>
        <v>1.87</v>
      </c>
      <c r="B212" s="4">
        <f>IF('True_Odds_Calculator_2-way'!B213="","",'True_Odds_Calculator_2-way'!B213)</f>
        <v>2.02</v>
      </c>
      <c r="C212" s="4">
        <f t="shared" si="33"/>
        <v>0.53475935828876997</v>
      </c>
      <c r="D212">
        <f t="shared" si="34"/>
        <v>0.49504950495049505</v>
      </c>
      <c r="E212">
        <f t="shared" si="35"/>
        <v>2.9808863239265015E-2</v>
      </c>
      <c r="F212">
        <f t="shared" si="36"/>
        <v>-0.23492349234923493</v>
      </c>
      <c r="G212">
        <v>0</v>
      </c>
      <c r="H212">
        <f t="shared" si="37"/>
        <v>0.2647323555885</v>
      </c>
      <c r="I212">
        <f t="shared" si="38"/>
        <v>-1.0615495921641367</v>
      </c>
      <c r="J212">
        <f t="shared" si="39"/>
        <v>1.0615495921641367</v>
      </c>
      <c r="K212">
        <f t="shared" si="40"/>
        <v>0.51987261275696728</v>
      </c>
      <c r="L212">
        <f t="shared" si="41"/>
        <v>0.48012738724303272</v>
      </c>
      <c r="M212">
        <f t="shared" si="42"/>
        <v>1.9235481451827992</v>
      </c>
      <c r="N212">
        <f t="shared" si="43"/>
        <v>2.0827805840074194</v>
      </c>
    </row>
    <row r="213" spans="1:14" x14ac:dyDescent="0.25">
      <c r="A213" s="4">
        <f>IF('True_Odds_Calculator_2-way'!A214="","",'True_Odds_Calculator_2-way'!A214)</f>
        <v>1.65</v>
      </c>
      <c r="B213" s="4">
        <f>IF('True_Odds_Calculator_2-way'!B214="","",'True_Odds_Calculator_2-way'!B214)</f>
        <v>2.33</v>
      </c>
      <c r="C213" s="4">
        <f t="shared" si="33"/>
        <v>0.60606060606060608</v>
      </c>
      <c r="D213">
        <f t="shared" si="34"/>
        <v>0.42918454935622319</v>
      </c>
      <c r="E213">
        <f t="shared" si="35"/>
        <v>3.5245155416829377E-2</v>
      </c>
      <c r="F213">
        <f t="shared" si="36"/>
        <v>-0.22486669267785131</v>
      </c>
      <c r="G213">
        <v>0</v>
      </c>
      <c r="H213">
        <f t="shared" si="37"/>
        <v>0.26011184809468074</v>
      </c>
      <c r="I213">
        <f t="shared" si="38"/>
        <v>-1.0755175492958089</v>
      </c>
      <c r="J213">
        <f t="shared" si="39"/>
        <v>1.0755175492958089</v>
      </c>
      <c r="K213">
        <f t="shared" si="40"/>
        <v>0.58855158622613757</v>
      </c>
      <c r="L213">
        <f t="shared" si="41"/>
        <v>0.41144841377386249</v>
      </c>
      <c r="M213">
        <f t="shared" si="42"/>
        <v>1.6990864070422753</v>
      </c>
      <c r="N213">
        <f t="shared" si="43"/>
        <v>2.4304383405634256</v>
      </c>
    </row>
    <row r="214" spans="1:14" x14ac:dyDescent="0.25">
      <c r="A214" s="4">
        <f>IF('True_Odds_Calculator_2-way'!A215="","",'True_Odds_Calculator_2-way'!A215)</f>
        <v>2.09</v>
      </c>
      <c r="B214" s="4">
        <f>IF('True_Odds_Calculator_2-way'!B215="","",'True_Odds_Calculator_2-way'!B215)</f>
        <v>1.81</v>
      </c>
      <c r="C214" s="4">
        <f t="shared" si="33"/>
        <v>0.47846889952153115</v>
      </c>
      <c r="D214">
        <f t="shared" si="34"/>
        <v>0.5524861878453039</v>
      </c>
      <c r="E214">
        <f t="shared" si="35"/>
        <v>3.0955087366835166E-2</v>
      </c>
      <c r="F214">
        <f t="shared" si="36"/>
        <v>-0.23339237093235332</v>
      </c>
      <c r="G214">
        <v>0</v>
      </c>
      <c r="H214">
        <f t="shared" si="37"/>
        <v>0.26434745829918849</v>
      </c>
      <c r="I214">
        <f t="shared" si="38"/>
        <v>-1.064251428023502</v>
      </c>
      <c r="J214">
        <f t="shared" si="39"/>
        <v>1.064251428023502</v>
      </c>
      <c r="K214">
        <f t="shared" si="40"/>
        <v>0.46295566357839102</v>
      </c>
      <c r="L214">
        <f t="shared" si="41"/>
        <v>0.53704433642160887</v>
      </c>
      <c r="M214">
        <f t="shared" si="42"/>
        <v>2.1600340565456171</v>
      </c>
      <c r="N214">
        <f t="shared" si="43"/>
        <v>1.8620436566990362</v>
      </c>
    </row>
    <row r="215" spans="1:14" x14ac:dyDescent="0.25">
      <c r="A215" s="4">
        <f>IF('True_Odds_Calculator_2-way'!A216="","",'True_Odds_Calculator_2-way'!A216)</f>
        <v>1.94</v>
      </c>
      <c r="B215" s="4">
        <f>IF('True_Odds_Calculator_2-way'!B216="","",'True_Odds_Calculator_2-way'!B216)</f>
        <v>1.91</v>
      </c>
      <c r="C215" s="4">
        <f t="shared" si="33"/>
        <v>0.51546391752577325</v>
      </c>
      <c r="D215">
        <f t="shared" si="34"/>
        <v>0.52356020942408377</v>
      </c>
      <c r="E215">
        <f t="shared" si="35"/>
        <v>3.9024126949857019E-2</v>
      </c>
      <c r="F215">
        <f t="shared" si="36"/>
        <v>-0.23085226966049555</v>
      </c>
      <c r="G215">
        <v>0</v>
      </c>
      <c r="H215">
        <f t="shared" si="37"/>
        <v>0.26987639661035251</v>
      </c>
      <c r="I215">
        <f t="shared" si="38"/>
        <v>-1.0812232527259167</v>
      </c>
      <c r="J215">
        <f t="shared" si="39"/>
        <v>1.0812232527259167</v>
      </c>
      <c r="K215">
        <f t="shared" si="40"/>
        <v>0.49594567939163919</v>
      </c>
      <c r="L215">
        <f t="shared" si="41"/>
        <v>0.50405432060836108</v>
      </c>
      <c r="M215">
        <f t="shared" si="42"/>
        <v>2.0163498575623611</v>
      </c>
      <c r="N215">
        <f t="shared" si="43"/>
        <v>1.9839131599805839</v>
      </c>
    </row>
    <row r="216" spans="1:14" x14ac:dyDescent="0.25">
      <c r="A216" s="4">
        <f>IF('True_Odds_Calculator_2-way'!A217="","",'True_Odds_Calculator_2-way'!A217)</f>
        <v>2.1800000000000002</v>
      </c>
      <c r="B216" s="4">
        <f>IF('True_Odds_Calculator_2-way'!B217="","",'True_Odds_Calculator_2-way'!B217)</f>
        <v>1.66</v>
      </c>
      <c r="C216" s="4">
        <f t="shared" si="33"/>
        <v>0.4587155963302752</v>
      </c>
      <c r="D216">
        <f t="shared" si="34"/>
        <v>0.60240963855421692</v>
      </c>
      <c r="E216">
        <f t="shared" si="35"/>
        <v>6.1125234884492174E-2</v>
      </c>
      <c r="F216">
        <f t="shared" si="36"/>
        <v>-0.21520946170001098</v>
      </c>
      <c r="G216">
        <v>0</v>
      </c>
      <c r="H216">
        <f t="shared" si="37"/>
        <v>0.27633469658450316</v>
      </c>
      <c r="I216">
        <f t="shared" si="38"/>
        <v>-1.1331490227483416</v>
      </c>
      <c r="J216">
        <f t="shared" si="39"/>
        <v>1.1331490227483416</v>
      </c>
      <c r="K216">
        <f t="shared" si="40"/>
        <v>0.42787780560847755</v>
      </c>
      <c r="L216">
        <f t="shared" si="41"/>
        <v>0.57212219439152245</v>
      </c>
      <c r="M216">
        <f t="shared" si="42"/>
        <v>2.3371158468430431</v>
      </c>
      <c r="N216">
        <f t="shared" si="43"/>
        <v>1.7478783550139052</v>
      </c>
    </row>
    <row r="217" spans="1:14" x14ac:dyDescent="0.25">
      <c r="A217" s="4">
        <f>IF('True_Odds_Calculator_2-way'!A218="","",'True_Odds_Calculator_2-way'!A218)</f>
        <v>2.02</v>
      </c>
      <c r="B217" s="4">
        <f>IF('True_Odds_Calculator_2-way'!B218="","",'True_Odds_Calculator_2-way'!B218)</f>
        <v>1.76</v>
      </c>
      <c r="C217" s="4">
        <f t="shared" si="33"/>
        <v>0.49504950495049505</v>
      </c>
      <c r="D217">
        <f t="shared" si="34"/>
        <v>0.56818181818181823</v>
      </c>
      <c r="E217">
        <f t="shared" si="35"/>
        <v>6.3231323132313388E-2</v>
      </c>
      <c r="F217">
        <f t="shared" si="36"/>
        <v>-0.21804680468046789</v>
      </c>
      <c r="G217">
        <v>0</v>
      </c>
      <c r="H217">
        <f t="shared" si="37"/>
        <v>0.28127812781278128</v>
      </c>
      <c r="I217">
        <f t="shared" si="38"/>
        <v>-1.1357771260606371</v>
      </c>
      <c r="J217">
        <f t="shared" si="39"/>
        <v>1.1357771260606371</v>
      </c>
      <c r="K217">
        <f t="shared" si="40"/>
        <v>0.46328626200848283</v>
      </c>
      <c r="L217">
        <f t="shared" si="41"/>
        <v>0.536713737991517</v>
      </c>
      <c r="M217">
        <f t="shared" si="42"/>
        <v>2.1584926685818493</v>
      </c>
      <c r="N217">
        <f t="shared" si="43"/>
        <v>1.8631906158060845</v>
      </c>
    </row>
    <row r="218" spans="1:14" x14ac:dyDescent="0.25">
      <c r="A218" s="4">
        <f>IF('True_Odds_Calculator_2-way'!A219="","",'True_Odds_Calculator_2-way'!A219)</f>
        <v>2.0299999999999998</v>
      </c>
      <c r="B218" s="4">
        <f>IF('True_Odds_Calculator_2-way'!B219="","",'True_Odds_Calculator_2-way'!B219)</f>
        <v>1.76</v>
      </c>
      <c r="C218" s="4">
        <f t="shared" si="33"/>
        <v>0.49261083743842371</v>
      </c>
      <c r="D218">
        <f t="shared" si="34"/>
        <v>0.56818181818181823</v>
      </c>
      <c r="E218">
        <f t="shared" si="35"/>
        <v>6.0792655620241831E-2</v>
      </c>
      <c r="F218">
        <f t="shared" si="36"/>
        <v>-0.2190998656515899</v>
      </c>
      <c r="G218">
        <v>0</v>
      </c>
      <c r="H218">
        <f t="shared" si="37"/>
        <v>0.27989252127183167</v>
      </c>
      <c r="I218">
        <f t="shared" si="38"/>
        <v>-1.1302501972710608</v>
      </c>
      <c r="J218">
        <f t="shared" si="39"/>
        <v>1.1302501972710608</v>
      </c>
      <c r="K218">
        <f t="shared" si="40"/>
        <v>0.46207353490291336</v>
      </c>
      <c r="L218">
        <f t="shared" si="41"/>
        <v>0.53792646509708697</v>
      </c>
      <c r="M218">
        <f t="shared" si="42"/>
        <v>2.1641577031891921</v>
      </c>
      <c r="N218">
        <f t="shared" si="43"/>
        <v>1.8589901499260058</v>
      </c>
    </row>
    <row r="219" spans="1:14" x14ac:dyDescent="0.25">
      <c r="A219" s="4">
        <f>IF('True_Odds_Calculator_2-way'!A220="","",'True_Odds_Calculator_2-way'!A220)</f>
        <v>1.9</v>
      </c>
      <c r="B219" s="4">
        <f>IF('True_Odds_Calculator_2-way'!B220="","",'True_Odds_Calculator_2-way'!B220)</f>
        <v>2.0099999999999998</v>
      </c>
      <c r="C219" s="4">
        <f t="shared" si="33"/>
        <v>0.52631578947368418</v>
      </c>
      <c r="D219">
        <f t="shared" si="34"/>
        <v>0.49751243781094534</v>
      </c>
      <c r="E219">
        <f t="shared" si="35"/>
        <v>2.3828227284629522E-2</v>
      </c>
      <c r="F219">
        <f t="shared" si="36"/>
        <v>-0.23802042419481539</v>
      </c>
      <c r="G219">
        <v>0</v>
      </c>
      <c r="H219">
        <f t="shared" si="37"/>
        <v>0.26184865147944492</v>
      </c>
      <c r="I219">
        <f t="shared" si="38"/>
        <v>-1.0488612925459211</v>
      </c>
      <c r="J219">
        <f t="shared" si="39"/>
        <v>1.0488612925459211</v>
      </c>
      <c r="K219">
        <f t="shared" si="40"/>
        <v>0.51440986432507074</v>
      </c>
      <c r="L219">
        <f t="shared" si="41"/>
        <v>0.48559013567492909</v>
      </c>
      <c r="M219">
        <f t="shared" si="42"/>
        <v>1.9439751632913294</v>
      </c>
      <c r="N219">
        <f t="shared" si="43"/>
        <v>2.0593499054713802</v>
      </c>
    </row>
    <row r="220" spans="1:14" x14ac:dyDescent="0.25">
      <c r="A220" s="4">
        <f>IF('True_Odds_Calculator_2-way'!A221="","",'True_Odds_Calculator_2-way'!A221)</f>
        <v>1.33</v>
      </c>
      <c r="B220" s="4">
        <f>IF('True_Odds_Calculator_2-way'!B221="","",'True_Odds_Calculator_2-way'!B221)</f>
        <v>3.51</v>
      </c>
      <c r="C220" s="4">
        <f t="shared" si="33"/>
        <v>0.75187969924812026</v>
      </c>
      <c r="D220">
        <f t="shared" si="34"/>
        <v>0.28490028490028491</v>
      </c>
      <c r="E220">
        <f t="shared" si="35"/>
        <v>3.6779984148405109E-2</v>
      </c>
      <c r="F220">
        <f t="shared" si="36"/>
        <v>-0.17743075637812489</v>
      </c>
      <c r="G220">
        <v>0</v>
      </c>
      <c r="H220">
        <f t="shared" si="37"/>
        <v>0.21421074052653</v>
      </c>
      <c r="I220">
        <f t="shared" si="38"/>
        <v>-1.0987684214362141</v>
      </c>
      <c r="J220">
        <f t="shared" si="39"/>
        <v>1.0987684214362141</v>
      </c>
      <c r="K220">
        <f t="shared" si="40"/>
        <v>0.73389454886439609</v>
      </c>
      <c r="L220">
        <f t="shared" si="41"/>
        <v>0.26610545113560391</v>
      </c>
      <c r="M220">
        <f t="shared" si="42"/>
        <v>1.362593579073951</v>
      </c>
      <c r="N220">
        <f t="shared" si="43"/>
        <v>3.7579087378048972</v>
      </c>
    </row>
    <row r="221" spans="1:14" x14ac:dyDescent="0.25">
      <c r="A221" s="4">
        <f>IF('True_Odds_Calculator_2-way'!A222="","",'True_Odds_Calculator_2-way'!A222)</f>
        <v>1.8</v>
      </c>
      <c r="B221" s="4">
        <f>IF('True_Odds_Calculator_2-way'!B222="","",'True_Odds_Calculator_2-way'!B222)</f>
        <v>2.11</v>
      </c>
      <c r="C221" s="4">
        <f t="shared" si="33"/>
        <v>0.55555555555555558</v>
      </c>
      <c r="D221">
        <f t="shared" si="34"/>
        <v>0.47393364928909953</v>
      </c>
      <c r="E221">
        <f t="shared" si="35"/>
        <v>2.9489204844655115E-2</v>
      </c>
      <c r="F221">
        <f t="shared" si="36"/>
        <v>-0.23380726698262244</v>
      </c>
      <c r="G221">
        <v>0</v>
      </c>
      <c r="H221">
        <f t="shared" si="37"/>
        <v>0.26329647182727756</v>
      </c>
      <c r="I221">
        <f t="shared" si="38"/>
        <v>-1.0611908999450221</v>
      </c>
      <c r="J221">
        <f t="shared" si="39"/>
        <v>1.0611908999450221</v>
      </c>
      <c r="K221">
        <f t="shared" si="40"/>
        <v>0.54084671241554938</v>
      </c>
      <c r="L221">
        <f t="shared" si="41"/>
        <v>0.45915328758445073</v>
      </c>
      <c r="M221">
        <f t="shared" si="42"/>
        <v>1.8489527199560174</v>
      </c>
      <c r="N221">
        <f t="shared" si="43"/>
        <v>2.1779218989389744</v>
      </c>
    </row>
    <row r="222" spans="1:14" x14ac:dyDescent="0.25">
      <c r="A222" s="4">
        <f>IF('True_Odds_Calculator_2-way'!A223="","",'True_Odds_Calculator_2-way'!A223)</f>
        <v>1.55</v>
      </c>
      <c r="B222" s="4">
        <f>IF('True_Odds_Calculator_2-way'!B223="","",'True_Odds_Calculator_2-way'!B223)</f>
        <v>2.6</v>
      </c>
      <c r="C222" s="4">
        <f t="shared" si="33"/>
        <v>0.64516129032258063</v>
      </c>
      <c r="D222">
        <f t="shared" si="34"/>
        <v>0.38461538461538458</v>
      </c>
      <c r="E222">
        <f t="shared" si="35"/>
        <v>2.9776674937965097E-2</v>
      </c>
      <c r="F222">
        <f t="shared" si="36"/>
        <v>-0.21836228287841208</v>
      </c>
      <c r="G222">
        <v>0</v>
      </c>
      <c r="H222">
        <f t="shared" si="37"/>
        <v>0.24813895781637715</v>
      </c>
      <c r="I222">
        <f t="shared" si="38"/>
        <v>-1.0660035817780518</v>
      </c>
      <c r="J222">
        <f t="shared" si="39"/>
        <v>1.0660035817780518</v>
      </c>
      <c r="K222">
        <f t="shared" si="40"/>
        <v>0.63039699812887073</v>
      </c>
      <c r="L222">
        <f t="shared" si="41"/>
        <v>0.36960300187112949</v>
      </c>
      <c r="M222">
        <f t="shared" si="42"/>
        <v>1.5863019699779282</v>
      </c>
      <c r="N222">
        <f t="shared" si="43"/>
        <v>2.7056057308448831</v>
      </c>
    </row>
    <row r="223" spans="1:14" x14ac:dyDescent="0.25">
      <c r="A223" s="4">
        <f>IF('True_Odds_Calculator_2-way'!A224="","",'True_Odds_Calculator_2-way'!A224)</f>
        <v>1.37</v>
      </c>
      <c r="B223" s="4">
        <f>IF('True_Odds_Calculator_2-way'!B224="","",'True_Odds_Calculator_2-way'!B224)</f>
        <v>3.16</v>
      </c>
      <c r="C223" s="4">
        <f t="shared" si="33"/>
        <v>0.72992700729927007</v>
      </c>
      <c r="D223">
        <f t="shared" si="34"/>
        <v>0.31645569620253161</v>
      </c>
      <c r="E223">
        <f t="shared" si="35"/>
        <v>4.6382703501801625E-2</v>
      </c>
      <c r="F223">
        <f t="shared" si="36"/>
        <v>-0.18460685577011926</v>
      </c>
      <c r="G223">
        <v>0</v>
      </c>
      <c r="H223">
        <f t="shared" si="37"/>
        <v>0.23098955927192089</v>
      </c>
      <c r="I223">
        <f t="shared" si="38"/>
        <v>-1.1185934253567069</v>
      </c>
      <c r="J223">
        <f t="shared" si="39"/>
        <v>1.1185934253567069</v>
      </c>
      <c r="K223">
        <f t="shared" si="40"/>
        <v>0.70727381813124013</v>
      </c>
      <c r="L223">
        <f t="shared" si="41"/>
        <v>0.29272618186876004</v>
      </c>
      <c r="M223">
        <f t="shared" si="42"/>
        <v>1.4138795673819815</v>
      </c>
      <c r="N223">
        <f t="shared" si="43"/>
        <v>3.4161617987704869</v>
      </c>
    </row>
    <row r="224" spans="1:14" x14ac:dyDescent="0.25">
      <c r="A224" s="4">
        <f>IF('True_Odds_Calculator_2-way'!A225="","",'True_Odds_Calculator_2-way'!A225)</f>
        <v>1.76</v>
      </c>
      <c r="B224" s="4">
        <f>IF('True_Odds_Calculator_2-way'!B225="","",'True_Odds_Calculator_2-way'!B225)</f>
        <v>2.16</v>
      </c>
      <c r="C224" s="4">
        <f t="shared" si="33"/>
        <v>0.56818181818181823</v>
      </c>
      <c r="D224">
        <f t="shared" si="34"/>
        <v>0.46296296296296291</v>
      </c>
      <c r="E224">
        <f t="shared" si="35"/>
        <v>3.1144781144781142E-2</v>
      </c>
      <c r="F224">
        <f t="shared" si="36"/>
        <v>-0.23190235690235683</v>
      </c>
      <c r="G224">
        <v>0</v>
      </c>
      <c r="H224">
        <f t="shared" si="37"/>
        <v>0.26304713804713803</v>
      </c>
      <c r="I224">
        <f t="shared" si="38"/>
        <v>-1.0650358071057626</v>
      </c>
      <c r="J224">
        <f t="shared" si="39"/>
        <v>1.0650358071057626</v>
      </c>
      <c r="K224">
        <f t="shared" si="40"/>
        <v>0.55266108113889945</v>
      </c>
      <c r="L224">
        <f t="shared" si="41"/>
        <v>0.44733891886110039</v>
      </c>
      <c r="M224">
        <f t="shared" si="42"/>
        <v>1.8094272134003797</v>
      </c>
      <c r="N224">
        <f t="shared" si="43"/>
        <v>2.2354415362426847</v>
      </c>
    </row>
    <row r="225" spans="1:14" x14ac:dyDescent="0.25">
      <c r="A225" s="4">
        <f>IF('True_Odds_Calculator_2-way'!A226="","",'True_Odds_Calculator_2-way'!A226)</f>
        <v>1.54</v>
      </c>
      <c r="B225" s="4">
        <f>IF('True_Odds_Calculator_2-way'!B226="","",'True_Odds_Calculator_2-way'!B226)</f>
        <v>2.62</v>
      </c>
      <c r="C225" s="4">
        <f t="shared" si="33"/>
        <v>0.64935064935064934</v>
      </c>
      <c r="D225">
        <f t="shared" si="34"/>
        <v>0.38167938931297707</v>
      </c>
      <c r="E225">
        <f t="shared" si="35"/>
        <v>3.1030038663626414E-2</v>
      </c>
      <c r="F225">
        <f t="shared" si="36"/>
        <v>-0.21681372063051452</v>
      </c>
      <c r="G225">
        <v>0</v>
      </c>
      <c r="H225">
        <f t="shared" si="37"/>
        <v>0.24784375929414096</v>
      </c>
      <c r="I225">
        <f t="shared" si="38"/>
        <v>-1.0691671651659735</v>
      </c>
      <c r="J225">
        <f t="shared" si="39"/>
        <v>1.0691671651659735</v>
      </c>
      <c r="K225">
        <f t="shared" si="40"/>
        <v>0.6339745962155614</v>
      </c>
      <c r="L225">
        <f t="shared" si="41"/>
        <v>0.3660254037844386</v>
      </c>
      <c r="M225">
        <f t="shared" si="42"/>
        <v>1.5773502691896257</v>
      </c>
      <c r="N225">
        <f t="shared" si="43"/>
        <v>2.7320508075688776</v>
      </c>
    </row>
    <row r="226" spans="1:14" x14ac:dyDescent="0.25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2.3199999999999998</v>
      </c>
      <c r="C226" s="4">
        <f t="shared" si="33"/>
        <v>0.5988023952095809</v>
      </c>
      <c r="D226">
        <f t="shared" si="34"/>
        <v>0.43103448275862072</v>
      </c>
      <c r="E226">
        <f t="shared" si="35"/>
        <v>2.9836877968201669E-2</v>
      </c>
      <c r="F226">
        <f t="shared" si="36"/>
        <v>-0.22826760272558322</v>
      </c>
      <c r="G226">
        <v>0</v>
      </c>
      <c r="H226">
        <f t="shared" si="37"/>
        <v>0.25810448069378489</v>
      </c>
      <c r="I226">
        <f t="shared" si="38"/>
        <v>-1.0633485251477839</v>
      </c>
      <c r="J226">
        <f t="shared" si="39"/>
        <v>1.0633485251477839</v>
      </c>
      <c r="K226">
        <f t="shared" si="40"/>
        <v>0.5839608682450772</v>
      </c>
      <c r="L226">
        <f t="shared" si="41"/>
        <v>0.41603913175492269</v>
      </c>
      <c r="M226">
        <f t="shared" si="42"/>
        <v>1.7124435118490151</v>
      </c>
      <c r="N226">
        <f t="shared" si="43"/>
        <v>2.4036200531950747</v>
      </c>
    </row>
    <row r="227" spans="1:14" x14ac:dyDescent="0.25">
      <c r="A227" s="4">
        <f>IF('True_Odds_Calculator_2-way'!A228="","",'True_Odds_Calculator_2-way'!A228)</f>
        <v>2.27</v>
      </c>
      <c r="B227" s="4">
        <f>IF('True_Odds_Calculator_2-way'!B228="","",'True_Odds_Calculator_2-way'!B228)</f>
        <v>1.68</v>
      </c>
      <c r="C227" s="4">
        <f t="shared" si="33"/>
        <v>0.44052863436123346</v>
      </c>
      <c r="D227">
        <f t="shared" si="34"/>
        <v>0.59523809523809523</v>
      </c>
      <c r="E227">
        <f t="shared" si="35"/>
        <v>3.5766729599328695E-2</v>
      </c>
      <c r="F227">
        <f t="shared" si="36"/>
        <v>-0.22645269561569115</v>
      </c>
      <c r="G227">
        <v>0</v>
      </c>
      <c r="H227">
        <f t="shared" si="37"/>
        <v>0.2622194252150199</v>
      </c>
      <c r="I227">
        <f t="shared" si="38"/>
        <v>-1.0760778282064791</v>
      </c>
      <c r="J227">
        <f t="shared" si="39"/>
        <v>1.0760778282064791</v>
      </c>
      <c r="K227">
        <f t="shared" si="40"/>
        <v>0.42254374989680582</v>
      </c>
      <c r="L227">
        <f t="shared" si="41"/>
        <v>0.57745625010319412</v>
      </c>
      <c r="M227">
        <f t="shared" si="42"/>
        <v>2.3666188418222287</v>
      </c>
      <c r="N227">
        <f t="shared" si="43"/>
        <v>1.7317329231804059</v>
      </c>
    </row>
    <row r="228" spans="1:14" x14ac:dyDescent="0.25">
      <c r="A228" s="4">
        <f>IF('True_Odds_Calculator_2-way'!A229="","",'True_Odds_Calculator_2-way'!A229)</f>
        <v>2.2599999999999998</v>
      </c>
      <c r="B228" s="4">
        <f>IF('True_Odds_Calculator_2-way'!B229="","",'True_Odds_Calculator_2-way'!B229)</f>
        <v>1.69</v>
      </c>
      <c r="C228" s="4">
        <f t="shared" si="33"/>
        <v>0.44247787610619471</v>
      </c>
      <c r="D228">
        <f t="shared" si="34"/>
        <v>0.59171597633136097</v>
      </c>
      <c r="E228">
        <f t="shared" si="35"/>
        <v>3.4193852437555794E-2</v>
      </c>
      <c r="F228">
        <f t="shared" si="36"/>
        <v>-0.22762737602764815</v>
      </c>
      <c r="G228">
        <v>0</v>
      </c>
      <c r="H228">
        <f t="shared" si="37"/>
        <v>0.261821228465204</v>
      </c>
      <c r="I228">
        <f t="shared" si="38"/>
        <v>-1.0724824201463119</v>
      </c>
      <c r="J228">
        <f t="shared" si="39"/>
        <v>1.0724824201463119</v>
      </c>
      <c r="K228">
        <f t="shared" si="40"/>
        <v>0.42529160714947917</v>
      </c>
      <c r="L228">
        <f t="shared" si="41"/>
        <v>0.57470839285052078</v>
      </c>
      <c r="M228">
        <f t="shared" si="42"/>
        <v>2.351327849384353</v>
      </c>
      <c r="N228">
        <f t="shared" si="43"/>
        <v>1.7400128699009547</v>
      </c>
    </row>
    <row r="229" spans="1:14" x14ac:dyDescent="0.25">
      <c r="A229" s="4">
        <f>IF('True_Odds_Calculator_2-way'!A230="","",'True_Odds_Calculator_2-way'!A230)</f>
        <v>1.95</v>
      </c>
      <c r="B229" s="4">
        <f>IF('True_Odds_Calculator_2-way'!B230="","",'True_Odds_Calculator_2-way'!B230)</f>
        <v>1.93</v>
      </c>
      <c r="C229" s="4">
        <f t="shared" si="33"/>
        <v>0.51282051282051289</v>
      </c>
      <c r="D229">
        <f t="shared" si="34"/>
        <v>0.5181347150259068</v>
      </c>
      <c r="E229">
        <f t="shared" si="35"/>
        <v>3.0955227846419575E-2</v>
      </c>
      <c r="F229">
        <f t="shared" si="36"/>
        <v>-0.23475488242327625</v>
      </c>
      <c r="G229">
        <v>0</v>
      </c>
      <c r="H229">
        <f t="shared" si="37"/>
        <v>0.26571011026969582</v>
      </c>
      <c r="I229">
        <f t="shared" si="38"/>
        <v>-1.0638899909514294</v>
      </c>
      <c r="J229">
        <f t="shared" si="39"/>
        <v>1.0638899909514294</v>
      </c>
      <c r="K229">
        <f t="shared" si="40"/>
        <v>0.49734035027939766</v>
      </c>
      <c r="L229">
        <f t="shared" si="41"/>
        <v>0.50265964972060251</v>
      </c>
      <c r="M229">
        <f t="shared" si="42"/>
        <v>2.0106954914038573</v>
      </c>
      <c r="N229">
        <f t="shared" si="43"/>
        <v>1.9894176915848294</v>
      </c>
    </row>
    <row r="230" spans="1:14" x14ac:dyDescent="0.25">
      <c r="A230" s="4">
        <f>IF('True_Odds_Calculator_2-way'!A231="","",'True_Odds_Calculator_2-way'!A231)</f>
        <v>1.84</v>
      </c>
      <c r="B230" s="4">
        <f>IF('True_Odds_Calculator_2-way'!B231="","",'True_Odds_Calculator_2-way'!B231)</f>
        <v>2.06</v>
      </c>
      <c r="C230" s="4">
        <f t="shared" si="33"/>
        <v>0.54347826086956519</v>
      </c>
      <c r="D230">
        <f t="shared" si="34"/>
        <v>0.4854368932038835</v>
      </c>
      <c r="E230">
        <f t="shared" si="35"/>
        <v>2.891515407344869E-2</v>
      </c>
      <c r="F230">
        <f t="shared" si="36"/>
        <v>-0.23490924440692273</v>
      </c>
      <c r="G230">
        <v>0</v>
      </c>
      <c r="H230">
        <f t="shared" si="37"/>
        <v>0.26382439848037148</v>
      </c>
      <c r="I230">
        <f t="shared" si="38"/>
        <v>-1.0597597584982434</v>
      </c>
      <c r="J230">
        <f t="shared" si="39"/>
        <v>1.0597597584982434</v>
      </c>
      <c r="K230">
        <f t="shared" si="40"/>
        <v>0.52904505015074577</v>
      </c>
      <c r="L230">
        <f t="shared" si="41"/>
        <v>0.47095494984925418</v>
      </c>
      <c r="M230">
        <f t="shared" si="42"/>
        <v>1.8901981971385247</v>
      </c>
      <c r="N230">
        <f t="shared" si="43"/>
        <v>2.123345344008138</v>
      </c>
    </row>
    <row r="231" spans="1:14" x14ac:dyDescent="0.25">
      <c r="A231" s="4">
        <f>IF('True_Odds_Calculator_2-way'!A232="","",'True_Odds_Calculator_2-way'!A232)</f>
        <v>2.37</v>
      </c>
      <c r="B231" s="4">
        <f>IF('True_Odds_Calculator_2-way'!B232="","",'True_Odds_Calculator_2-way'!B232)</f>
        <v>1.63</v>
      </c>
      <c r="C231" s="4">
        <f t="shared" si="33"/>
        <v>0.42194092827004215</v>
      </c>
      <c r="D231">
        <f t="shared" si="34"/>
        <v>0.61349693251533743</v>
      </c>
      <c r="E231">
        <f t="shared" si="35"/>
        <v>3.5437860785379582E-2</v>
      </c>
      <c r="F231">
        <f t="shared" si="36"/>
        <v>-0.22342160441096537</v>
      </c>
      <c r="G231">
        <v>0</v>
      </c>
      <c r="H231">
        <f t="shared" si="37"/>
        <v>0.2588594651963449</v>
      </c>
      <c r="I231">
        <f t="shared" si="38"/>
        <v>-1.0763894728677108</v>
      </c>
      <c r="J231">
        <f t="shared" si="39"/>
        <v>1.0763894728677108</v>
      </c>
      <c r="K231">
        <f t="shared" si="40"/>
        <v>0.40409696490827207</v>
      </c>
      <c r="L231">
        <f t="shared" si="41"/>
        <v>0.59590303509172793</v>
      </c>
      <c r="M231">
        <f t="shared" si="42"/>
        <v>2.4746535778287639</v>
      </c>
      <c r="N231">
        <f t="shared" si="43"/>
        <v>1.6781253679066579</v>
      </c>
    </row>
    <row r="232" spans="1:14" x14ac:dyDescent="0.25">
      <c r="A232" s="4">
        <f>IF('True_Odds_Calculator_2-way'!A233="","",'True_Odds_Calculator_2-way'!A233)</f>
        <v>2.25</v>
      </c>
      <c r="B232" s="4">
        <f>IF('True_Odds_Calculator_2-way'!B233="","",'True_Odds_Calculator_2-way'!B233)</f>
        <v>1.69</v>
      </c>
      <c r="C232" s="4">
        <f t="shared" si="33"/>
        <v>0.44444444444444442</v>
      </c>
      <c r="D232">
        <f t="shared" si="34"/>
        <v>0.59171597633136097</v>
      </c>
      <c r="E232">
        <f t="shared" si="35"/>
        <v>3.6160420775805502E-2</v>
      </c>
      <c r="F232">
        <f t="shared" si="36"/>
        <v>-0.22682445759368819</v>
      </c>
      <c r="G232">
        <v>0</v>
      </c>
      <c r="H232">
        <f t="shared" si="37"/>
        <v>0.26298487836949375</v>
      </c>
      <c r="I232">
        <f t="shared" si="38"/>
        <v>-1.0767638041163314</v>
      </c>
      <c r="J232">
        <f t="shared" si="39"/>
        <v>1.0767638041163314</v>
      </c>
      <c r="K232">
        <f t="shared" si="40"/>
        <v>0.42626568044702751</v>
      </c>
      <c r="L232">
        <f t="shared" si="41"/>
        <v>0.57373431955297227</v>
      </c>
      <c r="M232">
        <f t="shared" si="42"/>
        <v>2.3459547551454145</v>
      </c>
      <c r="N232">
        <f t="shared" si="43"/>
        <v>1.7429670248402687</v>
      </c>
    </row>
    <row r="233" spans="1:14" x14ac:dyDescent="0.25">
      <c r="A233" s="4">
        <f>IF('True_Odds_Calculator_2-way'!A234="","",'True_Odds_Calculator_2-way'!A234)</f>
        <v>2.08</v>
      </c>
      <c r="B233" s="4">
        <f>IF('True_Odds_Calculator_2-way'!B234="","",'True_Odds_Calculator_2-way'!B234)</f>
        <v>1.81</v>
      </c>
      <c r="C233" s="4">
        <f t="shared" si="33"/>
        <v>0.48076923076923073</v>
      </c>
      <c r="D233">
        <f t="shared" si="34"/>
        <v>0.5524861878453039</v>
      </c>
      <c r="E233">
        <f t="shared" si="35"/>
        <v>3.3255418614534626E-2</v>
      </c>
      <c r="F233">
        <f t="shared" si="36"/>
        <v>-0.23236294092647691</v>
      </c>
      <c r="G233">
        <v>0</v>
      </c>
      <c r="H233">
        <f t="shared" si="37"/>
        <v>0.26561835954101148</v>
      </c>
      <c r="I233">
        <f t="shared" si="38"/>
        <v>-1.0691671651659735</v>
      </c>
      <c r="J233">
        <f t="shared" si="39"/>
        <v>1.0691671651659735</v>
      </c>
      <c r="K233">
        <f t="shared" si="40"/>
        <v>0.4641016151377545</v>
      </c>
      <c r="L233">
        <f t="shared" si="41"/>
        <v>0.5358983848622455</v>
      </c>
      <c r="M233">
        <f t="shared" si="42"/>
        <v>2.1547005383792519</v>
      </c>
      <c r="N233">
        <f t="shared" si="43"/>
        <v>1.8660254037844384</v>
      </c>
    </row>
    <row r="234" spans="1:14" x14ac:dyDescent="0.25">
      <c r="A234" s="4">
        <f>IF('True_Odds_Calculator_2-way'!A235="","",'True_Odds_Calculator_2-way'!A235)</f>
        <v>1.69</v>
      </c>
      <c r="B234" s="4">
        <f>IF('True_Odds_Calculator_2-way'!B235="","",'True_Odds_Calculator_2-way'!B235)</f>
        <v>2.2799999999999998</v>
      </c>
      <c r="C234" s="4">
        <f t="shared" si="33"/>
        <v>0.59171597633136097</v>
      </c>
      <c r="D234">
        <f t="shared" si="34"/>
        <v>0.43859649122807021</v>
      </c>
      <c r="E234">
        <f t="shared" si="35"/>
        <v>3.0312467559431067E-2</v>
      </c>
      <c r="F234">
        <f t="shared" si="36"/>
        <v>-0.22921208346309574</v>
      </c>
      <c r="G234">
        <v>0</v>
      </c>
      <c r="H234">
        <f t="shared" si="37"/>
        <v>0.25952455102252675</v>
      </c>
      <c r="I234">
        <f t="shared" si="38"/>
        <v>-1.0640706634484354</v>
      </c>
      <c r="J234">
        <f t="shared" si="39"/>
        <v>1.0640706634484354</v>
      </c>
      <c r="K234">
        <f t="shared" si="40"/>
        <v>0.57663184752939267</v>
      </c>
      <c r="L234">
        <f t="shared" si="41"/>
        <v>0.42336815247060766</v>
      </c>
      <c r="M234">
        <f t="shared" si="42"/>
        <v>1.7342087577794201</v>
      </c>
      <c r="N234">
        <f t="shared" si="43"/>
        <v>2.3620104492139973</v>
      </c>
    </row>
    <row r="235" spans="1:14" x14ac:dyDescent="0.25">
      <c r="A235" s="4">
        <f>IF('True_Odds_Calculator_2-way'!A236="","",'True_Odds_Calculator_2-way'!A236)</f>
        <v>2.34</v>
      </c>
      <c r="B235" s="4">
        <f>IF('True_Odds_Calculator_2-way'!B236="","",'True_Odds_Calculator_2-way'!B236)</f>
        <v>1.66</v>
      </c>
      <c r="C235" s="4">
        <f t="shared" si="33"/>
        <v>0.42735042735042739</v>
      </c>
      <c r="D235">
        <f t="shared" si="34"/>
        <v>0.60240963855421692</v>
      </c>
      <c r="E235">
        <f t="shared" si="35"/>
        <v>2.9760065904644417E-2</v>
      </c>
      <c r="F235">
        <f t="shared" si="36"/>
        <v>-0.22767995057151669</v>
      </c>
      <c r="G235">
        <v>0</v>
      </c>
      <c r="H235">
        <f t="shared" si="37"/>
        <v>0.2574400164761611</v>
      </c>
      <c r="I235">
        <f t="shared" si="38"/>
        <v>-1.0633485251477839</v>
      </c>
      <c r="J235">
        <f t="shared" si="39"/>
        <v>1.0633485251477839</v>
      </c>
      <c r="K235">
        <f t="shared" si="40"/>
        <v>0.41239034653044082</v>
      </c>
      <c r="L235">
        <f t="shared" si="41"/>
        <v>0.58760965346955907</v>
      </c>
      <c r="M235">
        <f t="shared" si="42"/>
        <v>2.4248870236980302</v>
      </c>
      <c r="N235">
        <f t="shared" si="43"/>
        <v>1.7018100265975373</v>
      </c>
    </row>
    <row r="236" spans="1:14" x14ac:dyDescent="0.25">
      <c r="A236" s="4">
        <f>IF('True_Odds_Calculator_2-way'!A237="","",'True_Odds_Calculator_2-way'!A237)</f>
        <v>2.36</v>
      </c>
      <c r="B236" s="4">
        <f>IF('True_Odds_Calculator_2-way'!B237="","",'True_Odds_Calculator_2-way'!B237)</f>
        <v>1.65</v>
      </c>
      <c r="C236" s="4">
        <f t="shared" si="33"/>
        <v>0.42372881355932207</v>
      </c>
      <c r="D236">
        <f t="shared" si="34"/>
        <v>0.60606060606060608</v>
      </c>
      <c r="E236">
        <f t="shared" si="35"/>
        <v>2.9789419619928204E-2</v>
      </c>
      <c r="F236">
        <f t="shared" si="36"/>
        <v>-0.22701592193117603</v>
      </c>
      <c r="G236">
        <v>0</v>
      </c>
      <c r="H236">
        <f t="shared" si="37"/>
        <v>0.25680534155110429</v>
      </c>
      <c r="I236">
        <f t="shared" si="38"/>
        <v>-1.063589074528793</v>
      </c>
      <c r="J236">
        <f t="shared" si="39"/>
        <v>1.063589074528793</v>
      </c>
      <c r="K236">
        <f t="shared" si="40"/>
        <v>0.4087503406809192</v>
      </c>
      <c r="L236">
        <f t="shared" si="41"/>
        <v>0.59124965931908058</v>
      </c>
      <c r="M236">
        <f t="shared" si="42"/>
        <v>2.4464811413591585</v>
      </c>
      <c r="N236">
        <f t="shared" si="43"/>
        <v>1.6913328984437157</v>
      </c>
    </row>
    <row r="237" spans="1:14" x14ac:dyDescent="0.25">
      <c r="A237" s="4">
        <f>IF('True_Odds_Calculator_2-way'!A238="","",'True_Odds_Calculator_2-way'!A238)</f>
        <v>2.14</v>
      </c>
      <c r="B237" s="4">
        <f>IF('True_Odds_Calculator_2-way'!B238="","",'True_Odds_Calculator_2-way'!B238)</f>
        <v>1.78</v>
      </c>
      <c r="C237" s="4">
        <f t="shared" si="33"/>
        <v>0.46728971962616822</v>
      </c>
      <c r="D237">
        <f t="shared" si="34"/>
        <v>0.5617977528089888</v>
      </c>
      <c r="E237">
        <f t="shared" si="35"/>
        <v>2.908747243515708E-2</v>
      </c>
      <c r="F237">
        <f t="shared" si="36"/>
        <v>-0.23343484196156661</v>
      </c>
      <c r="G237">
        <v>0</v>
      </c>
      <c r="H237">
        <f t="shared" si="37"/>
        <v>0.26252231439672374</v>
      </c>
      <c r="I237">
        <f t="shared" si="38"/>
        <v>-1.0604746049596299</v>
      </c>
      <c r="J237">
        <f t="shared" si="39"/>
        <v>1.0604746049596299</v>
      </c>
      <c r="K237">
        <f t="shared" si="40"/>
        <v>0.45270560758361844</v>
      </c>
      <c r="L237">
        <f t="shared" si="41"/>
        <v>0.54729439241638145</v>
      </c>
      <c r="M237">
        <f t="shared" si="42"/>
        <v>2.2089410496539781</v>
      </c>
      <c r="N237">
        <f t="shared" si="43"/>
        <v>1.8271701918685113</v>
      </c>
    </row>
    <row r="238" spans="1:14" x14ac:dyDescent="0.25">
      <c r="A238" s="4">
        <f>IF('True_Odds_Calculator_2-way'!A239="","",'True_Odds_Calculator_2-way'!A239)</f>
        <v>1.57</v>
      </c>
      <c r="B238" s="4">
        <f>IF('True_Odds_Calculator_2-way'!B239="","",'True_Odds_Calculator_2-way'!B239)</f>
        <v>2.35</v>
      </c>
      <c r="C238" s="4">
        <f t="shared" si="33"/>
        <v>0.63694267515923564</v>
      </c>
      <c r="D238">
        <f t="shared" si="34"/>
        <v>0.42553191489361702</v>
      </c>
      <c r="E238">
        <f t="shared" si="35"/>
        <v>6.2474590052852719E-2</v>
      </c>
      <c r="F238">
        <f t="shared" si="36"/>
        <v>-0.20856484618511995</v>
      </c>
      <c r="G238">
        <v>0</v>
      </c>
      <c r="H238">
        <f t="shared" si="37"/>
        <v>0.27103943623797261</v>
      </c>
      <c r="I238">
        <f t="shared" si="38"/>
        <v>-1.1399759467612822</v>
      </c>
      <c r="J238">
        <f t="shared" si="39"/>
        <v>1.1399759467612822</v>
      </c>
      <c r="K238">
        <f t="shared" si="40"/>
        <v>0.60613911406050403</v>
      </c>
      <c r="L238">
        <f t="shared" si="41"/>
        <v>0.39386088593949586</v>
      </c>
      <c r="M238">
        <f t="shared" si="42"/>
        <v>1.6497862896539313</v>
      </c>
      <c r="N238">
        <f t="shared" si="43"/>
        <v>2.5389675281277309</v>
      </c>
    </row>
    <row r="239" spans="1:14" x14ac:dyDescent="0.25">
      <c r="A239" s="4">
        <f>IF('True_Odds_Calculator_2-way'!A240="","",'True_Odds_Calculator_2-way'!A240)</f>
        <v>1.86</v>
      </c>
      <c r="B239" s="4">
        <f>IF('True_Odds_Calculator_2-way'!B240="","",'True_Odds_Calculator_2-way'!B240)</f>
        <v>2.0499999999999998</v>
      </c>
      <c r="C239" s="4">
        <f t="shared" si="33"/>
        <v>0.5376344086021505</v>
      </c>
      <c r="D239">
        <f t="shared" si="34"/>
        <v>0.48780487804878053</v>
      </c>
      <c r="E239">
        <f t="shared" si="35"/>
        <v>2.5439286650930981E-2</v>
      </c>
      <c r="F239">
        <f t="shared" si="36"/>
        <v>-0.23682140047206923</v>
      </c>
      <c r="G239">
        <v>0</v>
      </c>
      <c r="H239">
        <f t="shared" si="37"/>
        <v>0.26226068712300027</v>
      </c>
      <c r="I239">
        <f t="shared" si="38"/>
        <v>-1.0523401123547818</v>
      </c>
      <c r="J239">
        <f t="shared" si="39"/>
        <v>1.0523401123547818</v>
      </c>
      <c r="K239">
        <f t="shared" si="40"/>
        <v>0.52493093970332627</v>
      </c>
      <c r="L239">
        <f t="shared" si="41"/>
        <v>0.47506906029667378</v>
      </c>
      <c r="M239">
        <f t="shared" si="42"/>
        <v>1.9050124966251125</v>
      </c>
      <c r="N239">
        <f t="shared" si="43"/>
        <v>2.1049571179725204</v>
      </c>
    </row>
    <row r="240" spans="1:14" x14ac:dyDescent="0.25">
      <c r="A240" s="4">
        <f>IF('True_Odds_Calculator_2-way'!A241="","",'True_Odds_Calculator_2-way'!A241)</f>
        <v>1.68</v>
      </c>
      <c r="B240" s="4">
        <f>IF('True_Odds_Calculator_2-way'!B241="","",'True_Odds_Calculator_2-way'!B241)</f>
        <v>2.21</v>
      </c>
      <c r="C240" s="4">
        <f t="shared" si="33"/>
        <v>0.59523809523809523</v>
      </c>
      <c r="D240">
        <f t="shared" si="34"/>
        <v>0.45248868778280543</v>
      </c>
      <c r="E240">
        <f t="shared" si="35"/>
        <v>4.772678302090072E-2</v>
      </c>
      <c r="F240">
        <f t="shared" si="36"/>
        <v>-0.22161172161172149</v>
      </c>
      <c r="G240">
        <v>0</v>
      </c>
      <c r="H240">
        <f t="shared" si="37"/>
        <v>0.26933850463262227</v>
      </c>
      <c r="I240">
        <f t="shared" si="38"/>
        <v>-1.1024346592560592</v>
      </c>
      <c r="J240">
        <f t="shared" si="39"/>
        <v>1.1024346592560592</v>
      </c>
      <c r="K240">
        <f t="shared" si="40"/>
        <v>0.57154106106436731</v>
      </c>
      <c r="L240">
        <f t="shared" si="41"/>
        <v>0.42845893893563264</v>
      </c>
      <c r="M240">
        <f t="shared" si="42"/>
        <v>1.7496555682941202</v>
      </c>
      <c r="N240">
        <f t="shared" si="43"/>
        <v>2.3339459376998315</v>
      </c>
    </row>
    <row r="241" spans="1:14" x14ac:dyDescent="0.25">
      <c r="A241" s="4">
        <f>IF('True_Odds_Calculator_2-way'!A242="","",'True_Odds_Calculator_2-way'!A242)</f>
        <v>1.66</v>
      </c>
      <c r="B241" s="4">
        <f>IF('True_Odds_Calculator_2-way'!B242="","",'True_Odds_Calculator_2-way'!B242)</f>
        <v>2.31</v>
      </c>
      <c r="C241" s="4">
        <f t="shared" si="33"/>
        <v>0.60240963855421692</v>
      </c>
      <c r="D241">
        <f t="shared" si="34"/>
        <v>0.4329004329004329</v>
      </c>
      <c r="E241">
        <f t="shared" si="35"/>
        <v>3.5310071454649705E-2</v>
      </c>
      <c r="F241">
        <f t="shared" si="36"/>
        <v>-0.22547332185886404</v>
      </c>
      <c r="G241">
        <v>0</v>
      </c>
      <c r="H241">
        <f t="shared" si="37"/>
        <v>0.2607833933135138</v>
      </c>
      <c r="I241">
        <f t="shared" si="38"/>
        <v>-1.0754553500909856</v>
      </c>
      <c r="J241">
        <f t="shared" si="39"/>
        <v>1.0754553500909856</v>
      </c>
      <c r="K241">
        <f t="shared" si="40"/>
        <v>0.58486354509435967</v>
      </c>
      <c r="L241">
        <f t="shared" si="41"/>
        <v>0.41513645490564033</v>
      </c>
      <c r="M241">
        <f t="shared" si="42"/>
        <v>1.7098005310600506</v>
      </c>
      <c r="N241">
        <f t="shared" si="43"/>
        <v>2.4088465086191913</v>
      </c>
    </row>
    <row r="242" spans="1:14" x14ac:dyDescent="0.25">
      <c r="A242" s="4">
        <f>IF('True_Odds_Calculator_2-way'!A243="","",'True_Odds_Calculator_2-way'!A243)</f>
        <v>1.27</v>
      </c>
      <c r="B242" s="4">
        <f>IF('True_Odds_Calculator_2-way'!B243="","",'True_Odds_Calculator_2-way'!B243)</f>
        <v>3.88</v>
      </c>
      <c r="C242" s="4">
        <f t="shared" si="33"/>
        <v>0.78740157480314954</v>
      </c>
      <c r="D242">
        <f t="shared" si="34"/>
        <v>0.25773195876288663</v>
      </c>
      <c r="E242">
        <f t="shared" si="35"/>
        <v>4.513353356603611E-2</v>
      </c>
      <c r="F242">
        <f t="shared" si="36"/>
        <v>-0.15780501664096125</v>
      </c>
      <c r="G242">
        <v>0</v>
      </c>
      <c r="H242">
        <f t="shared" si="37"/>
        <v>0.20293855020699733</v>
      </c>
      <c r="I242">
        <f t="shared" si="38"/>
        <v>-1.1340230290662858</v>
      </c>
      <c r="J242">
        <f t="shared" si="39"/>
        <v>1.1340230290662858</v>
      </c>
      <c r="K242">
        <f t="shared" si="40"/>
        <v>0.76558762168507888</v>
      </c>
      <c r="L242">
        <f t="shared" si="41"/>
        <v>0.23441237831492118</v>
      </c>
      <c r="M242">
        <f t="shared" si="42"/>
        <v>1.3061862178478973</v>
      </c>
      <c r="N242">
        <f t="shared" si="43"/>
        <v>4.2659863237109032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2.27</v>
      </c>
      <c r="C243" s="4">
        <f t="shared" si="33"/>
        <v>0.59523809523809523</v>
      </c>
      <c r="D243">
        <f t="shared" si="34"/>
        <v>0.44052863436123346</v>
      </c>
      <c r="E243">
        <f t="shared" si="35"/>
        <v>3.5766729599328695E-2</v>
      </c>
      <c r="F243">
        <f t="shared" si="36"/>
        <v>-0.22645269561569115</v>
      </c>
      <c r="G243">
        <v>0</v>
      </c>
      <c r="H243">
        <f t="shared" si="37"/>
        <v>0.2622194252150199</v>
      </c>
      <c r="I243">
        <f t="shared" si="38"/>
        <v>-1.0760778282064791</v>
      </c>
      <c r="J243">
        <f t="shared" si="39"/>
        <v>1.0760778282064791</v>
      </c>
      <c r="K243">
        <f t="shared" si="40"/>
        <v>0.57745625010319412</v>
      </c>
      <c r="L243">
        <f t="shared" si="41"/>
        <v>0.42254374989680582</v>
      </c>
      <c r="M243">
        <f t="shared" si="42"/>
        <v>1.7317329231804059</v>
      </c>
      <c r="N243">
        <f t="shared" si="43"/>
        <v>2.3666188418222287</v>
      </c>
    </row>
    <row r="244" spans="1:14" x14ac:dyDescent="0.25">
      <c r="A244" s="4">
        <f>IF('True_Odds_Calculator_2-way'!A245="","",'True_Odds_Calculator_2-way'!A245)</f>
        <v>1.6</v>
      </c>
      <c r="B244" s="4">
        <f>IF('True_Odds_Calculator_2-way'!B245="","",'True_Odds_Calculator_2-way'!B245)</f>
        <v>2.4300000000000002</v>
      </c>
      <c r="C244" s="4">
        <f t="shared" si="33"/>
        <v>0.625</v>
      </c>
      <c r="D244">
        <f t="shared" si="34"/>
        <v>0.41152263374485593</v>
      </c>
      <c r="E244">
        <f t="shared" si="35"/>
        <v>3.652263374485587E-2</v>
      </c>
      <c r="F244">
        <f t="shared" si="36"/>
        <v>-0.2206790123456791</v>
      </c>
      <c r="G244">
        <v>0</v>
      </c>
      <c r="H244">
        <f t="shared" si="37"/>
        <v>0.25720164609053497</v>
      </c>
      <c r="I244">
        <f t="shared" si="38"/>
        <v>-1.0795837927188259</v>
      </c>
      <c r="J244">
        <f t="shared" si="39"/>
        <v>1.0795837927188259</v>
      </c>
      <c r="K244">
        <f t="shared" si="40"/>
        <v>0.60688807933403277</v>
      </c>
      <c r="L244">
        <f t="shared" si="41"/>
        <v>0.39311192066596734</v>
      </c>
      <c r="M244">
        <f t="shared" si="42"/>
        <v>1.6477502756312954</v>
      </c>
      <c r="N244">
        <f t="shared" si="43"/>
        <v>2.5438048235879216</v>
      </c>
    </row>
    <row r="245" spans="1:14" x14ac:dyDescent="0.25">
      <c r="A245" s="4">
        <f>IF('True_Odds_Calculator_2-way'!A246="","",'True_Odds_Calculator_2-way'!A246)</f>
        <v>1.67</v>
      </c>
      <c r="B245" s="4">
        <f>IF('True_Odds_Calculator_2-way'!B246="","",'True_Odds_Calculator_2-way'!B246)</f>
        <v>2.29</v>
      </c>
      <c r="C245" s="4">
        <f t="shared" si="33"/>
        <v>0.5988023952095809</v>
      </c>
      <c r="D245">
        <f t="shared" si="34"/>
        <v>0.4366812227074236</v>
      </c>
      <c r="E245">
        <f t="shared" si="35"/>
        <v>3.5483617917004384E-2</v>
      </c>
      <c r="F245">
        <f t="shared" si="36"/>
        <v>-0.22600214418324938</v>
      </c>
      <c r="G245">
        <v>0</v>
      </c>
      <c r="H245">
        <f t="shared" si="37"/>
        <v>0.2614857621002537</v>
      </c>
      <c r="I245">
        <f t="shared" si="38"/>
        <v>-1.0756419800880679</v>
      </c>
      <c r="J245">
        <f t="shared" si="39"/>
        <v>1.0756419800880679</v>
      </c>
      <c r="K245">
        <f t="shared" si="40"/>
        <v>0.58116554291916578</v>
      </c>
      <c r="L245">
        <f t="shared" si="41"/>
        <v>0.41883445708083428</v>
      </c>
      <c r="M245">
        <f t="shared" si="42"/>
        <v>1.7206801266590057</v>
      </c>
      <c r="N245">
        <f t="shared" si="43"/>
        <v>2.3875781543136072</v>
      </c>
    </row>
    <row r="246" spans="1:14" x14ac:dyDescent="0.25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33"/>
        <v>0.55865921787709494</v>
      </c>
      <c r="D246">
        <f t="shared" si="34"/>
        <v>0.47619047619047616</v>
      </c>
      <c r="E246">
        <f t="shared" si="35"/>
        <v>3.4849694067571102E-2</v>
      </c>
      <c r="F246">
        <f t="shared" si="36"/>
        <v>-0.2311785049215217</v>
      </c>
      <c r="G246">
        <v>0</v>
      </c>
      <c r="H246">
        <f t="shared" si="37"/>
        <v>0.2660281989890928</v>
      </c>
      <c r="I246">
        <f t="shared" si="38"/>
        <v>-1.072729223145815</v>
      </c>
      <c r="J246">
        <f t="shared" si="39"/>
        <v>1.072729223145815</v>
      </c>
      <c r="K246">
        <f t="shared" si="40"/>
        <v>0.5412848551170536</v>
      </c>
      <c r="L246">
        <f t="shared" si="41"/>
        <v>0.4587151448829464</v>
      </c>
      <c r="M246">
        <f t="shared" si="42"/>
        <v>1.8474560862851939</v>
      </c>
      <c r="N246">
        <f t="shared" si="43"/>
        <v>2.1800021454603971</v>
      </c>
    </row>
    <row r="247" spans="1:14" x14ac:dyDescent="0.25">
      <c r="A247" s="4">
        <f>IF('True_Odds_Calculator_2-way'!A248="","",'True_Odds_Calculator_2-way'!A248)</f>
        <v>1.66</v>
      </c>
      <c r="B247" s="4">
        <f>IF('True_Odds_Calculator_2-way'!B248="","",'True_Odds_Calculator_2-way'!B248)</f>
        <v>2.3199999999999998</v>
      </c>
      <c r="C247" s="4">
        <f t="shared" si="33"/>
        <v>0.60240963855421692</v>
      </c>
      <c r="D247">
        <f t="shared" si="34"/>
        <v>0.43103448275862072</v>
      </c>
      <c r="E247">
        <f t="shared" si="35"/>
        <v>3.3444121312837582E-2</v>
      </c>
      <c r="F247">
        <f t="shared" si="36"/>
        <v>-0.22621520565018693</v>
      </c>
      <c r="G247">
        <v>0</v>
      </c>
      <c r="H247">
        <f t="shared" si="37"/>
        <v>0.25965932696302457</v>
      </c>
      <c r="I247">
        <f t="shared" si="38"/>
        <v>-1.0713739108887086</v>
      </c>
      <c r="J247">
        <f t="shared" si="39"/>
        <v>1.0713739108887086</v>
      </c>
      <c r="K247">
        <f t="shared" si="40"/>
        <v>0.58578643762690485</v>
      </c>
      <c r="L247">
        <f t="shared" si="41"/>
        <v>0.41421356237309498</v>
      </c>
      <c r="M247">
        <f t="shared" si="42"/>
        <v>1.7071067811865479</v>
      </c>
      <c r="N247">
        <f t="shared" si="43"/>
        <v>2.4142135623730954</v>
      </c>
    </row>
    <row r="248" spans="1:14" x14ac:dyDescent="0.25">
      <c r="A248" s="4">
        <f>IF('True_Odds_Calculator_2-way'!A249="","",'True_Odds_Calculator_2-way'!A249)</f>
        <v>1.43</v>
      </c>
      <c r="B248" s="4">
        <f>IF('True_Odds_Calculator_2-way'!B249="","",'True_Odds_Calculator_2-way'!B249)</f>
        <v>2.92</v>
      </c>
      <c r="C248" s="4">
        <f t="shared" si="33"/>
        <v>0.69930069930069938</v>
      </c>
      <c r="D248">
        <f t="shared" si="34"/>
        <v>0.34246575342465752</v>
      </c>
      <c r="E248">
        <f t="shared" si="35"/>
        <v>4.1766452725356951E-2</v>
      </c>
      <c r="F248">
        <f t="shared" si="36"/>
        <v>-0.19772008813104691</v>
      </c>
      <c r="G248">
        <v>0</v>
      </c>
      <c r="H248">
        <f t="shared" si="37"/>
        <v>0.23948654085640389</v>
      </c>
      <c r="I248">
        <f t="shared" si="38"/>
        <v>-1.1005636329070301</v>
      </c>
      <c r="J248">
        <f t="shared" si="39"/>
        <v>1.1005636329070301</v>
      </c>
      <c r="K248">
        <f t="shared" si="40"/>
        <v>0.67877494273285666</v>
      </c>
      <c r="L248">
        <f t="shared" si="41"/>
        <v>0.32122505726714334</v>
      </c>
      <c r="M248">
        <f t="shared" si="42"/>
        <v>1.4732423621500226</v>
      </c>
      <c r="N248">
        <f t="shared" si="43"/>
        <v>3.1130821751814985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2.1800000000000002</v>
      </c>
      <c r="C249" s="4">
        <f t="shared" si="33"/>
        <v>0.57471264367816088</v>
      </c>
      <c r="D249">
        <f t="shared" si="34"/>
        <v>0.4587155963302752</v>
      </c>
      <c r="E249">
        <f t="shared" si="35"/>
        <v>3.3428240008436028E-2</v>
      </c>
      <c r="F249">
        <f t="shared" si="36"/>
        <v>-0.23020141305494057</v>
      </c>
      <c r="G249">
        <v>0</v>
      </c>
      <c r="H249">
        <f t="shared" si="37"/>
        <v>0.26362965306337655</v>
      </c>
      <c r="I249">
        <f t="shared" si="38"/>
        <v>-1.0701462561817372</v>
      </c>
      <c r="J249">
        <f t="shared" si="39"/>
        <v>1.0701462561817372</v>
      </c>
      <c r="K249">
        <f t="shared" si="40"/>
        <v>0.55806429341387886</v>
      </c>
      <c r="L249">
        <f t="shared" si="41"/>
        <v>0.44193570658612125</v>
      </c>
      <c r="M249">
        <f t="shared" si="42"/>
        <v>1.7919082295744857</v>
      </c>
      <c r="N249">
        <f t="shared" si="43"/>
        <v>2.26277258229445</v>
      </c>
    </row>
    <row r="250" spans="1:14" x14ac:dyDescent="0.25">
      <c r="A250" s="4">
        <f>IF('True_Odds_Calculator_2-way'!A251="","",'True_Odds_Calculator_2-way'!A251)</f>
        <v>1.7</v>
      </c>
      <c r="B250" s="4">
        <f>IF('True_Odds_Calculator_2-way'!B251="","",'True_Odds_Calculator_2-way'!B251)</f>
        <v>2.23</v>
      </c>
      <c r="C250" s="4">
        <f t="shared" si="33"/>
        <v>0.58823529411764708</v>
      </c>
      <c r="D250">
        <f t="shared" si="34"/>
        <v>0.44843049327354262</v>
      </c>
      <c r="E250">
        <f t="shared" si="35"/>
        <v>3.6665787391189752E-2</v>
      </c>
      <c r="F250">
        <f t="shared" si="36"/>
        <v>-0.22711685571089413</v>
      </c>
      <c r="G250">
        <v>0</v>
      </c>
      <c r="H250">
        <f t="shared" si="37"/>
        <v>0.26378264310208388</v>
      </c>
      <c r="I250">
        <f t="shared" si="38"/>
        <v>-1.0777013435226062</v>
      </c>
      <c r="J250">
        <f t="shared" si="39"/>
        <v>1.0777013435226062</v>
      </c>
      <c r="K250">
        <f t="shared" si="40"/>
        <v>0.56999838344723819</v>
      </c>
      <c r="L250">
        <f t="shared" si="41"/>
        <v>0.43000161655276159</v>
      </c>
      <c r="M250">
        <f t="shared" si="42"/>
        <v>1.7543909404658247</v>
      </c>
      <c r="N250">
        <f t="shared" si="43"/>
        <v>2.3255726525328053</v>
      </c>
    </row>
    <row r="251" spans="1:14" x14ac:dyDescent="0.25">
      <c r="A251" s="4">
        <f>IF('True_Odds_Calculator_2-way'!A252="","",'True_Odds_Calculator_2-way'!A252)</f>
        <v>1.94</v>
      </c>
      <c r="B251" s="4">
        <f>IF('True_Odds_Calculator_2-way'!B252="","",'True_Odds_Calculator_2-way'!B252)</f>
        <v>1.96</v>
      </c>
      <c r="C251" s="4">
        <f t="shared" si="33"/>
        <v>0.51546391752577325</v>
      </c>
      <c r="D251">
        <f t="shared" si="34"/>
        <v>0.51020408163265307</v>
      </c>
      <c r="E251">
        <f t="shared" si="35"/>
        <v>2.5667999158426325E-2</v>
      </c>
      <c r="F251">
        <f t="shared" si="36"/>
        <v>-0.23732379549758043</v>
      </c>
      <c r="G251">
        <v>0</v>
      </c>
      <c r="H251">
        <f t="shared" si="37"/>
        <v>0.26299179465600675</v>
      </c>
      <c r="I251">
        <f t="shared" si="38"/>
        <v>-1.052689901333149</v>
      </c>
      <c r="J251">
        <f t="shared" si="39"/>
        <v>1.052689901333149</v>
      </c>
      <c r="K251">
        <f t="shared" si="40"/>
        <v>0.50263165184833114</v>
      </c>
      <c r="L251">
        <f t="shared" si="41"/>
        <v>0.49736834815166897</v>
      </c>
      <c r="M251">
        <f t="shared" si="42"/>
        <v>1.9895285072531594</v>
      </c>
      <c r="N251">
        <f t="shared" si="43"/>
        <v>2.0105823052798226</v>
      </c>
    </row>
    <row r="252" spans="1:14" x14ac:dyDescent="0.25">
      <c r="A252" s="4">
        <f>IF('True_Odds_Calculator_2-way'!A253="","",'True_Odds_Calculator_2-way'!A253)</f>
        <v>2.04</v>
      </c>
      <c r="B252" s="4">
        <f>IF('True_Odds_Calculator_2-way'!B253="","",'True_Odds_Calculator_2-way'!B253)</f>
        <v>1.87</v>
      </c>
      <c r="C252" s="4">
        <f t="shared" si="33"/>
        <v>0.49019607843137253</v>
      </c>
      <c r="D252">
        <f t="shared" si="34"/>
        <v>0.53475935828876997</v>
      </c>
      <c r="E252">
        <f t="shared" si="35"/>
        <v>2.4955436720142554E-2</v>
      </c>
      <c r="F252">
        <f t="shared" si="36"/>
        <v>-0.2371815036174898</v>
      </c>
      <c r="G252">
        <v>0</v>
      </c>
      <c r="H252">
        <f t="shared" si="37"/>
        <v>0.26213694033763235</v>
      </c>
      <c r="I252">
        <f t="shared" si="38"/>
        <v>-1.0512928338279499</v>
      </c>
      <c r="J252">
        <f t="shared" si="39"/>
        <v>1.0512928338279499</v>
      </c>
      <c r="K252">
        <f t="shared" si="40"/>
        <v>0.47770444733840695</v>
      </c>
      <c r="L252">
        <f t="shared" si="41"/>
        <v>0.52229555266159289</v>
      </c>
      <c r="M252">
        <f t="shared" si="42"/>
        <v>2.0933445471810685</v>
      </c>
      <c r="N252">
        <f t="shared" si="43"/>
        <v>1.9146247654303168</v>
      </c>
    </row>
    <row r="253" spans="1:14" x14ac:dyDescent="0.25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2.2599999999999998</v>
      </c>
      <c r="C253" s="4">
        <f t="shared" si="33"/>
        <v>0.58823529411764708</v>
      </c>
      <c r="D253">
        <f t="shared" si="34"/>
        <v>0.44247787610619471</v>
      </c>
      <c r="E253">
        <f t="shared" si="35"/>
        <v>3.0713170223841679E-2</v>
      </c>
      <c r="F253">
        <f t="shared" si="36"/>
        <v>-0.2295679333680376</v>
      </c>
      <c r="G253">
        <v>0</v>
      </c>
      <c r="H253">
        <f t="shared" si="37"/>
        <v>0.26028110359187923</v>
      </c>
      <c r="I253">
        <f t="shared" si="38"/>
        <v>-1.0647942749998995</v>
      </c>
      <c r="J253">
        <f t="shared" si="39"/>
        <v>1.0647942749998995</v>
      </c>
      <c r="K253">
        <f t="shared" si="40"/>
        <v>0.57294901687515787</v>
      </c>
      <c r="L253">
        <f t="shared" si="41"/>
        <v>0.42705098312484241</v>
      </c>
      <c r="M253">
        <f t="shared" si="42"/>
        <v>1.7453559924999296</v>
      </c>
      <c r="N253">
        <f t="shared" si="43"/>
        <v>2.3416407864998732</v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4" activePane="bottomLeft" state="frozen"/>
      <selection pane="bottomLeft" activeCell="N197" sqref="N19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</v>
      </c>
      <c r="B187">
        <v>1.91</v>
      </c>
      <c r="C187" s="43">
        <f t="shared" si="26"/>
        <v>2.3560209424083656E-2</v>
      </c>
      <c r="D187" s="44">
        <f>IF(OR($A187="",$B187=""),"",A187*'MPTO_working_2-way'!$G186)</f>
        <v>2.0471204188481673</v>
      </c>
      <c r="E187" s="46">
        <f>IF(OR($A187="",$B187=""),"",B187*'MPTO_working_2-way'!$G186)</f>
        <v>1.9549999999999996</v>
      </c>
      <c r="F187" s="44">
        <f>IF(OR($A187="",$B187=""),"",'MPTO_working_2-way'!D186)</f>
        <v>2.0482573726541551</v>
      </c>
      <c r="G187" s="46">
        <f>IF(OR($A187="",$B187=""),"",'MPTO_working_2-way'!E186)</f>
        <v>1.9539641943734012</v>
      </c>
      <c r="H187" s="44">
        <f>IF(OR($A187="",$B187=""),"",'OddsRatio_working_2-way'!M186)</f>
        <v>2.0482848367219182</v>
      </c>
      <c r="I187" s="44">
        <f>IF(OR($A187="",$B187=""),"",'OddsRatio_working_2-way'!N186)</f>
        <v>1.9539392014169454</v>
      </c>
      <c r="J187" s="44">
        <f>IF('Log_working_2-way'!$D186="","",A187^('Log_working_2-way'!$D186))</f>
        <v>2.0487985391091357</v>
      </c>
      <c r="K187" s="46">
        <f>IF('Log_working_2-way'!$D186="","",B187^('Log_working_2-way'!$D186))</f>
        <v>1.95347196121136</v>
      </c>
      <c r="L187" s="53">
        <f t="shared" ref="L187:L250" si="35">(1/D187)</f>
        <v>0.48849104859335046</v>
      </c>
      <c r="M187" s="53">
        <f t="shared" ref="M187:M250" si="36">(1/E187)</f>
        <v>0.51150895140664976</v>
      </c>
      <c r="N187" s="54">
        <v>100</v>
      </c>
      <c r="O187" s="54">
        <f t="shared" ref="O187:O250" si="37">(1/A187)*((N187*A187)-N187)</f>
        <v>50</v>
      </c>
      <c r="P187" s="54">
        <f t="shared" ref="P187:P250" si="38">(1/B187)*((N187*B187)-N187)</f>
        <v>47.643979057591622</v>
      </c>
      <c r="Q187" s="54">
        <f t="shared" ref="Q187:Q250" si="39">(1/B187)*N187</f>
        <v>52.356020942408378</v>
      </c>
      <c r="R187" s="54">
        <f t="shared" ref="R187:R250" si="40">(1/A187)*N187</f>
        <v>50</v>
      </c>
      <c r="S187" s="55">
        <f t="shared" ref="S187:S250" si="41">O187-Q187</f>
        <v>-2.356020942408378</v>
      </c>
      <c r="T187" s="55">
        <f t="shared" ref="T187:T250" si="42">P187-R187</f>
        <v>-2.356020942408378</v>
      </c>
      <c r="U187" t="s">
        <v>137</v>
      </c>
      <c r="V187" t="s">
        <v>39</v>
      </c>
      <c r="W187" t="s">
        <v>443</v>
      </c>
      <c r="X187" s="81">
        <v>44505</v>
      </c>
      <c r="Y187" s="66"/>
    </row>
    <row r="188" spans="1:25" s="50" customFormat="1" ht="15" x14ac:dyDescent="0.25">
      <c r="A188">
        <v>1.95</v>
      </c>
      <c r="B188">
        <v>1.95</v>
      </c>
      <c r="C188" s="43">
        <f t="shared" si="26"/>
        <v>2.5641025641025772E-2</v>
      </c>
      <c r="D188" s="44">
        <f>IF(OR($A188="",$B188=""),"",A188*'MPTO_working_2-way'!$G187)</f>
        <v>2</v>
      </c>
      <c r="E188" s="46">
        <f>IF(OR($A188="",$B188=""),"",B188*'MPTO_working_2-way'!$G187)</f>
        <v>2</v>
      </c>
      <c r="F188" s="44">
        <f>IF(OR($A188="",$B188=""),"",'MPTO_working_2-way'!D187)</f>
        <v>2.0000000000000004</v>
      </c>
      <c r="G188" s="46">
        <f>IF(OR($A188="",$B188=""),"",'MPTO_working_2-way'!E187)</f>
        <v>2.0000000000000004</v>
      </c>
      <c r="H188" s="44">
        <f>IF(OR($A188="",$B188=""),"",'OddsRatio_working_2-way'!M187)</f>
        <v>2.0000000000000004</v>
      </c>
      <c r="I188" s="44">
        <f>IF(OR($A188="",$B188=""),"",'OddsRatio_working_2-way'!N187)</f>
        <v>2.0000000000000004</v>
      </c>
      <c r="J188" s="44">
        <f>IF('Log_working_2-way'!$D187="","",A188^('Log_working_2-way'!$D187))</f>
        <v>1.9999999999999976</v>
      </c>
      <c r="K188" s="46">
        <f>IF('Log_working_2-way'!$D187="","",B188^('Log_working_2-way'!$D187))</f>
        <v>1.9999999999999976</v>
      </c>
      <c r="L188" s="53">
        <f t="shared" si="35"/>
        <v>0.5</v>
      </c>
      <c r="M188" s="53">
        <f t="shared" si="36"/>
        <v>0.5</v>
      </c>
      <c r="N188" s="54">
        <v>100</v>
      </c>
      <c r="O188" s="54">
        <f t="shared" si="37"/>
        <v>48.717948717948723</v>
      </c>
      <c r="P188" s="54">
        <f t="shared" si="38"/>
        <v>48.717948717948723</v>
      </c>
      <c r="Q188" s="54">
        <f t="shared" si="39"/>
        <v>51.282051282051292</v>
      </c>
      <c r="R188" s="54">
        <f t="shared" si="40"/>
        <v>51.282051282051292</v>
      </c>
      <c r="S188" s="55">
        <f t="shared" si="41"/>
        <v>-2.5641025641025692</v>
      </c>
      <c r="T188" s="55">
        <f t="shared" si="42"/>
        <v>-2.5641025641025692</v>
      </c>
      <c r="U188" t="s">
        <v>135</v>
      </c>
      <c r="V188" t="s">
        <v>34</v>
      </c>
      <c r="W188" t="s">
        <v>443</v>
      </c>
      <c r="X188" s="81">
        <v>44505</v>
      </c>
      <c r="Y188" s="66"/>
    </row>
    <row r="189" spans="1:25" s="50" customFormat="1" ht="15" x14ac:dyDescent="0.25">
      <c r="A189">
        <v>1.84</v>
      </c>
      <c r="B189">
        <v>2</v>
      </c>
      <c r="C189" s="43">
        <f t="shared" si="26"/>
        <v>4.3478260869565188E-2</v>
      </c>
      <c r="D189" s="44">
        <f>IF(OR($A189="",$B189=""),"",A189*'MPTO_working_2-way'!$G188)</f>
        <v>1.92</v>
      </c>
      <c r="E189" s="46">
        <f>IF(OR($A189="",$B189=""),"",B189*'MPTO_working_2-way'!$G188)</f>
        <v>2.0869565217391304</v>
      </c>
      <c r="F189" s="44">
        <f>IF(OR($A189="",$B189=""),"",'MPTO_working_2-way'!D188)</f>
        <v>1.9166666666666665</v>
      </c>
      <c r="G189" s="46">
        <f>IF(OR($A189="",$B189=""),"",'MPTO_working_2-way'!E188)</f>
        <v>2.0909090909090908</v>
      </c>
      <c r="H189" s="44">
        <f>IF(OR($A189="",$B189=""),"",'OddsRatio_working_2-way'!M188)</f>
        <v>1.9165151389911681</v>
      </c>
      <c r="I189" s="44">
        <f>IF(OR($A189="",$B189=""),"",'OddsRatio_working_2-way'!N188)</f>
        <v>2.091089451179962</v>
      </c>
      <c r="J189" s="44">
        <f>IF('Log_working_2-way'!$D188="","",A189^('Log_working_2-way'!$D188))</f>
        <v>1.9149883303671131</v>
      </c>
      <c r="K189" s="46">
        <f>IF('Log_working_2-way'!$D188="","",B189^('Log_working_2-way'!$D188))</f>
        <v>2.0929101135076231</v>
      </c>
      <c r="L189" s="53">
        <f t="shared" si="35"/>
        <v>0.52083333333333337</v>
      </c>
      <c r="M189" s="53">
        <f t="shared" si="36"/>
        <v>0.47916666666666669</v>
      </c>
      <c r="N189" s="54">
        <v>100</v>
      </c>
      <c r="O189" s="54">
        <f t="shared" si="37"/>
        <v>45.652173913043477</v>
      </c>
      <c r="P189" s="54">
        <f t="shared" si="38"/>
        <v>50</v>
      </c>
      <c r="Q189" s="54">
        <f t="shared" si="39"/>
        <v>50</v>
      </c>
      <c r="R189" s="54">
        <f t="shared" si="40"/>
        <v>54.347826086956516</v>
      </c>
      <c r="S189" s="55">
        <f t="shared" si="41"/>
        <v>-4.3478260869565233</v>
      </c>
      <c r="T189" s="55">
        <f t="shared" si="42"/>
        <v>-4.3478260869565162</v>
      </c>
      <c r="U189" t="s">
        <v>500</v>
      </c>
      <c r="V189" t="s">
        <v>317</v>
      </c>
      <c r="W189" t="s">
        <v>445</v>
      </c>
      <c r="X189" s="81">
        <v>44505</v>
      </c>
      <c r="Y189" s="66"/>
    </row>
    <row r="190" spans="1:25" s="50" customFormat="1" ht="15" x14ac:dyDescent="0.25">
      <c r="A190">
        <v>2.04</v>
      </c>
      <c r="B190">
        <v>1.81</v>
      </c>
      <c r="C190" s="43">
        <f t="shared" si="26"/>
        <v>4.2682266276676373E-2</v>
      </c>
      <c r="D190" s="44">
        <f>IF(OR($A190="",$B190=""),"",A190*'MPTO_working_2-way'!$G189)</f>
        <v>2.1270718232044197</v>
      </c>
      <c r="E190" s="46">
        <f>IF(OR($A190="",$B190=""),"",B190*'MPTO_working_2-way'!$G189)</f>
        <v>1.8872549019607843</v>
      </c>
      <c r="F190" s="44">
        <f>IF(OR($A190="",$B190=""),"",'MPTO_working_2-way'!D189)</f>
        <v>2.1328558225508316</v>
      </c>
      <c r="G190" s="46">
        <f>IF(OR($A190="",$B190=""),"",'MPTO_working_2-way'!E189)</f>
        <v>1.8827248623291861</v>
      </c>
      <c r="H190" s="44">
        <f>IF(OR($A190="",$B190=""),"",'OddsRatio_working_2-way'!M189)</f>
        <v>2.1331154474650633</v>
      </c>
      <c r="I190" s="44">
        <f>IF(OR($A190="",$B190=""),"",'OddsRatio_working_2-way'!N189)</f>
        <v>1.8825226081218283</v>
      </c>
      <c r="J190" s="44">
        <f>IF('Log_working_2-way'!$D189="","",A190^('Log_working_2-way'!$D189))</f>
        <v>2.1357821160163764</v>
      </c>
      <c r="K190" s="46">
        <f>IF('Log_working_2-way'!$D189="","",B190^('Log_working_2-way'!$D189))</f>
        <v>1.8804505599252526</v>
      </c>
      <c r="L190" s="53">
        <f t="shared" si="35"/>
        <v>0.47012987012987018</v>
      </c>
      <c r="M190" s="53">
        <f t="shared" si="36"/>
        <v>0.52987012987012994</v>
      </c>
      <c r="N190" s="54">
        <v>100</v>
      </c>
      <c r="O190" s="54">
        <f t="shared" si="37"/>
        <v>50.980392156862742</v>
      </c>
      <c r="P190" s="54">
        <f t="shared" si="38"/>
        <v>44.751381215469614</v>
      </c>
      <c r="Q190" s="54">
        <f t="shared" si="39"/>
        <v>55.248618784530393</v>
      </c>
      <c r="R190" s="54">
        <f t="shared" si="40"/>
        <v>49.019607843137251</v>
      </c>
      <c r="S190" s="55">
        <f t="shared" si="41"/>
        <v>-4.2682266276676515</v>
      </c>
      <c r="T190" s="55">
        <f t="shared" si="42"/>
        <v>-4.2682266276676373</v>
      </c>
      <c r="U190" t="s">
        <v>313</v>
      </c>
      <c r="V190" t="s">
        <v>315</v>
      </c>
      <c r="W190" t="s">
        <v>445</v>
      </c>
      <c r="X190" s="81">
        <v>44505</v>
      </c>
      <c r="Y190" s="66"/>
    </row>
    <row r="191" spans="1:25" ht="15" x14ac:dyDescent="0.25">
      <c r="A191">
        <v>1.79</v>
      </c>
      <c r="B191">
        <v>2.0299999999999998</v>
      </c>
      <c r="C191" s="43">
        <f t="shared" si="26"/>
        <v>5.1270055315518537E-2</v>
      </c>
      <c r="D191" s="44">
        <f>IF(OR($A191="",$B191=""),"",A191*'MPTO_working_2-way'!$G190)</f>
        <v>1.8817733990147782</v>
      </c>
      <c r="E191" s="46">
        <f>IF(OR($A191="",$B191=""),"",B191*'MPTO_working_2-way'!$G190)</f>
        <v>2.1340782122905022</v>
      </c>
      <c r="F191" s="44">
        <f>IF(OR($A191="",$B191=""),"",'MPTO_working_2-way'!D190)</f>
        <v>1.8760874616000205</v>
      </c>
      <c r="G191" s="46">
        <f>IF(OR($A191="",$B191=""),"",'MPTO_working_2-way'!E190)</f>
        <v>2.1414385478975744</v>
      </c>
      <c r="H191" s="44">
        <f>IF(OR($A191="",$B191=""),"",'OddsRatio_working_2-way'!M190)</f>
        <v>1.8757798189397472</v>
      </c>
      <c r="I191" s="44">
        <f>IF(OR($A191="",$B191=""),"",'OddsRatio_working_2-way'!N190)</f>
        <v>2.1418395107695432</v>
      </c>
      <c r="J191" s="44">
        <f>IF('Log_working_2-way'!$D190="","",A191^('Log_working_2-way'!$D190))</f>
        <v>1.8731621113375483</v>
      </c>
      <c r="K191" s="46">
        <f>IF('Log_working_2-way'!$D190="","",B191^('Log_working_2-way'!$D190))</f>
        <v>2.1452627032418197</v>
      </c>
      <c r="L191" s="53">
        <f t="shared" si="35"/>
        <v>0.53141361256544506</v>
      </c>
      <c r="M191" s="53">
        <f t="shared" si="36"/>
        <v>0.46858638743455511</v>
      </c>
      <c r="N191" s="54">
        <v>100</v>
      </c>
      <c r="O191" s="54">
        <f t="shared" si="37"/>
        <v>44.134078212290497</v>
      </c>
      <c r="P191" s="54">
        <f t="shared" si="38"/>
        <v>50.73891625615763</v>
      </c>
      <c r="Q191" s="54">
        <f t="shared" si="39"/>
        <v>49.26108374384237</v>
      </c>
      <c r="R191" s="54">
        <f t="shared" si="40"/>
        <v>55.865921787709496</v>
      </c>
      <c r="S191" s="55">
        <f t="shared" si="41"/>
        <v>-5.1270055315518732</v>
      </c>
      <c r="T191" s="55">
        <f t="shared" si="42"/>
        <v>-5.1270055315518661</v>
      </c>
      <c r="U191" t="s">
        <v>316</v>
      </c>
      <c r="V191" t="s">
        <v>310</v>
      </c>
      <c r="W191" t="s">
        <v>445</v>
      </c>
      <c r="X191" s="81">
        <v>44505</v>
      </c>
      <c r="Y191" s="66"/>
    </row>
    <row r="192" spans="1:25" s="50" customFormat="1" ht="15" x14ac:dyDescent="0.25">
      <c r="A192">
        <v>1.56</v>
      </c>
      <c r="B192">
        <v>2.4</v>
      </c>
      <c r="C192" s="43">
        <f t="shared" si="26"/>
        <v>5.7692307692307709E-2</v>
      </c>
      <c r="D192" s="44">
        <f>IF(OR($A192="",$B192=""),"",A192*'MPTO_working_2-way'!$G191)</f>
        <v>1.6500000000000001</v>
      </c>
      <c r="E192" s="46">
        <f>IF(OR($A192="",$B192=""),"",B192*'MPTO_working_2-way'!$G191)</f>
        <v>2.5384615384615383</v>
      </c>
      <c r="F192" s="44">
        <f>IF(OR($A192="",$B192=""),"",'MPTO_working_2-way'!D191)</f>
        <v>1.6335078534031415</v>
      </c>
      <c r="G192" s="46">
        <f>IF(OR($A192="",$B192=""),"",'MPTO_working_2-way'!E191)</f>
        <v>2.5785123966942147</v>
      </c>
      <c r="H192" s="44">
        <f>IF(OR($A192="",$B192=""),"",'OddsRatio_working_2-way'!M191)</f>
        <v>1.6324555320336762</v>
      </c>
      <c r="I192" s="44">
        <f>IF(OR($A192="",$B192=""),"",'OddsRatio_working_2-way'!N191)</f>
        <v>2.5811388300841895</v>
      </c>
      <c r="J192" s="44">
        <f>IF('Log_working_2-way'!$D191="","",A192^('Log_working_2-way'!$D191))</f>
        <v>1.6248520280906342</v>
      </c>
      <c r="K192" s="46">
        <f>IF('Log_working_2-way'!$D191="","",B192^('Log_working_2-way'!$D191))</f>
        <v>2.6003788977836684</v>
      </c>
      <c r="L192" s="53">
        <f t="shared" si="35"/>
        <v>0.60606060606060597</v>
      </c>
      <c r="M192" s="53">
        <f t="shared" si="36"/>
        <v>0.39393939393939398</v>
      </c>
      <c r="N192" s="54">
        <v>100</v>
      </c>
      <c r="O192" s="54">
        <f t="shared" si="37"/>
        <v>35.897435897435898</v>
      </c>
      <c r="P192" s="54">
        <f t="shared" si="38"/>
        <v>58.333333333333336</v>
      </c>
      <c r="Q192" s="54">
        <f t="shared" si="39"/>
        <v>41.666666666666671</v>
      </c>
      <c r="R192" s="54">
        <f t="shared" si="40"/>
        <v>64.102564102564102</v>
      </c>
      <c r="S192" s="55">
        <f t="shared" si="41"/>
        <v>-5.7692307692307736</v>
      </c>
      <c r="T192" s="55">
        <f t="shared" si="42"/>
        <v>-5.7692307692307665</v>
      </c>
      <c r="U192" t="s">
        <v>470</v>
      </c>
      <c r="V192" t="s">
        <v>465</v>
      </c>
      <c r="W192" t="s">
        <v>445</v>
      </c>
      <c r="X192" s="81">
        <v>44505</v>
      </c>
      <c r="Y192" s="66"/>
    </row>
    <row r="193" spans="1:25" ht="15" x14ac:dyDescent="0.25">
      <c r="A193">
        <v>1.88</v>
      </c>
      <c r="B193">
        <v>1.94</v>
      </c>
      <c r="C193" s="43">
        <f t="shared" si="26"/>
        <v>4.7378811142794408E-2</v>
      </c>
      <c r="D193" s="44">
        <f>IF(OR($A193="",$B193=""),"",A193*'MPTO_working_2-way'!$G192)</f>
        <v>1.9690721649484533</v>
      </c>
      <c r="E193" s="46">
        <f>IF(OR($A193="",$B193=""),"",B193*'MPTO_working_2-way'!$G192)</f>
        <v>2.0319148936170213</v>
      </c>
      <c r="F193" s="44">
        <f>IF(OR($A193="",$B193=""),"",'MPTO_working_2-way'!D192)</f>
        <v>1.9676305567544234</v>
      </c>
      <c r="G193" s="46">
        <f>IF(OR($A193="",$B193=""),"",'MPTO_working_2-way'!E192)</f>
        <v>2.033452274754683</v>
      </c>
      <c r="H193" s="44">
        <f>IF(OR($A193="",$B193=""),"",'OddsRatio_working_2-way'!M192)</f>
        <v>1.9675588936937933</v>
      </c>
      <c r="I193" s="44">
        <f>IF(OR($A193="",$B193=""),"",'OddsRatio_working_2-way'!N192)</f>
        <v>2.0335288182638238</v>
      </c>
      <c r="J193" s="44">
        <f>IF('Log_working_2-way'!$D192="","",A193^('Log_working_2-way'!$D192))</f>
        <v>1.9668954787958726</v>
      </c>
      <c r="K193" s="46">
        <f>IF('Log_working_2-way'!$D192="","",B193^('Log_working_2-way'!$D192))</f>
        <v>2.0342379522187155</v>
      </c>
      <c r="L193" s="53">
        <f t="shared" si="35"/>
        <v>0.50785340314136129</v>
      </c>
      <c r="M193" s="53">
        <f t="shared" si="36"/>
        <v>0.49214659685863876</v>
      </c>
      <c r="N193" s="54">
        <v>100</v>
      </c>
      <c r="O193" s="54">
        <f t="shared" si="37"/>
        <v>46.808510638297875</v>
      </c>
      <c r="P193" s="54">
        <f t="shared" si="38"/>
        <v>48.453608247422686</v>
      </c>
      <c r="Q193" s="54">
        <f t="shared" si="39"/>
        <v>51.546391752577328</v>
      </c>
      <c r="R193" s="54">
        <f t="shared" si="40"/>
        <v>53.191489361702125</v>
      </c>
      <c r="S193" s="55">
        <f t="shared" si="41"/>
        <v>-4.7378811142794532</v>
      </c>
      <c r="T193" s="55">
        <f t="shared" si="42"/>
        <v>-4.737881114279439</v>
      </c>
      <c r="U193" t="s">
        <v>501</v>
      </c>
      <c r="V193" t="s">
        <v>502</v>
      </c>
      <c r="W193" t="s">
        <v>445</v>
      </c>
      <c r="X193" s="81">
        <v>44505</v>
      </c>
      <c r="Y193" s="66"/>
    </row>
    <row r="194" spans="1:25" ht="15" x14ac:dyDescent="0.25">
      <c r="A194">
        <v>1.42</v>
      </c>
      <c r="B194">
        <v>2.82</v>
      </c>
      <c r="C194" s="43">
        <f t="shared" si="26"/>
        <v>5.8835281190690258E-2</v>
      </c>
      <c r="D194" s="44">
        <f>IF(OR($A194="",$B194=""),"",A194*'MPTO_working_2-way'!$G193)</f>
        <v>1.5035460992907801</v>
      </c>
      <c r="E194" s="46">
        <f>IF(OR($A194="",$B194=""),"",B194*'MPTO_working_2-way'!$G193)</f>
        <v>2.9859154929577465</v>
      </c>
      <c r="F194" s="44">
        <f>IF(OR($A194="",$B194=""),"",'MPTO_working_2-way'!D193)</f>
        <v>1.4819036340759382</v>
      </c>
      <c r="G194" s="46">
        <f>IF(OR($A194="",$B194=""),"",'MPTO_working_2-way'!E193)</f>
        <v>3.0751036707111039</v>
      </c>
      <c r="H194" s="44">
        <f>IF(OR($A194="",$B194=""),"",'OddsRatio_working_2-way'!M193)</f>
        <v>1.480384461415261</v>
      </c>
      <c r="I194" s="44">
        <f>IF(OR($A194="",$B194=""),"",'OddsRatio_working_2-way'!N193)</f>
        <v>3.0816659994661331</v>
      </c>
      <c r="J194" s="44">
        <f>IF('Log_working_2-way'!$D193="","",A194^('Log_working_2-way'!$D193))</f>
        <v>1.4703571453795587</v>
      </c>
      <c r="K194" s="46">
        <f>IF('Log_working_2-way'!$D193="","",B194^('Log_working_2-way'!$D193))</f>
        <v>3.1260440280302833</v>
      </c>
      <c r="L194" s="53">
        <f t="shared" si="35"/>
        <v>0.66509433962264153</v>
      </c>
      <c r="M194" s="53">
        <f t="shared" si="36"/>
        <v>0.33490566037735847</v>
      </c>
      <c r="N194" s="54">
        <v>100</v>
      </c>
      <c r="O194" s="54">
        <f t="shared" si="37"/>
        <v>29.577464788732396</v>
      </c>
      <c r="P194" s="54">
        <f t="shared" si="38"/>
        <v>64.539007092198588</v>
      </c>
      <c r="Q194" s="54">
        <f t="shared" si="39"/>
        <v>35.460992907801419</v>
      </c>
      <c r="R194" s="54">
        <f t="shared" si="40"/>
        <v>70.422535211267615</v>
      </c>
      <c r="S194" s="55">
        <f t="shared" si="41"/>
        <v>-5.8835281190690232</v>
      </c>
      <c r="T194" s="55">
        <f t="shared" si="42"/>
        <v>-5.8835281190690267</v>
      </c>
      <c r="U194" t="s">
        <v>314</v>
      </c>
      <c r="V194" t="s">
        <v>318</v>
      </c>
      <c r="W194" t="s">
        <v>445</v>
      </c>
      <c r="X194" s="81">
        <v>44505</v>
      </c>
      <c r="Y194" s="66"/>
    </row>
    <row r="195" spans="1:25" ht="15" x14ac:dyDescent="0.25">
      <c r="A195">
        <v>1.56</v>
      </c>
      <c r="B195">
        <v>2.4</v>
      </c>
      <c r="C195" s="43">
        <f t="shared" ref="C195:C254" si="43">IF(OR($A195="",$B195=""),"",(1/A195)+(1/B195)-1)</f>
        <v>5.7692307692307709E-2</v>
      </c>
      <c r="D195" s="44">
        <f>IF(OR($A195="",$B195=""),"",A195*'MPTO_working_2-way'!$G194)</f>
        <v>1.6500000000000001</v>
      </c>
      <c r="E195" s="46">
        <f>IF(OR($A195="",$B195=""),"",B195*'MPTO_working_2-way'!$G194)</f>
        <v>2.5384615384615383</v>
      </c>
      <c r="F195" s="44">
        <f>IF(OR($A195="",$B195=""),"",'MPTO_working_2-way'!D194)</f>
        <v>1.6335078534031415</v>
      </c>
      <c r="G195" s="46">
        <f>IF(OR($A195="",$B195=""),"",'MPTO_working_2-way'!E194)</f>
        <v>2.5785123966942147</v>
      </c>
      <c r="H195" s="44">
        <f>IF(OR($A195="",$B195=""),"",'OddsRatio_working_2-way'!M194)</f>
        <v>1.6324555320336762</v>
      </c>
      <c r="I195" s="44">
        <f>IF(OR($A195="",$B195=""),"",'OddsRatio_working_2-way'!N194)</f>
        <v>2.5811388300841895</v>
      </c>
      <c r="J195" s="44">
        <f>IF('Log_working_2-way'!$D194="","",A195^('Log_working_2-way'!$D194))</f>
        <v>1.6248520280906342</v>
      </c>
      <c r="K195" s="46">
        <f>IF('Log_working_2-way'!$D194="","",B195^('Log_working_2-way'!$D194))</f>
        <v>2.6003788977836684</v>
      </c>
      <c r="L195" s="53">
        <f t="shared" si="35"/>
        <v>0.60606060606060597</v>
      </c>
      <c r="M195" s="53">
        <f t="shared" si="36"/>
        <v>0.39393939393939398</v>
      </c>
      <c r="N195" s="54">
        <v>100</v>
      </c>
      <c r="O195" s="54">
        <f t="shared" si="37"/>
        <v>35.897435897435898</v>
      </c>
      <c r="P195" s="54">
        <f t="shared" si="38"/>
        <v>58.333333333333336</v>
      </c>
      <c r="Q195" s="54">
        <f t="shared" si="39"/>
        <v>41.666666666666671</v>
      </c>
      <c r="R195" s="54">
        <f t="shared" si="40"/>
        <v>64.102564102564102</v>
      </c>
      <c r="S195" s="55">
        <f t="shared" si="41"/>
        <v>-5.7692307692307736</v>
      </c>
      <c r="T195" s="55">
        <f t="shared" si="42"/>
        <v>-5.7692307692307665</v>
      </c>
      <c r="U195" t="s">
        <v>503</v>
      </c>
      <c r="V195" t="s">
        <v>504</v>
      </c>
      <c r="W195" t="s">
        <v>445</v>
      </c>
      <c r="X195" s="81">
        <v>44505</v>
      </c>
      <c r="Y195" s="66"/>
    </row>
    <row r="196" spans="1:25" ht="15" x14ac:dyDescent="0.25">
      <c r="A196">
        <v>1.6</v>
      </c>
      <c r="B196">
        <v>2.4700000000000002</v>
      </c>
      <c r="C196" s="43">
        <f t="shared" si="43"/>
        <v>2.9858299595141746E-2</v>
      </c>
      <c r="D196" s="44">
        <f>IF(OR($A196="",$B196=""),"",A196*'MPTO_working_2-way'!$G195)</f>
        <v>1.6477732793522268</v>
      </c>
      <c r="E196" s="46">
        <f>IF(OR($A196="",$B196=""),"",B196*'MPTO_working_2-way'!$G195)</f>
        <v>2.5437500000000002</v>
      </c>
      <c r="F196" s="44">
        <f>IF(OR($A196="",$B196=""),"",'MPTO_working_2-way'!D195)</f>
        <v>1.6391538780588968</v>
      </c>
      <c r="G196" s="46">
        <f>IF(OR($A196="",$B196=""),"",'MPTO_working_2-way'!E195)</f>
        <v>2.5645684620376383</v>
      </c>
      <c r="H196" s="44">
        <f>IF(OR($A196="",$B196=""),"",'OddsRatio_working_2-way'!M195)</f>
        <v>1.6388765649999402</v>
      </c>
      <c r="I196" s="44">
        <f>IF(OR($A196="",$B196=""),"",'OddsRatio_working_2-way'!N195)</f>
        <v>2.5652475842498532</v>
      </c>
      <c r="J196" s="44">
        <f>IF('Log_working_2-way'!$D195="","",A196^('Log_working_2-way'!$D195))</f>
        <v>1.634964638533341</v>
      </c>
      <c r="K196" s="46">
        <f>IF('Log_working_2-way'!$D195="","",B196^('Log_working_2-way'!$D195))</f>
        <v>2.5748908511028135</v>
      </c>
      <c r="L196" s="53">
        <f t="shared" si="35"/>
        <v>0.60687960687960685</v>
      </c>
      <c r="M196" s="53">
        <f t="shared" si="36"/>
        <v>0.3931203931203931</v>
      </c>
      <c r="N196" s="54">
        <v>100</v>
      </c>
      <c r="O196" s="54">
        <f t="shared" si="37"/>
        <v>37.5</v>
      </c>
      <c r="P196" s="54">
        <f t="shared" si="38"/>
        <v>59.514170040485837</v>
      </c>
      <c r="Q196" s="54">
        <f t="shared" si="39"/>
        <v>40.48582995951417</v>
      </c>
      <c r="R196" s="54">
        <f t="shared" si="40"/>
        <v>62.5</v>
      </c>
      <c r="S196" s="55">
        <f t="shared" si="41"/>
        <v>-2.9858299595141702</v>
      </c>
      <c r="T196" s="55">
        <f t="shared" si="42"/>
        <v>-2.9858299595141631</v>
      </c>
      <c r="U196" t="s">
        <v>97</v>
      </c>
      <c r="V196" t="s">
        <v>141</v>
      </c>
      <c r="W196" t="s">
        <v>441</v>
      </c>
      <c r="X196" s="81">
        <v>44505</v>
      </c>
      <c r="Y196" s="66"/>
    </row>
    <row r="197" spans="1:25" ht="15" x14ac:dyDescent="0.25">
      <c r="A197">
        <v>2.4900000000000002</v>
      </c>
      <c r="B197">
        <v>1.58</v>
      </c>
      <c r="C197" s="43">
        <f t="shared" si="43"/>
        <v>3.4517818107874465E-2</v>
      </c>
      <c r="D197" s="44">
        <f>IF(OR($A197="",$B197=""),"",A197*'MPTO_working_2-way'!$G196)</f>
        <v>2.5759493670886076</v>
      </c>
      <c r="E197" s="46">
        <f>IF(OR($A197="",$B197=""),"",B197*'MPTO_working_2-way'!$G196)</f>
        <v>1.6345381526104417</v>
      </c>
      <c r="F197" s="44">
        <f>IF(OR($A197="",$B197=""),"",'MPTO_working_2-way'!D196)</f>
        <v>2.6018120494676276</v>
      </c>
      <c r="G197" s="46">
        <f>IF(OR($A197="",$B197=""),"",'MPTO_working_2-way'!E196)</f>
        <v>1.6242929689112753</v>
      </c>
      <c r="H197" s="44">
        <f>IF(OR($A197="",$B197=""),"",'OddsRatio_working_2-way'!M196)</f>
        <v>2.6027992754058067</v>
      </c>
      <c r="I197" s="44">
        <f>IF(OR($A197="",$B197=""),"",'OddsRatio_working_2-way'!N196)</f>
        <v>1.6239084427754149</v>
      </c>
      <c r="J197" s="44">
        <f>IF('Log_working_2-way'!$D196="","",A197^('Log_working_2-way'!$D196))</f>
        <v>2.6148709324694677</v>
      </c>
      <c r="K197" s="46">
        <f>IF('Log_working_2-way'!$D196="","",B197^('Log_working_2-way'!$D196))</f>
        <v>1.6192445352091833</v>
      </c>
      <c r="L197" s="53">
        <f t="shared" si="35"/>
        <v>0.3882063882063882</v>
      </c>
      <c r="M197" s="53">
        <f t="shared" si="36"/>
        <v>0.6117936117936118</v>
      </c>
      <c r="N197" s="54">
        <v>100</v>
      </c>
      <c r="O197" s="54">
        <f t="shared" si="37"/>
        <v>59.839357429718881</v>
      </c>
      <c r="P197" s="54">
        <f t="shared" si="38"/>
        <v>36.708860759493668</v>
      </c>
      <c r="Q197" s="54">
        <f t="shared" si="39"/>
        <v>63.291139240506325</v>
      </c>
      <c r="R197" s="54">
        <f t="shared" si="40"/>
        <v>40.160642570281119</v>
      </c>
      <c r="S197" s="55">
        <f t="shared" si="41"/>
        <v>-3.4517818107874447</v>
      </c>
      <c r="T197" s="55">
        <f t="shared" si="42"/>
        <v>-3.4517818107874518</v>
      </c>
      <c r="U197" t="s">
        <v>173</v>
      </c>
      <c r="V197" t="s">
        <v>144</v>
      </c>
      <c r="W197" t="s">
        <v>435</v>
      </c>
      <c r="X197" s="81">
        <v>44505</v>
      </c>
      <c r="Y197" s="66"/>
    </row>
    <row r="198" spans="1:25" ht="15" x14ac:dyDescent="0.25">
      <c r="A198">
        <v>2.4900000000000002</v>
      </c>
      <c r="B198">
        <v>1.58</v>
      </c>
      <c r="C198" s="43">
        <f t="shared" si="43"/>
        <v>3.4517818107874465E-2</v>
      </c>
      <c r="D198" s="44">
        <f>IF(OR($A198="",$B198=""),"",A198*'MPTO_working_2-way'!$G197)</f>
        <v>2.5759493670886076</v>
      </c>
      <c r="E198" s="46">
        <f>IF(OR($A198="",$B198=""),"",B198*'MPTO_working_2-way'!$G197)</f>
        <v>1.6345381526104417</v>
      </c>
      <c r="F198" s="44">
        <f>IF(OR($A198="",$B198=""),"",'MPTO_working_2-way'!D197)</f>
        <v>2.6018120494676276</v>
      </c>
      <c r="G198" s="46">
        <f>IF(OR($A198="",$B198=""),"",'MPTO_working_2-way'!E197)</f>
        <v>1.6242929689112753</v>
      </c>
      <c r="H198" s="44">
        <f>IF(OR($A198="",$B198=""),"",'OddsRatio_working_2-way'!M197)</f>
        <v>2.6027992754058067</v>
      </c>
      <c r="I198" s="44">
        <f>IF(OR($A198="",$B198=""),"",'OddsRatio_working_2-way'!N197)</f>
        <v>1.6239084427754149</v>
      </c>
      <c r="J198" s="44">
        <f>IF('Log_working_2-way'!$D197="","",A198^('Log_working_2-way'!$D197))</f>
        <v>2.6148709324694677</v>
      </c>
      <c r="K198" s="46">
        <f>IF('Log_working_2-way'!$D197="","",B198^('Log_working_2-way'!$D197))</f>
        <v>1.6192445352091833</v>
      </c>
      <c r="L198" s="53">
        <f t="shared" si="35"/>
        <v>0.3882063882063882</v>
      </c>
      <c r="M198" s="53">
        <f t="shared" si="36"/>
        <v>0.6117936117936118</v>
      </c>
      <c r="N198" s="54">
        <v>100</v>
      </c>
      <c r="O198" s="54">
        <f t="shared" si="37"/>
        <v>59.839357429718881</v>
      </c>
      <c r="P198" s="54">
        <f t="shared" si="38"/>
        <v>36.708860759493668</v>
      </c>
      <c r="Q198" s="54">
        <f t="shared" si="39"/>
        <v>63.291139240506325</v>
      </c>
      <c r="R198" s="54">
        <f t="shared" si="40"/>
        <v>40.160642570281119</v>
      </c>
      <c r="S198" s="55">
        <f t="shared" si="41"/>
        <v>-3.4517818107874447</v>
      </c>
      <c r="T198" s="55">
        <f t="shared" si="42"/>
        <v>-3.4517818107874518</v>
      </c>
      <c r="U198" t="s">
        <v>146</v>
      </c>
      <c r="V198" t="s">
        <v>185</v>
      </c>
      <c r="W198" t="s">
        <v>435</v>
      </c>
      <c r="X198" s="81">
        <v>44505</v>
      </c>
      <c r="Y198" s="66"/>
    </row>
    <row r="199" spans="1:25" ht="15" x14ac:dyDescent="0.25">
      <c r="A199">
        <v>1.61</v>
      </c>
      <c r="B199">
        <v>2.4300000000000002</v>
      </c>
      <c r="C199" s="43">
        <f t="shared" si="43"/>
        <v>3.2640646167216181E-2</v>
      </c>
      <c r="D199" s="44">
        <f>IF(OR($A199="",$B199=""),"",A199*'MPTO_working_2-way'!$G198)</f>
        <v>1.6625514403292181</v>
      </c>
      <c r="E199" s="46">
        <f>IF(OR($A199="",$B199=""),"",B199*'MPTO_working_2-way'!$G198)</f>
        <v>2.5093167701863357</v>
      </c>
      <c r="F199" s="44">
        <f>IF(OR($A199="",$B199=""),"",'MPTO_working_2-way'!D198)</f>
        <v>1.6534454704900365</v>
      </c>
      <c r="G199" s="46">
        <f>IF(OR($A199="",$B199=""),"",'MPTO_working_2-way'!E198)</f>
        <v>2.5303495779840248</v>
      </c>
      <c r="H199" s="44">
        <f>IF(OR($A199="",$B199=""),"",'OddsRatio_working_2-way'!M198)</f>
        <v>1.6531258887637414</v>
      </c>
      <c r="I199" s="44">
        <f>IF(OR($A199="",$B199=""),"",'OddsRatio_working_2-way'!N198)</f>
        <v>2.5310983949707371</v>
      </c>
      <c r="J199" s="44">
        <f>IF('Log_working_2-way'!$D198="","",A199^('Log_working_2-way'!$D198))</f>
        <v>1.6489884623355247</v>
      </c>
      <c r="K199" s="46">
        <f>IF('Log_working_2-way'!$D198="","",B199^('Log_working_2-way'!$D198))</f>
        <v>2.5408594420942658</v>
      </c>
      <c r="L199" s="53">
        <f t="shared" si="35"/>
        <v>0.60148514851485146</v>
      </c>
      <c r="M199" s="53">
        <f t="shared" si="36"/>
        <v>0.39851485148514848</v>
      </c>
      <c r="N199" s="54">
        <v>100</v>
      </c>
      <c r="O199" s="54">
        <f t="shared" si="37"/>
        <v>37.888198757763973</v>
      </c>
      <c r="P199" s="54">
        <f t="shared" si="38"/>
        <v>58.847736625514408</v>
      </c>
      <c r="Q199" s="54">
        <f t="shared" si="39"/>
        <v>41.152263374485592</v>
      </c>
      <c r="R199" s="54">
        <f t="shared" si="40"/>
        <v>62.11180124223602</v>
      </c>
      <c r="S199" s="55">
        <f t="shared" si="41"/>
        <v>-3.264064616721619</v>
      </c>
      <c r="T199" s="55">
        <f t="shared" si="42"/>
        <v>-3.2640646167216119</v>
      </c>
      <c r="U199" t="s">
        <v>364</v>
      </c>
      <c r="V199" t="s">
        <v>149</v>
      </c>
      <c r="W199" t="s">
        <v>435</v>
      </c>
      <c r="X199" s="81">
        <v>44505</v>
      </c>
      <c r="Y199" s="66"/>
    </row>
    <row r="200" spans="1:25" ht="15" x14ac:dyDescent="0.25">
      <c r="A200">
        <v>1.76</v>
      </c>
      <c r="B200">
        <v>2.14</v>
      </c>
      <c r="C200" s="43">
        <f t="shared" si="43"/>
        <v>3.5471537807986397E-2</v>
      </c>
      <c r="D200" s="44">
        <f>IF(OR($A200="",$B200=""),"",A200*'MPTO_working_2-way'!$G199)</f>
        <v>1.8224299065420562</v>
      </c>
      <c r="E200" s="46">
        <f>IF(OR($A200="",$B200=""),"",B200*'MPTO_working_2-way'!$G199)</f>
        <v>2.2159090909090908</v>
      </c>
      <c r="F200" s="44">
        <f>IF(OR($A200="",$B200=""),"",'MPTO_working_2-way'!D199)</f>
        <v>1.8167084699980707</v>
      </c>
      <c r="G200" s="46">
        <f>IF(OR($A200="",$B200=""),"",'MPTO_working_2-way'!E199)</f>
        <v>2.2244271202456889</v>
      </c>
      <c r="H200" s="44">
        <f>IF(OR($A200="",$B200=""),"",'OddsRatio_working_2-way'!M199)</f>
        <v>1.8164965809277254</v>
      </c>
      <c r="I200" s="44">
        <f>IF(OR($A200="",$B200=""),"",'OddsRatio_working_2-way'!N199)</f>
        <v>2.2247448713915889</v>
      </c>
      <c r="J200" s="44">
        <f>IF('Log_working_2-way'!$D199="","",A200^('Log_working_2-way'!$D199))</f>
        <v>1.8138959157983681</v>
      </c>
      <c r="K200" s="46">
        <f>IF('Log_working_2-way'!$D199="","",B200^('Log_working_2-way'!$D199))</f>
        <v>2.2286583340561452</v>
      </c>
      <c r="L200" s="53">
        <f t="shared" si="35"/>
        <v>0.54871794871794866</v>
      </c>
      <c r="M200" s="53">
        <f t="shared" si="36"/>
        <v>0.45128205128205129</v>
      </c>
      <c r="N200" s="54">
        <v>100</v>
      </c>
      <c r="O200" s="54">
        <f t="shared" si="37"/>
        <v>43.181818181818187</v>
      </c>
      <c r="P200" s="54">
        <f t="shared" si="38"/>
        <v>53.271028037383175</v>
      </c>
      <c r="Q200" s="54">
        <f t="shared" si="39"/>
        <v>46.728971962616825</v>
      </c>
      <c r="R200" s="54">
        <f t="shared" si="40"/>
        <v>56.81818181818182</v>
      </c>
      <c r="S200" s="55">
        <f t="shared" si="41"/>
        <v>-3.547153780798638</v>
      </c>
      <c r="T200" s="55">
        <f t="shared" si="42"/>
        <v>-3.5471537807986451</v>
      </c>
      <c r="U200" t="s">
        <v>172</v>
      </c>
      <c r="V200" t="s">
        <v>106</v>
      </c>
      <c r="W200" t="s">
        <v>435</v>
      </c>
      <c r="X200" s="81">
        <v>44505</v>
      </c>
      <c r="Y200" s="66"/>
    </row>
    <row r="201" spans="1:25" ht="15" x14ac:dyDescent="0.25">
      <c r="A201">
        <v>2.23</v>
      </c>
      <c r="B201">
        <v>1.72</v>
      </c>
      <c r="C201" s="43">
        <f t="shared" si="43"/>
        <v>2.982584211075201E-2</v>
      </c>
      <c r="D201" s="44">
        <f>IF(OR($A201="",$B201=""),"",A201*'MPTO_working_2-way'!$G200)</f>
        <v>2.2965116279069768</v>
      </c>
      <c r="E201" s="46">
        <f>IF(OR($A201="",$B201=""),"",B201*'MPTO_working_2-way'!$G200)</f>
        <v>1.7713004484304935</v>
      </c>
      <c r="F201" s="44">
        <f>IF(OR($A201="",$B201=""),"",'MPTO_working_2-way'!D200)</f>
        <v>2.3067115708443593</v>
      </c>
      <c r="G201" s="46">
        <f>IF(OR($A201="",$B201=""),"",'MPTO_working_2-way'!E200)</f>
        <v>1.7652798232695142</v>
      </c>
      <c r="H201" s="44">
        <f>IF(OR($A201="",$B201=""),"",'OddsRatio_working_2-way'!M200)</f>
        <v>2.3070322617798436</v>
      </c>
      <c r="I201" s="44">
        <f>IF(OR($A201="",$B201=""),"",'OddsRatio_working_2-way'!N200)</f>
        <v>1.7650920556760061</v>
      </c>
      <c r="J201" s="44">
        <f>IF('Log_working_2-way'!$D200="","",A201^('Log_working_2-way'!$D200))</f>
        <v>2.3117058576345526</v>
      </c>
      <c r="K201" s="46">
        <f>IF('Log_working_2-way'!$D200="","",B201^('Log_working_2-way'!$D200))</f>
        <v>1.7623660397486636</v>
      </c>
      <c r="L201" s="53">
        <f t="shared" si="35"/>
        <v>0.43544303797468353</v>
      </c>
      <c r="M201" s="53">
        <f t="shared" si="36"/>
        <v>0.56455696202531636</v>
      </c>
      <c r="N201" s="54">
        <v>100</v>
      </c>
      <c r="O201" s="54">
        <f t="shared" si="37"/>
        <v>55.156950672645742</v>
      </c>
      <c r="P201" s="54">
        <f t="shared" si="38"/>
        <v>41.860465116279073</v>
      </c>
      <c r="Q201" s="54">
        <f t="shared" si="39"/>
        <v>58.139534883720934</v>
      </c>
      <c r="R201" s="54">
        <f t="shared" si="40"/>
        <v>44.843049327354265</v>
      </c>
      <c r="S201" s="55">
        <f t="shared" si="41"/>
        <v>-2.9825842110751921</v>
      </c>
      <c r="T201" s="55">
        <f t="shared" si="42"/>
        <v>-2.9825842110751921</v>
      </c>
      <c r="U201" t="s">
        <v>111</v>
      </c>
      <c r="V201" t="s">
        <v>63</v>
      </c>
      <c r="W201" t="s">
        <v>436</v>
      </c>
      <c r="X201" s="81">
        <v>44505</v>
      </c>
      <c r="Y201" s="66"/>
    </row>
    <row r="202" spans="1:25" ht="15" x14ac:dyDescent="0.25">
      <c r="A202">
        <v>2.71</v>
      </c>
      <c r="B202">
        <v>1.52</v>
      </c>
      <c r="C202" s="43">
        <f t="shared" si="43"/>
        <v>2.6898426879005566E-2</v>
      </c>
      <c r="D202" s="44">
        <f>IF(OR($A202="",$B202=""),"",A202*'MPTO_working_2-way'!$G201)</f>
        <v>2.7828947368421049</v>
      </c>
      <c r="E202" s="46">
        <f>IF(OR($A202="",$B202=""),"",B202*'MPTO_working_2-way'!$G201)</f>
        <v>1.5608856088560885</v>
      </c>
      <c r="F202" s="44">
        <f>IF(OR($A202="",$B202=""),"",'MPTO_working_2-way'!D201)</f>
        <v>2.8125085347535159</v>
      </c>
      <c r="G202" s="46">
        <f>IF(OR($A202="",$B202=""),"",'MPTO_working_2-way'!E201)</f>
        <v>1.5517215399683568</v>
      </c>
      <c r="H202" s="44">
        <f>IF(OR($A202="",$B202=""),"",'OddsRatio_working_2-way'!M201)</f>
        <v>2.8134115744809662</v>
      </c>
      <c r="I202" s="44">
        <f>IF(OR($A202="",$B202=""),"",'OddsRatio_working_2-way'!N201)</f>
        <v>1.5514467945790071</v>
      </c>
      <c r="J202" s="44">
        <f>IF('Log_working_2-way'!$D201="","",A202^('Log_working_2-way'!$D201))</f>
        <v>2.8272293808684896</v>
      </c>
      <c r="K202" s="46">
        <f>IF('Log_working_2-way'!$D201="","",B202^('Log_working_2-way'!$D201))</f>
        <v>1.547276664041308</v>
      </c>
      <c r="L202" s="53">
        <f t="shared" si="35"/>
        <v>0.35933806146572111</v>
      </c>
      <c r="M202" s="53">
        <f t="shared" si="36"/>
        <v>0.640661938534279</v>
      </c>
      <c r="N202" s="54">
        <v>100</v>
      </c>
      <c r="O202" s="54">
        <f t="shared" si="37"/>
        <v>63.099630996309962</v>
      </c>
      <c r="P202" s="54">
        <f t="shared" si="38"/>
        <v>34.21052631578948</v>
      </c>
      <c r="Q202" s="54">
        <f t="shared" si="39"/>
        <v>65.789473684210535</v>
      </c>
      <c r="R202" s="54">
        <f t="shared" si="40"/>
        <v>36.900369003690038</v>
      </c>
      <c r="S202" s="55">
        <f t="shared" si="41"/>
        <v>-2.6898426879005726</v>
      </c>
      <c r="T202" s="55">
        <f t="shared" si="42"/>
        <v>-2.6898426879005584</v>
      </c>
      <c r="U202" t="s">
        <v>59</v>
      </c>
      <c r="V202" t="s">
        <v>179</v>
      </c>
      <c r="W202" t="s">
        <v>436</v>
      </c>
      <c r="X202" s="81">
        <v>44505</v>
      </c>
      <c r="Y202" s="66"/>
    </row>
    <row r="203" spans="1:25" ht="15" x14ac:dyDescent="0.25">
      <c r="A203">
        <v>1.28</v>
      </c>
      <c r="B203">
        <v>3.86</v>
      </c>
      <c r="C203" s="43">
        <f t="shared" si="43"/>
        <v>4.03173575129534E-2</v>
      </c>
      <c r="D203" s="44">
        <f>IF(OR($A203="",$B203=""),"",A203*'MPTO_working_2-way'!$G202)</f>
        <v>1.3316062176165804</v>
      </c>
      <c r="E203" s="46">
        <f>IF(OR($A203="",$B203=""),"",B203*'MPTO_working_2-way'!$G202)</f>
        <v>4.015625</v>
      </c>
      <c r="F203" s="44">
        <f>IF(OR($A203="",$B203=""),"",'MPTO_working_2-way'!D202)</f>
        <v>1.3139027763003936</v>
      </c>
      <c r="G203" s="46">
        <f>IF(OR($A203="",$B203=""),"",'MPTO_working_2-way'!E202)</f>
        <v>4.1856997627922743</v>
      </c>
      <c r="H203" s="44">
        <f>IF(OR($A203="",$B203=""),"",'OddsRatio_working_2-way'!M202)</f>
        <v>1.3128931093873717</v>
      </c>
      <c r="I203" s="44">
        <f>IF(OR($A203="",$B203=""),"",'OddsRatio_working_2-way'!N202)</f>
        <v>4.1959796173138697</v>
      </c>
      <c r="J203" s="44">
        <f>IF('Log_working_2-way'!$D202="","",A203^('Log_working_2-way'!$D202))</f>
        <v>1.3045746069115964</v>
      </c>
      <c r="K203" s="46">
        <f>IF('Log_working_2-way'!$D202="","",B203^('Log_working_2-way'!$D202))</f>
        <v>4.2832678013554037</v>
      </c>
      <c r="L203" s="53">
        <f t="shared" si="35"/>
        <v>0.75097276264591439</v>
      </c>
      <c r="M203" s="53">
        <f t="shared" si="36"/>
        <v>0.24902723735408561</v>
      </c>
      <c r="N203" s="54">
        <v>100</v>
      </c>
      <c r="O203" s="54">
        <f t="shared" si="37"/>
        <v>21.875</v>
      </c>
      <c r="P203" s="54">
        <f t="shared" si="38"/>
        <v>74.093264248704671</v>
      </c>
      <c r="Q203" s="54">
        <f t="shared" si="39"/>
        <v>25.90673575129534</v>
      </c>
      <c r="R203" s="54">
        <f t="shared" si="40"/>
        <v>78.125</v>
      </c>
      <c r="S203" s="55">
        <f t="shared" si="41"/>
        <v>-4.03173575129534</v>
      </c>
      <c r="T203" s="55">
        <f t="shared" si="42"/>
        <v>-4.0317357512953294</v>
      </c>
      <c r="U203" t="s">
        <v>153</v>
      </c>
      <c r="V203" t="s">
        <v>114</v>
      </c>
      <c r="W203" t="s">
        <v>436</v>
      </c>
      <c r="X203" s="81">
        <v>44505</v>
      </c>
      <c r="Y203" s="66"/>
    </row>
    <row r="204" spans="1:25" ht="15" x14ac:dyDescent="0.25">
      <c r="A204">
        <v>1.97</v>
      </c>
      <c r="B204">
        <v>1.92</v>
      </c>
      <c r="C204" s="43">
        <f t="shared" si="43"/>
        <v>2.844754653130277E-2</v>
      </c>
      <c r="D204" s="44">
        <f>IF(OR($A204="",$B204=""),"",A204*'MPTO_working_2-way'!$G203)</f>
        <v>2.0260416666666665</v>
      </c>
      <c r="E204" s="46">
        <f>IF(OR($A204="",$B204=""),"",B204*'MPTO_working_2-way'!$G203)</f>
        <v>1.9746192893401013</v>
      </c>
      <c r="F204" s="44">
        <f>IF(OR($A204="",$B204=""),"",'MPTO_working_2-way'!D203)</f>
        <v>2.0267924123888115</v>
      </c>
      <c r="G204" s="46">
        <f>IF(OR($A204="",$B204=""),"",'MPTO_working_2-way'!E203)</f>
        <v>1.9739066903246005</v>
      </c>
      <c r="H204" s="44">
        <f>IF(OR($A204="",$B204=""),"",'OddsRatio_working_2-way'!M203)</f>
        <v>2.0268144068364817</v>
      </c>
      <c r="I204" s="44">
        <f>IF(OR($A204="",$B204=""),"",'OddsRatio_working_2-way'!N203)</f>
        <v>1.9738858291644976</v>
      </c>
      <c r="J204" s="44">
        <f>IF('Log_working_2-way'!$D203="","",A204^('Log_working_2-way'!$D203))</f>
        <v>2.0271548987306875</v>
      </c>
      <c r="K204" s="46">
        <f>IF('Log_working_2-way'!$D203="","",B204^('Log_working_2-way'!$D203))</f>
        <v>1.9735629954505829</v>
      </c>
      <c r="L204" s="53">
        <f t="shared" si="35"/>
        <v>0.49357326478149105</v>
      </c>
      <c r="M204" s="53">
        <f t="shared" si="36"/>
        <v>0.50642673521850901</v>
      </c>
      <c r="N204" s="54">
        <v>100</v>
      </c>
      <c r="O204" s="54">
        <f t="shared" si="37"/>
        <v>49.238578680203041</v>
      </c>
      <c r="P204" s="54">
        <f t="shared" si="38"/>
        <v>47.916666666666671</v>
      </c>
      <c r="Q204" s="54">
        <f t="shared" si="39"/>
        <v>52.083333333333336</v>
      </c>
      <c r="R204" s="54">
        <f t="shared" si="40"/>
        <v>50.761421319796952</v>
      </c>
      <c r="S204" s="55">
        <f t="shared" si="41"/>
        <v>-2.8447546531302947</v>
      </c>
      <c r="T204" s="55">
        <f t="shared" si="42"/>
        <v>-2.8447546531302805</v>
      </c>
      <c r="U204" t="s">
        <v>169</v>
      </c>
      <c r="V204" t="s">
        <v>126</v>
      </c>
      <c r="W204" t="s">
        <v>442</v>
      </c>
      <c r="X204" s="81">
        <v>44505</v>
      </c>
      <c r="Y204" s="66"/>
    </row>
    <row r="205" spans="1:25" ht="15" x14ac:dyDescent="0.25">
      <c r="A205">
        <v>1.6</v>
      </c>
      <c r="B205">
        <v>2.44</v>
      </c>
      <c r="C205" s="43">
        <f t="shared" si="43"/>
        <v>3.4836065573770503E-2</v>
      </c>
      <c r="D205" s="44">
        <f>IF(OR($A205="",$B205=""),"",A205*'MPTO_working_2-way'!$G204)</f>
        <v>1.6557377049180328</v>
      </c>
      <c r="E205" s="46">
        <f>IF(OR($A205="",$B205=""),"",B205*'MPTO_working_2-way'!$G204)</f>
        <v>2.5249999999999999</v>
      </c>
      <c r="F205" s="44">
        <f>IF(OR($A205="",$B205=""),"",'MPTO_working_2-way'!D204)</f>
        <v>1.6458684654300169</v>
      </c>
      <c r="G205" s="46">
        <f>IF(OR($A205="",$B205=""),"",'MPTO_working_2-way'!E204)</f>
        <v>2.548302872062663</v>
      </c>
      <c r="H205" s="44">
        <f>IF(OR($A205="",$B205=""),"",'OddsRatio_working_2-way'!M204)</f>
        <v>1.6454972243679031</v>
      </c>
      <c r="I205" s="44">
        <f>IF(OR($A205="",$B205=""),"",'OddsRatio_working_2-way'!N204)</f>
        <v>2.5491933384829668</v>
      </c>
      <c r="J205" s="44">
        <f>IF('Log_working_2-way'!$D204="","",A205^('Log_working_2-way'!$D204))</f>
        <v>1.6410065291696188</v>
      </c>
      <c r="K205" s="46">
        <f>IF('Log_working_2-way'!$D204="","",B205^('Log_working_2-way'!$D204))</f>
        <v>2.5600465119993632</v>
      </c>
      <c r="L205" s="53">
        <f t="shared" si="35"/>
        <v>0.60396039603960394</v>
      </c>
      <c r="M205" s="53">
        <f t="shared" si="36"/>
        <v>0.39603960396039606</v>
      </c>
      <c r="N205" s="54">
        <v>100</v>
      </c>
      <c r="O205" s="54">
        <f t="shared" si="37"/>
        <v>37.5</v>
      </c>
      <c r="P205" s="54">
        <f t="shared" si="38"/>
        <v>59.016393442622956</v>
      </c>
      <c r="Q205" s="54">
        <f t="shared" si="39"/>
        <v>40.983606557377051</v>
      </c>
      <c r="R205" s="54">
        <f t="shared" si="40"/>
        <v>62.5</v>
      </c>
      <c r="S205" s="55">
        <f t="shared" si="41"/>
        <v>-3.4836065573770512</v>
      </c>
      <c r="T205" s="55">
        <f t="shared" si="42"/>
        <v>-3.4836065573770441</v>
      </c>
      <c r="U205" t="s">
        <v>128</v>
      </c>
      <c r="V205" t="s">
        <v>432</v>
      </c>
      <c r="W205" t="s">
        <v>442</v>
      </c>
      <c r="X205" s="81">
        <v>44505</v>
      </c>
      <c r="Y205" s="66"/>
    </row>
    <row r="206" spans="1:25" ht="15" x14ac:dyDescent="0.25">
      <c r="A206">
        <v>1.43</v>
      </c>
      <c r="B206">
        <v>2.91</v>
      </c>
      <c r="C206" s="43">
        <f t="shared" si="43"/>
        <v>4.2943310984548067E-2</v>
      </c>
      <c r="D206" s="44">
        <f>IF(OR($A206="",$B206=""),"",A206*'MPTO_working_2-way'!$G205)</f>
        <v>1.4914089347079036</v>
      </c>
      <c r="E206" s="46">
        <f>IF(OR($A206="",$B206=""),"",B206*'MPTO_working_2-way'!$G205)</f>
        <v>3.034965034965035</v>
      </c>
      <c r="F206" s="44">
        <f>IF(OR($A206="",$B206=""),"",'MPTO_working_2-way'!D205)</f>
        <v>1.4752982468579936</v>
      </c>
      <c r="G206" s="46">
        <f>IF(OR($A206="",$B206=""),"",'MPTO_working_2-way'!E205)</f>
        <v>3.1039421176295079</v>
      </c>
      <c r="H206" s="44">
        <f>IF(OR($A206="",$B206=""),"",'OddsRatio_working_2-way'!M205)</f>
        <v>1.4744795991951138</v>
      </c>
      <c r="I206" s="44">
        <f>IF(OR($A206="",$B206=""),"",'OddsRatio_working_2-way'!N205)</f>
        <v>3.1075721731689949</v>
      </c>
      <c r="J206" s="44">
        <f>IF('Log_working_2-way'!$D205="","",A206^('Log_working_2-way'!$D205))</f>
        <v>1.4670586823732825</v>
      </c>
      <c r="K206" s="46">
        <f>IF('Log_working_2-way'!$D205="","",B206^('Log_working_2-way'!$D205))</f>
        <v>3.141058581582127</v>
      </c>
      <c r="L206" s="53">
        <f t="shared" si="35"/>
        <v>0.67050691244239635</v>
      </c>
      <c r="M206" s="53">
        <f t="shared" si="36"/>
        <v>0.3294930875576037</v>
      </c>
      <c r="N206" s="54">
        <v>100</v>
      </c>
      <c r="O206" s="54">
        <f t="shared" si="37"/>
        <v>30.069930069930074</v>
      </c>
      <c r="P206" s="54">
        <f t="shared" si="38"/>
        <v>65.635738831615114</v>
      </c>
      <c r="Q206" s="54">
        <f t="shared" si="39"/>
        <v>34.364261168384878</v>
      </c>
      <c r="R206" s="54">
        <f t="shared" si="40"/>
        <v>69.930069930069934</v>
      </c>
      <c r="S206" s="55">
        <f t="shared" si="41"/>
        <v>-4.2943310984548049</v>
      </c>
      <c r="T206" s="55">
        <f t="shared" si="42"/>
        <v>-4.2943310984548191</v>
      </c>
      <c r="U206" t="s">
        <v>166</v>
      </c>
      <c r="V206" t="s">
        <v>251</v>
      </c>
      <c r="W206" t="s">
        <v>442</v>
      </c>
      <c r="X206" s="81">
        <v>44505</v>
      </c>
      <c r="Y206" s="66"/>
    </row>
    <row r="207" spans="1:25" ht="15" x14ac:dyDescent="0.25">
      <c r="A207">
        <v>2.19</v>
      </c>
      <c r="B207">
        <v>1.73</v>
      </c>
      <c r="C207" s="43">
        <f t="shared" si="43"/>
        <v>3.4655686647135031E-2</v>
      </c>
      <c r="D207" s="44">
        <f>IF(OR($A207="",$B207=""),"",A207*'MPTO_working_2-way'!$G206)</f>
        <v>2.2658959537572256</v>
      </c>
      <c r="E207" s="46">
        <f>IF(OR($A207="",$B207=""),"",B207*'MPTO_working_2-way'!$G206)</f>
        <v>1.7899543378995435</v>
      </c>
      <c r="F207" s="44">
        <f>IF(OR($A207="",$B207=""),"",'MPTO_working_2-way'!D206)</f>
        <v>2.2763841740018629</v>
      </c>
      <c r="G207" s="46">
        <f>IF(OR($A207="",$B207=""),"",'MPTO_working_2-way'!E206)</f>
        <v>1.7834631769717797</v>
      </c>
      <c r="H207" s="44">
        <f>IF(OR($A207="",$B207=""),"",'OddsRatio_working_2-way'!M206)</f>
        <v>2.2767681803292916</v>
      </c>
      <c r="I207" s="44">
        <f>IF(OR($A207="",$B207=""),"",'OddsRatio_working_2-way'!N206)</f>
        <v>1.7832275391935992</v>
      </c>
      <c r="J207" s="44">
        <f>IF('Log_working_2-way'!$D206="","",A207^('Log_working_2-way'!$D206))</f>
        <v>2.2815927958159761</v>
      </c>
      <c r="K207" s="46">
        <f>IF('Log_working_2-way'!$D206="","",B207^('Log_working_2-way'!$D206))</f>
        <v>1.7802790428165938</v>
      </c>
      <c r="L207" s="53">
        <f t="shared" si="35"/>
        <v>0.44132653061224486</v>
      </c>
      <c r="M207" s="53">
        <f t="shared" si="36"/>
        <v>0.55867346938775508</v>
      </c>
      <c r="N207" s="54">
        <v>100</v>
      </c>
      <c r="O207" s="54">
        <f t="shared" si="37"/>
        <v>54.337899543379002</v>
      </c>
      <c r="P207" s="54">
        <f t="shared" si="38"/>
        <v>42.196531791907518</v>
      </c>
      <c r="Q207" s="54">
        <f t="shared" si="39"/>
        <v>57.80346820809249</v>
      </c>
      <c r="R207" s="54">
        <f t="shared" si="40"/>
        <v>45.662100456621005</v>
      </c>
      <c r="S207" s="55">
        <f t="shared" si="41"/>
        <v>-3.4655686647134871</v>
      </c>
      <c r="T207" s="55">
        <f t="shared" si="42"/>
        <v>-3.4655686647134871</v>
      </c>
      <c r="U207" t="s">
        <v>66</v>
      </c>
      <c r="V207" t="s">
        <v>165</v>
      </c>
      <c r="W207" t="s">
        <v>442</v>
      </c>
      <c r="X207" s="81">
        <v>44505</v>
      </c>
      <c r="Y207" s="66"/>
    </row>
    <row r="208" spans="1:25" ht="15" x14ac:dyDescent="0.25">
      <c r="A208">
        <v>1.43</v>
      </c>
      <c r="B208">
        <v>2.9</v>
      </c>
      <c r="C208" s="43">
        <f t="shared" si="43"/>
        <v>4.4128285507595955E-2</v>
      </c>
      <c r="D208" s="44">
        <f>IF(OR($A208="",$B208=""),"",A208*'MPTO_working_2-way'!$G207)</f>
        <v>1.4931034482758621</v>
      </c>
      <c r="E208" s="46">
        <f>IF(OR($A208="",$B208=""),"",B208*'MPTO_working_2-way'!$G207)</f>
        <v>3.0279720279720284</v>
      </c>
      <c r="F208" s="44">
        <f>IF(OR($A208="",$B208=""),"",'MPTO_working_2-way'!D207)</f>
        <v>1.4765889264732064</v>
      </c>
      <c r="G208" s="46">
        <f>IF(OR($A208="",$B208=""),"",'MPTO_working_2-way'!E207)</f>
        <v>3.0982443033246176</v>
      </c>
      <c r="H208" s="44">
        <f>IF(OR($A208="",$B208=""),"",'OddsRatio_working_2-way'!M207)</f>
        <v>1.4757265910937543</v>
      </c>
      <c r="I208" s="44">
        <f>IF(OR($A208="",$B208=""),"",'OddsRatio_working_2-way'!N207)</f>
        <v>3.1020477280886829</v>
      </c>
      <c r="J208" s="44">
        <f>IF('Log_working_2-way'!$D207="","",A208^('Log_working_2-way'!$D207))</f>
        <v>1.4681169221935553</v>
      </c>
      <c r="K208" s="46">
        <f>IF('Log_working_2-way'!$D207="","",B208^('Log_working_2-way'!$D207))</f>
        <v>3.1362184372898758</v>
      </c>
      <c r="L208" s="53">
        <f t="shared" si="35"/>
        <v>0.66974595842956119</v>
      </c>
      <c r="M208" s="53">
        <f t="shared" si="36"/>
        <v>0.33025404157043875</v>
      </c>
      <c r="N208" s="54">
        <v>100</v>
      </c>
      <c r="O208" s="54">
        <f t="shared" si="37"/>
        <v>30.069930069930074</v>
      </c>
      <c r="P208" s="54">
        <f t="shared" si="38"/>
        <v>65.517241379310349</v>
      </c>
      <c r="Q208" s="54">
        <f t="shared" si="39"/>
        <v>34.482758620689658</v>
      </c>
      <c r="R208" s="54">
        <f t="shared" si="40"/>
        <v>69.930069930069934</v>
      </c>
      <c r="S208" s="55">
        <f t="shared" si="41"/>
        <v>-4.4128285507595848</v>
      </c>
      <c r="T208" s="55">
        <f t="shared" si="42"/>
        <v>-4.4128285507595848</v>
      </c>
      <c r="U208" t="s">
        <v>67</v>
      </c>
      <c r="V208" t="s">
        <v>129</v>
      </c>
      <c r="W208" t="s">
        <v>442</v>
      </c>
      <c r="X208" s="81">
        <v>44505</v>
      </c>
      <c r="Y208" s="66"/>
    </row>
    <row r="209" spans="1:25" ht="15" x14ac:dyDescent="0.25">
      <c r="A209">
        <v>1.55</v>
      </c>
      <c r="B209">
        <v>2.57</v>
      </c>
      <c r="C209" s="43">
        <f t="shared" si="43"/>
        <v>3.4266348688339443E-2</v>
      </c>
      <c r="D209" s="44">
        <f>IF(OR($A209="",$B209=""),"",A209*'MPTO_working_2-way'!$G208)</f>
        <v>1.6031128404669261</v>
      </c>
      <c r="E209" s="46">
        <f>IF(OR($A209="",$B209=""),"",B209*'MPTO_working_2-way'!$G208)</f>
        <v>2.6580645161290324</v>
      </c>
      <c r="F209" s="44">
        <f>IF(OR($A209="",$B209=""),"",'MPTO_working_2-way'!D208)</f>
        <v>1.5922854002198461</v>
      </c>
      <c r="G209" s="46">
        <f>IF(OR($A209="",$B209=""),"",'MPTO_working_2-way'!E208)</f>
        <v>2.6883752319892018</v>
      </c>
      <c r="H209" s="44">
        <f>IF(OR($A209="",$B209=""),"",'OddsRatio_working_2-way'!M208)</f>
        <v>1.5918770745159672</v>
      </c>
      <c r="I209" s="44">
        <f>IF(OR($A209="",$B209=""),"",'OddsRatio_working_2-way'!N208)</f>
        <v>2.6895400127092146</v>
      </c>
      <c r="J209" s="44">
        <f>IF('Log_working_2-way'!$D208="","",A209^('Log_working_2-way'!$D208))</f>
        <v>1.5869428836481319</v>
      </c>
      <c r="K209" s="46">
        <f>IF('Log_working_2-way'!$D208="","",B209^('Log_working_2-way'!$D208))</f>
        <v>2.7037432906322652</v>
      </c>
      <c r="L209" s="53">
        <f t="shared" si="35"/>
        <v>0.62378640776699024</v>
      </c>
      <c r="M209" s="53">
        <f t="shared" si="36"/>
        <v>0.37621359223300971</v>
      </c>
      <c r="N209" s="54">
        <v>100</v>
      </c>
      <c r="O209" s="54">
        <f t="shared" si="37"/>
        <v>35.483870967741936</v>
      </c>
      <c r="P209" s="54">
        <f t="shared" si="38"/>
        <v>61.089494163424128</v>
      </c>
      <c r="Q209" s="54">
        <f t="shared" si="39"/>
        <v>38.910505836575879</v>
      </c>
      <c r="R209" s="54">
        <f t="shared" si="40"/>
        <v>64.516129032258064</v>
      </c>
      <c r="S209" s="55">
        <f t="shared" si="41"/>
        <v>-3.4266348688339434</v>
      </c>
      <c r="T209" s="55">
        <f t="shared" si="42"/>
        <v>-3.4266348688339363</v>
      </c>
      <c r="U209" t="s">
        <v>65</v>
      </c>
      <c r="V209" t="s">
        <v>124</v>
      </c>
      <c r="W209" t="s">
        <v>442</v>
      </c>
      <c r="X209" s="81">
        <v>44505</v>
      </c>
      <c r="Y209" s="66"/>
    </row>
    <row r="210" spans="1:25" ht="15" x14ac:dyDescent="0.25">
      <c r="A210">
        <v>1.64</v>
      </c>
      <c r="B210">
        <v>2.35</v>
      </c>
      <c r="C210" s="43">
        <f t="shared" si="43"/>
        <v>3.5288012454592677E-2</v>
      </c>
      <c r="D210" s="44">
        <f>IF(OR($A210="",$B210=""),"",A210*'MPTO_working_2-way'!$G209)</f>
        <v>1.6978723404255318</v>
      </c>
      <c r="E210" s="46">
        <f>IF(OR($A210="",$B210=""),"",B210*'MPTO_working_2-way'!$G209)</f>
        <v>2.4329268292682928</v>
      </c>
      <c r="F210" s="44">
        <f>IF(OR($A210="",$B210=""),"",'MPTO_working_2-way'!D209)</f>
        <v>1.6888694127957931</v>
      </c>
      <c r="G210" s="46">
        <f>IF(OR($A210="",$B210=""),"",'MPTO_working_2-way'!E209)</f>
        <v>2.4516539440203564</v>
      </c>
      <c r="H210" s="44">
        <f>IF(OR($A210="",$B210=""),"",'OddsRatio_working_2-way'!M209)</f>
        <v>1.6885303726590961</v>
      </c>
      <c r="I210" s="44">
        <f>IF(OR($A210="",$B210=""),"",'OddsRatio_working_2-way'!N209)</f>
        <v>2.452368754827781</v>
      </c>
      <c r="J210" s="44">
        <f>IF('Log_working_2-way'!$D209="","",A210^('Log_working_2-way'!$D209))</f>
        <v>1.6844365210210133</v>
      </c>
      <c r="K210" s="46">
        <f>IF('Log_working_2-way'!$D209="","",B210^('Log_working_2-way'!$D209))</f>
        <v>2.4610558748503579</v>
      </c>
      <c r="L210" s="53">
        <f t="shared" si="35"/>
        <v>0.58897243107769426</v>
      </c>
      <c r="M210" s="53">
        <f t="shared" si="36"/>
        <v>0.41102756892230574</v>
      </c>
      <c r="N210" s="54">
        <v>100</v>
      </c>
      <c r="O210" s="54">
        <f t="shared" si="37"/>
        <v>39.024390243902438</v>
      </c>
      <c r="P210" s="54">
        <f t="shared" si="38"/>
        <v>57.446808510638299</v>
      </c>
      <c r="Q210" s="54">
        <f t="shared" si="39"/>
        <v>42.553191489361701</v>
      </c>
      <c r="R210" s="54">
        <f t="shared" si="40"/>
        <v>60.975609756097562</v>
      </c>
      <c r="S210" s="55">
        <f t="shared" si="41"/>
        <v>-3.5288012454592632</v>
      </c>
      <c r="T210" s="55">
        <f t="shared" si="42"/>
        <v>-3.5288012454592632</v>
      </c>
      <c r="U210" t="s">
        <v>168</v>
      </c>
      <c r="V210" t="s">
        <v>164</v>
      </c>
      <c r="W210" t="s">
        <v>442</v>
      </c>
      <c r="X210" s="81">
        <v>44505</v>
      </c>
      <c r="Y210" s="66"/>
    </row>
    <row r="211" spans="1:25" ht="15" x14ac:dyDescent="0.25">
      <c r="A211">
        <v>1.76</v>
      </c>
      <c r="B211">
        <v>2.14</v>
      </c>
      <c r="C211" s="43">
        <f t="shared" si="43"/>
        <v>3.5471537807986397E-2</v>
      </c>
      <c r="D211" s="44">
        <f>IF(OR($A211="",$B211=""),"",A211*'MPTO_working_2-way'!$G210)</f>
        <v>1.8224299065420562</v>
      </c>
      <c r="E211" s="46">
        <f>IF(OR($A211="",$B211=""),"",B211*'MPTO_working_2-way'!$G210)</f>
        <v>2.2159090909090908</v>
      </c>
      <c r="F211" s="44">
        <f>IF(OR($A211="",$B211=""),"",'MPTO_working_2-way'!D210)</f>
        <v>1.8167084699980707</v>
      </c>
      <c r="G211" s="46">
        <f>IF(OR($A211="",$B211=""),"",'MPTO_working_2-way'!E210)</f>
        <v>2.2244271202456889</v>
      </c>
      <c r="H211" s="44">
        <f>IF(OR($A211="",$B211=""),"",'OddsRatio_working_2-way'!M210)</f>
        <v>1.8164965809277254</v>
      </c>
      <c r="I211" s="44">
        <f>IF(OR($A211="",$B211=""),"",'OddsRatio_working_2-way'!N210)</f>
        <v>2.2247448713915889</v>
      </c>
      <c r="J211" s="44">
        <f>IF('Log_working_2-way'!$D210="","",A211^('Log_working_2-way'!$D210))</f>
        <v>1.8138959157983681</v>
      </c>
      <c r="K211" s="46">
        <f>IF('Log_working_2-way'!$D210="","",B211^('Log_working_2-way'!$D210))</f>
        <v>2.2286583340561452</v>
      </c>
      <c r="L211" s="53">
        <f t="shared" si="35"/>
        <v>0.54871794871794866</v>
      </c>
      <c r="M211" s="53">
        <f t="shared" si="36"/>
        <v>0.45128205128205129</v>
      </c>
      <c r="N211" s="54">
        <v>100</v>
      </c>
      <c r="O211" s="54">
        <f t="shared" si="37"/>
        <v>43.181818181818187</v>
      </c>
      <c r="P211" s="54">
        <f t="shared" si="38"/>
        <v>53.271028037383175</v>
      </c>
      <c r="Q211" s="54">
        <f t="shared" si="39"/>
        <v>46.728971962616825</v>
      </c>
      <c r="R211" s="54">
        <f t="shared" si="40"/>
        <v>56.81818181818182</v>
      </c>
      <c r="S211" s="55">
        <f t="shared" si="41"/>
        <v>-3.547153780798638</v>
      </c>
      <c r="T211" s="55">
        <f t="shared" si="42"/>
        <v>-3.5471537807986451</v>
      </c>
      <c r="U211" t="s">
        <v>64</v>
      </c>
      <c r="V211" t="s">
        <v>130</v>
      </c>
      <c r="W211" t="s">
        <v>442</v>
      </c>
      <c r="X211" s="81">
        <v>44505</v>
      </c>
      <c r="Y211" s="66"/>
    </row>
    <row r="212" spans="1:25" ht="15" x14ac:dyDescent="0.25">
      <c r="A212">
        <v>1.74</v>
      </c>
      <c r="B212">
        <v>2.19</v>
      </c>
      <c r="C212" s="43">
        <f t="shared" si="43"/>
        <v>3.1333648244370904E-2</v>
      </c>
      <c r="D212" s="44">
        <f>IF(OR($A212="",$B212=""),"",A212*'MPTO_working_2-way'!$G211)</f>
        <v>1.7945205479452053</v>
      </c>
      <c r="E212" s="46">
        <f>IF(OR($A212="",$B212=""),"",B212*'MPTO_working_2-way'!$G211)</f>
        <v>2.2586206896551722</v>
      </c>
      <c r="F212" s="44">
        <f>IF(OR($A212="",$B212=""),"",'MPTO_working_2-way'!D211)</f>
        <v>1.7887621461765948</v>
      </c>
      <c r="G212" s="46">
        <f>IF(OR($A212="",$B212=""),"",'MPTO_working_2-way'!E211)</f>
        <v>2.2678093197643276</v>
      </c>
      <c r="H212" s="44">
        <f>IF(OR($A212="",$B212=""),"",'OddsRatio_working_2-way'!M211)</f>
        <v>1.7885738643245783</v>
      </c>
      <c r="I212" s="44">
        <f>IF(OR($A212="",$B212=""),"",'OddsRatio_working_2-way'!N211)</f>
        <v>2.2681120250624973</v>
      </c>
      <c r="J212" s="44">
        <f>IF('Log_working_2-way'!$D211="","",A212^('Log_working_2-way'!$D211))</f>
        <v>1.7859641468844982</v>
      </c>
      <c r="K212" s="46">
        <f>IF('Log_working_2-way'!$D211="","",B212^('Log_working_2-way'!$D211))</f>
        <v>2.2723226675973618</v>
      </c>
      <c r="L212" s="53">
        <f t="shared" si="35"/>
        <v>0.5572519083969466</v>
      </c>
      <c r="M212" s="53">
        <f t="shared" si="36"/>
        <v>0.44274809160305351</v>
      </c>
      <c r="N212" s="54">
        <v>100</v>
      </c>
      <c r="O212" s="54">
        <f t="shared" si="37"/>
        <v>42.528735632183903</v>
      </c>
      <c r="P212" s="54">
        <f t="shared" si="38"/>
        <v>54.337899543379002</v>
      </c>
      <c r="Q212" s="54">
        <f t="shared" si="39"/>
        <v>45.662100456621005</v>
      </c>
      <c r="R212" s="54">
        <f t="shared" si="40"/>
        <v>57.47126436781609</v>
      </c>
      <c r="S212" s="55">
        <f t="shared" si="41"/>
        <v>-3.133364824437102</v>
      </c>
      <c r="T212" s="55">
        <f t="shared" si="42"/>
        <v>-3.1333648244370877</v>
      </c>
      <c r="U212" t="s">
        <v>167</v>
      </c>
      <c r="V212" t="s">
        <v>131</v>
      </c>
      <c r="W212" t="s">
        <v>442</v>
      </c>
      <c r="X212" s="81">
        <v>44505</v>
      </c>
      <c r="Y212" s="66"/>
    </row>
    <row r="213" spans="1:25" ht="15" x14ac:dyDescent="0.25">
      <c r="A213">
        <v>1.87</v>
      </c>
      <c r="B213">
        <v>2.02</v>
      </c>
      <c r="C213" s="43">
        <f t="shared" si="43"/>
        <v>2.9808863239265015E-2</v>
      </c>
      <c r="D213" s="44">
        <f>IF(OR($A213="",$B213=""),"",A213*'MPTO_working_2-way'!$G212)</f>
        <v>1.9257425742574257</v>
      </c>
      <c r="E213" s="46">
        <f>IF(OR($A213="",$B213=""),"",B213*'MPTO_working_2-way'!$G212)</f>
        <v>2.0802139037433154</v>
      </c>
      <c r="F213" s="44">
        <f>IF(OR($A213="",$B213=""),"",'MPTO_working_2-way'!D212)</f>
        <v>1.9236135865967305</v>
      </c>
      <c r="G213" s="46">
        <f>IF(OR($A213="",$B213=""),"",'MPTO_working_2-way'!E212)</f>
        <v>2.082703865027292</v>
      </c>
      <c r="H213" s="44">
        <f>IF(OR($A213="",$B213=""),"",'OddsRatio_working_2-way'!M212)</f>
        <v>1.9235481451827992</v>
      </c>
      <c r="I213" s="44">
        <f>IF(OR($A213="",$B213=""),"",'OddsRatio_working_2-way'!N212)</f>
        <v>2.0827805840074194</v>
      </c>
      <c r="J213" s="44">
        <f>IF('Log_working_2-way'!$D212="","",A213^('Log_working_2-way'!$D212))</f>
        <v>1.9225833907877643</v>
      </c>
      <c r="K213" s="46">
        <f>IF('Log_working_2-way'!$D212="","",B213^('Log_working_2-way'!$D212))</f>
        <v>2.0839128581602959</v>
      </c>
      <c r="L213" s="53">
        <f t="shared" si="35"/>
        <v>0.51928020565552702</v>
      </c>
      <c r="M213" s="53">
        <f t="shared" si="36"/>
        <v>0.48071979434447304</v>
      </c>
      <c r="N213" s="54">
        <v>100</v>
      </c>
      <c r="O213" s="54">
        <f t="shared" si="37"/>
        <v>46.524064171122987</v>
      </c>
      <c r="P213" s="54">
        <f t="shared" si="38"/>
        <v>50.495049504950494</v>
      </c>
      <c r="Q213" s="54">
        <f t="shared" si="39"/>
        <v>49.504950495049506</v>
      </c>
      <c r="R213" s="54">
        <f t="shared" si="40"/>
        <v>53.475935828876999</v>
      </c>
      <c r="S213" s="55">
        <f t="shared" si="41"/>
        <v>-2.9808863239265193</v>
      </c>
      <c r="T213" s="55">
        <f t="shared" si="42"/>
        <v>-2.9808863239265051</v>
      </c>
      <c r="U213" t="s">
        <v>125</v>
      </c>
      <c r="V213" t="s">
        <v>379</v>
      </c>
      <c r="W213" t="s">
        <v>442</v>
      </c>
      <c r="X213" s="81">
        <v>44505</v>
      </c>
      <c r="Y213" s="66"/>
    </row>
    <row r="214" spans="1:25" ht="15" x14ac:dyDescent="0.25">
      <c r="A214">
        <v>1.65</v>
      </c>
      <c r="B214">
        <v>2.33</v>
      </c>
      <c r="C214" s="43">
        <f t="shared" si="43"/>
        <v>3.5245155416829377E-2</v>
      </c>
      <c r="D214" s="44">
        <f>IF(OR($A214="",$B214=""),"",A214*'MPTO_working_2-way'!$G213)</f>
        <v>1.7081545064377683</v>
      </c>
      <c r="E214" s="46">
        <f>IF(OR($A214="",$B214=""),"",B214*'MPTO_working_2-way'!$G213)</f>
        <v>2.4121212121212126</v>
      </c>
      <c r="F214" s="44">
        <f>IF(OR($A214="",$B214=""),"",'MPTO_working_2-way'!D213)</f>
        <v>1.6994142999226434</v>
      </c>
      <c r="G214" s="46">
        <f>IF(OR($A214="",$B214=""),"",'MPTO_working_2-way'!E213)</f>
        <v>2.4297677358192451</v>
      </c>
      <c r="H214" s="44">
        <f>IF(OR($A214="",$B214=""),"",'OddsRatio_working_2-way'!M213)</f>
        <v>1.6990864070422753</v>
      </c>
      <c r="I214" s="44">
        <f>IF(OR($A214="",$B214=""),"",'OddsRatio_working_2-way'!N213)</f>
        <v>2.4304383405634256</v>
      </c>
      <c r="J214" s="44">
        <f>IF('Log_working_2-way'!$D213="","",A214^('Log_working_2-way'!$D213))</f>
        <v>1.6951127521022427</v>
      </c>
      <c r="K214" s="46">
        <f>IF('Log_working_2-way'!$D213="","",B214^('Log_working_2-way'!$D213))</f>
        <v>2.4386155296037653</v>
      </c>
      <c r="L214" s="53">
        <f t="shared" si="35"/>
        <v>0.58542713567839189</v>
      </c>
      <c r="M214" s="53">
        <f t="shared" si="36"/>
        <v>0.41457286432160795</v>
      </c>
      <c r="N214" s="54">
        <v>100</v>
      </c>
      <c r="O214" s="54">
        <f t="shared" si="37"/>
        <v>39.393939393939398</v>
      </c>
      <c r="P214" s="54">
        <f t="shared" si="38"/>
        <v>57.081545064377686</v>
      </c>
      <c r="Q214" s="54">
        <f t="shared" si="39"/>
        <v>42.918454935622321</v>
      </c>
      <c r="R214" s="54">
        <f t="shared" si="40"/>
        <v>60.606060606060609</v>
      </c>
      <c r="S214" s="55">
        <f t="shared" si="41"/>
        <v>-3.5245155416829235</v>
      </c>
      <c r="T214" s="55">
        <f t="shared" si="42"/>
        <v>-3.5245155416829235</v>
      </c>
      <c r="U214" t="s">
        <v>268</v>
      </c>
      <c r="V214" t="s">
        <v>264</v>
      </c>
      <c r="W214" t="s">
        <v>230</v>
      </c>
      <c r="X214" s="81">
        <v>44535</v>
      </c>
      <c r="Y214" s="66"/>
    </row>
    <row r="215" spans="1:25" ht="15" x14ac:dyDescent="0.25">
      <c r="A215">
        <v>2.09</v>
      </c>
      <c r="B215">
        <v>1.81</v>
      </c>
      <c r="C215" s="43">
        <f t="shared" si="43"/>
        <v>3.0955087366835166E-2</v>
      </c>
      <c r="D215" s="44">
        <f>IF(OR($A215="",$B215=""),"",A215*'MPTO_working_2-way'!$G214)</f>
        <v>2.1546961325966851</v>
      </c>
      <c r="E215" s="46">
        <f>IF(OR($A215="",$B215=""),"",B215*'MPTO_working_2-way'!$G214)</f>
        <v>1.8660287081339717</v>
      </c>
      <c r="F215" s="44">
        <f>IF(OR($A215="",$B215=""),"",'MPTO_working_2-way'!D214)</f>
        <v>2.159867538325388</v>
      </c>
      <c r="G215" s="46">
        <f>IF(OR($A215="",$B215=""),"",'MPTO_working_2-way'!E214)</f>
        <v>1.8621674173619833</v>
      </c>
      <c r="H215" s="44">
        <f>IF(OR($A215="",$B215=""),"",'OddsRatio_working_2-way'!M214)</f>
        <v>2.1600340565456171</v>
      </c>
      <c r="I215" s="44">
        <f>IF(OR($A215="",$B215=""),"",'OddsRatio_working_2-way'!N214)</f>
        <v>1.8620436566990362</v>
      </c>
      <c r="J215" s="44">
        <f>IF('Log_working_2-way'!$D214="","",A215^('Log_working_2-way'!$D214))</f>
        <v>2.1623937828196005</v>
      </c>
      <c r="K215" s="46">
        <f>IF('Log_working_2-way'!$D214="","",B215^('Log_working_2-way'!$D214))</f>
        <v>1.8602936584659731</v>
      </c>
      <c r="L215" s="53">
        <f t="shared" si="35"/>
        <v>0.46410256410256412</v>
      </c>
      <c r="M215" s="53">
        <f t="shared" si="36"/>
        <v>0.53589743589743577</v>
      </c>
      <c r="N215" s="54">
        <v>100</v>
      </c>
      <c r="O215" s="54">
        <f t="shared" si="37"/>
        <v>52.153110047846894</v>
      </c>
      <c r="P215" s="54">
        <f t="shared" si="38"/>
        <v>44.751381215469614</v>
      </c>
      <c r="Q215" s="54">
        <f t="shared" si="39"/>
        <v>55.248618784530393</v>
      </c>
      <c r="R215" s="54">
        <f t="shared" si="40"/>
        <v>47.846889952153113</v>
      </c>
      <c r="S215" s="55">
        <f t="shared" si="41"/>
        <v>-3.0955087366834988</v>
      </c>
      <c r="T215" s="55">
        <f t="shared" si="42"/>
        <v>-3.0955087366834988</v>
      </c>
      <c r="U215" t="s">
        <v>35</v>
      </c>
      <c r="V215" t="s">
        <v>38</v>
      </c>
      <c r="W215" t="s">
        <v>443</v>
      </c>
      <c r="X215" s="81">
        <v>44535</v>
      </c>
      <c r="Y215" s="66"/>
    </row>
    <row r="216" spans="1:25" ht="15" x14ac:dyDescent="0.25">
      <c r="A216">
        <v>1.94</v>
      </c>
      <c r="B216">
        <v>1.91</v>
      </c>
      <c r="C216" s="43">
        <f t="shared" si="43"/>
        <v>3.9024126949857019E-2</v>
      </c>
      <c r="D216" s="44">
        <f>IF(OR($A216="",$B216=""),"",A216*'MPTO_working_2-way'!$G215)</f>
        <v>2.0157068062827226</v>
      </c>
      <c r="E216" s="46">
        <f>IF(OR($A216="",$B216=""),"",B216*'MPTO_working_2-way'!$G215)</f>
        <v>1.9845360824742269</v>
      </c>
      <c r="F216" s="44">
        <f>IF(OR($A216="",$B216=""),"",'MPTO_working_2-way'!D215)</f>
        <v>2.0163247537682976</v>
      </c>
      <c r="G216" s="46">
        <f>IF(OR($A216="",$B216=""),"",'MPTO_working_2-way'!E215)</f>
        <v>1.98393746319002</v>
      </c>
      <c r="H216" s="44">
        <f>IF(OR($A216="",$B216=""),"",'OddsRatio_working_2-way'!M215)</f>
        <v>2.0163498575623611</v>
      </c>
      <c r="I216" s="44">
        <f>IF(OR($A216="",$B216=""),"",'OddsRatio_working_2-way'!N215)</f>
        <v>1.9839131599805839</v>
      </c>
      <c r="J216" s="44">
        <f>IF('Log_working_2-way'!$D215="","",A216^('Log_working_2-way'!$D215))</f>
        <v>2.0166326309725022</v>
      </c>
      <c r="K216" s="46">
        <f>IF('Log_working_2-way'!$D215="","",B216^('Log_working_2-way'!$D215))</f>
        <v>1.9836394873960235</v>
      </c>
      <c r="L216" s="53">
        <f t="shared" si="35"/>
        <v>0.4961038961038961</v>
      </c>
      <c r="M216" s="53">
        <f t="shared" si="36"/>
        <v>0.50389610389610384</v>
      </c>
      <c r="N216" s="54">
        <v>100</v>
      </c>
      <c r="O216" s="54">
        <f t="shared" si="37"/>
        <v>48.453608247422686</v>
      </c>
      <c r="P216" s="54">
        <f t="shared" si="38"/>
        <v>47.643979057591622</v>
      </c>
      <c r="Q216" s="54">
        <f t="shared" si="39"/>
        <v>52.356020942408378</v>
      </c>
      <c r="R216" s="54">
        <f t="shared" si="40"/>
        <v>51.546391752577328</v>
      </c>
      <c r="S216" s="55">
        <f t="shared" si="41"/>
        <v>-3.9024126949856921</v>
      </c>
      <c r="T216" s="55">
        <f t="shared" si="42"/>
        <v>-3.9024126949857063</v>
      </c>
      <c r="U216" t="s">
        <v>323</v>
      </c>
      <c r="V216" t="s">
        <v>334</v>
      </c>
      <c r="W216" t="s">
        <v>446</v>
      </c>
      <c r="X216" s="81">
        <v>44535</v>
      </c>
      <c r="Y216" s="66"/>
    </row>
    <row r="217" spans="1:25" ht="15" x14ac:dyDescent="0.25">
      <c r="A217">
        <v>2.1800000000000002</v>
      </c>
      <c r="B217">
        <v>1.66</v>
      </c>
      <c r="C217" s="43">
        <f t="shared" si="43"/>
        <v>6.1125234884492174E-2</v>
      </c>
      <c r="D217" s="44">
        <f>IF(OR($A217="",$B217=""),"",A217*'MPTO_working_2-way'!$G216)</f>
        <v>2.3132530120481931</v>
      </c>
      <c r="E217" s="46">
        <f>IF(OR($A217="",$B217=""),"",B217*'MPTO_working_2-way'!$G216)</f>
        <v>1.761467889908257</v>
      </c>
      <c r="F217" s="44">
        <f>IF(OR($A217="",$B217=""),"",'MPTO_working_2-way'!D216)</f>
        <v>2.3356137859816708</v>
      </c>
      <c r="G217" s="46">
        <f>IF(OR($A217="",$B217=""),"",'MPTO_working_2-way'!E216)</f>
        <v>1.7487194355851938</v>
      </c>
      <c r="H217" s="44">
        <f>IF(OR($A217="",$B217=""),"",'OddsRatio_working_2-way'!M216)</f>
        <v>2.3371158468430431</v>
      </c>
      <c r="I217" s="44">
        <f>IF(OR($A217="",$B217=""),"",'OddsRatio_working_2-way'!N216)</f>
        <v>1.7478783550139052</v>
      </c>
      <c r="J217" s="44">
        <f>IF('Log_working_2-way'!$D216="","",A217^('Log_working_2-way'!$D216))</f>
        <v>2.3477377533893375</v>
      </c>
      <c r="K217" s="46">
        <f>IF('Log_working_2-way'!$D216="","",B217^('Log_working_2-way'!$D216))</f>
        <v>1.7419841118785722</v>
      </c>
      <c r="L217" s="53">
        <f t="shared" si="35"/>
        <v>0.43229166666666663</v>
      </c>
      <c r="M217" s="53">
        <f t="shared" si="36"/>
        <v>0.56770833333333326</v>
      </c>
      <c r="N217" s="54">
        <v>100</v>
      </c>
      <c r="O217" s="54">
        <f t="shared" si="37"/>
        <v>54.128440366972484</v>
      </c>
      <c r="P217" s="54">
        <f t="shared" si="38"/>
        <v>39.759036144578317</v>
      </c>
      <c r="Q217" s="54">
        <f t="shared" si="39"/>
        <v>60.24096385542169</v>
      </c>
      <c r="R217" s="54">
        <f t="shared" si="40"/>
        <v>45.871559633027523</v>
      </c>
      <c r="S217" s="55">
        <f t="shared" si="41"/>
        <v>-6.1125234884492059</v>
      </c>
      <c r="T217" s="55">
        <f t="shared" si="42"/>
        <v>-6.1125234884492059</v>
      </c>
      <c r="U217" t="s">
        <v>88</v>
      </c>
      <c r="V217" t="s">
        <v>91</v>
      </c>
      <c r="W217" t="s">
        <v>447</v>
      </c>
      <c r="X217" s="81">
        <v>44535</v>
      </c>
      <c r="Y217" s="66"/>
    </row>
    <row r="218" spans="1:25" ht="15" x14ac:dyDescent="0.25">
      <c r="A218">
        <v>2.02</v>
      </c>
      <c r="B218">
        <v>1.76</v>
      </c>
      <c r="C218" s="43">
        <f t="shared" si="43"/>
        <v>6.3231323132313388E-2</v>
      </c>
      <c r="D218" s="44">
        <f>IF(OR($A218="",$B218=""),"",A218*'MPTO_working_2-way'!$G217)</f>
        <v>2.1477272727272729</v>
      </c>
      <c r="E218" s="46">
        <f>IF(OR($A218="",$B218=""),"",B218*'MPTO_working_2-way'!$G217)</f>
        <v>1.8712871287128716</v>
      </c>
      <c r="F218" s="44">
        <f>IF(OR($A218="",$B218=""),"",'MPTO_working_2-way'!D217)</f>
        <v>2.157805292546735</v>
      </c>
      <c r="G218" s="46">
        <f>IF(OR($A218="",$B218=""),"",'MPTO_working_2-way'!E217)</f>
        <v>1.8637030824072136</v>
      </c>
      <c r="H218" s="44">
        <f>IF(OR($A218="",$B218=""),"",'OddsRatio_working_2-way'!M217)</f>
        <v>2.1584926685818493</v>
      </c>
      <c r="I218" s="44">
        <f>IF(OR($A218="",$B218=""),"",'OddsRatio_working_2-way'!N217)</f>
        <v>1.8631906158060845</v>
      </c>
      <c r="J218" s="44">
        <f>IF('Log_working_2-way'!$D217="","",A218^('Log_working_2-way'!$D217))</f>
        <v>2.163240110709467</v>
      </c>
      <c r="K218" s="46">
        <f>IF('Log_working_2-way'!$D217="","",B218^('Log_working_2-way'!$D217))</f>
        <v>1.8596677425298098</v>
      </c>
      <c r="L218" s="53">
        <f t="shared" si="35"/>
        <v>0.46560846560846558</v>
      </c>
      <c r="M218" s="53">
        <f t="shared" si="36"/>
        <v>0.53439153439153431</v>
      </c>
      <c r="N218" s="54">
        <v>100</v>
      </c>
      <c r="O218" s="54">
        <f t="shared" si="37"/>
        <v>50.495049504950494</v>
      </c>
      <c r="P218" s="54">
        <f t="shared" si="38"/>
        <v>43.181818181818187</v>
      </c>
      <c r="Q218" s="54">
        <f t="shared" si="39"/>
        <v>56.81818181818182</v>
      </c>
      <c r="R218" s="54">
        <f t="shared" si="40"/>
        <v>49.504950495049506</v>
      </c>
      <c r="S218" s="55">
        <f t="shared" si="41"/>
        <v>-6.3231323132313264</v>
      </c>
      <c r="T218" s="55">
        <f t="shared" si="42"/>
        <v>-6.3231323132313193</v>
      </c>
      <c r="U218" t="s">
        <v>345</v>
      </c>
      <c r="V218" t="s">
        <v>92</v>
      </c>
      <c r="W218" t="s">
        <v>447</v>
      </c>
      <c r="X218" s="81">
        <v>44535</v>
      </c>
      <c r="Y218" s="66"/>
    </row>
    <row r="219" spans="1:25" ht="15" x14ac:dyDescent="0.25">
      <c r="A219">
        <v>2.0299999999999998</v>
      </c>
      <c r="B219">
        <v>1.76</v>
      </c>
      <c r="C219" s="43">
        <f t="shared" si="43"/>
        <v>6.0792655620241831E-2</v>
      </c>
      <c r="D219" s="44">
        <f>IF(OR($A219="",$B219=""),"",A219*'MPTO_working_2-way'!$G218)</f>
        <v>2.1534090909090908</v>
      </c>
      <c r="E219" s="46">
        <f>IF(OR($A219="",$B219=""),"",B219*'MPTO_working_2-way'!$G218)</f>
        <v>1.8669950738916257</v>
      </c>
      <c r="F219" s="44">
        <f>IF(OR($A219="",$B219=""),"",'MPTO_working_2-way'!D218)</f>
        <v>2.1634976383674456</v>
      </c>
      <c r="G219" s="46">
        <f>IF(OR($A219="",$B219=""),"",'MPTO_working_2-way'!E218)</f>
        <v>1.8594774643489123</v>
      </c>
      <c r="H219" s="44">
        <f>IF(OR($A219="",$B219=""),"",'OddsRatio_working_2-way'!M218)</f>
        <v>2.1641577031891921</v>
      </c>
      <c r="I219" s="44">
        <f>IF(OR($A219="",$B219=""),"",'OddsRatio_working_2-way'!N218)</f>
        <v>1.8589901499260058</v>
      </c>
      <c r="J219" s="44">
        <f>IF('Log_working_2-way'!$D218="","",A219^('Log_working_2-way'!$D218))</f>
        <v>2.1688999009437011</v>
      </c>
      <c r="K219" s="46">
        <f>IF('Log_working_2-way'!$D218="","",B219^('Log_working_2-way'!$D218))</f>
        <v>1.8555052483005605</v>
      </c>
      <c r="L219" s="53">
        <f t="shared" si="35"/>
        <v>0.46437994722955145</v>
      </c>
      <c r="M219" s="53">
        <f t="shared" si="36"/>
        <v>0.53562005277044855</v>
      </c>
      <c r="N219" s="54">
        <v>100</v>
      </c>
      <c r="O219" s="54">
        <f t="shared" si="37"/>
        <v>50.73891625615763</v>
      </c>
      <c r="P219" s="54">
        <f t="shared" si="38"/>
        <v>43.181818181818187</v>
      </c>
      <c r="Q219" s="54">
        <f t="shared" si="39"/>
        <v>56.81818181818182</v>
      </c>
      <c r="R219" s="54">
        <f t="shared" si="40"/>
        <v>49.26108374384237</v>
      </c>
      <c r="S219" s="55">
        <f t="shared" si="41"/>
        <v>-6.0792655620241902</v>
      </c>
      <c r="T219" s="55">
        <f t="shared" si="42"/>
        <v>-6.0792655620241831</v>
      </c>
      <c r="U219" t="s">
        <v>89</v>
      </c>
      <c r="V219" t="s">
        <v>90</v>
      </c>
      <c r="W219" t="s">
        <v>447</v>
      </c>
      <c r="X219" s="81">
        <v>44535</v>
      </c>
      <c r="Y219" s="66"/>
    </row>
    <row r="220" spans="1:25" ht="15" x14ac:dyDescent="0.25">
      <c r="A220">
        <v>1.9</v>
      </c>
      <c r="B220">
        <v>2.0099999999999998</v>
      </c>
      <c r="C220" s="43">
        <f t="shared" si="43"/>
        <v>2.3828227284629522E-2</v>
      </c>
      <c r="D220" s="44">
        <f>IF(OR($A220="",$B220=""),"",A220*'MPTO_working_2-way'!$G219)</f>
        <v>1.9452736318407959</v>
      </c>
      <c r="E220" s="46">
        <f>IF(OR($A220="",$B220=""),"",B220*'MPTO_working_2-way'!$G219)</f>
        <v>2.0578947368421052</v>
      </c>
      <c r="F220" s="44">
        <f>IF(OR($A220="",$B220=""),"",'MPTO_working_2-way'!D219)</f>
        <v>1.9440061084245355</v>
      </c>
      <c r="G220" s="46">
        <f>IF(OR($A220="",$B220=""),"",'MPTO_working_2-way'!E219)</f>
        <v>2.05931517929361</v>
      </c>
      <c r="H220" s="44">
        <f>IF(OR($A220="",$B220=""),"",'OddsRatio_working_2-way'!M219)</f>
        <v>1.9439751632913294</v>
      </c>
      <c r="I220" s="44">
        <f>IF(OR($A220="",$B220=""),"",'OddsRatio_working_2-way'!N219)</f>
        <v>2.0593499054713802</v>
      </c>
      <c r="J220" s="44">
        <f>IF('Log_working_2-way'!$D219="","",A220^('Log_working_2-way'!$D219))</f>
        <v>1.9434033475162076</v>
      </c>
      <c r="K220" s="46">
        <f>IF('Log_working_2-way'!$D219="","",B220^('Log_working_2-way'!$D219))</f>
        <v>2.0599919987911819</v>
      </c>
      <c r="L220" s="53">
        <f t="shared" si="35"/>
        <v>0.51406649616368294</v>
      </c>
      <c r="M220" s="53">
        <f t="shared" si="36"/>
        <v>0.48593350383631717</v>
      </c>
      <c r="N220" s="54">
        <v>100</v>
      </c>
      <c r="O220" s="54">
        <f t="shared" si="37"/>
        <v>47.368421052631575</v>
      </c>
      <c r="P220" s="54">
        <f t="shared" si="38"/>
        <v>50.248756218905463</v>
      </c>
      <c r="Q220" s="54">
        <f t="shared" si="39"/>
        <v>49.751243781094537</v>
      </c>
      <c r="R220" s="54">
        <f t="shared" si="40"/>
        <v>52.631578947368418</v>
      </c>
      <c r="S220" s="55">
        <f t="shared" si="41"/>
        <v>-2.3828227284629619</v>
      </c>
      <c r="T220" s="55">
        <f t="shared" si="42"/>
        <v>-2.3828227284629548</v>
      </c>
      <c r="U220" t="s">
        <v>95</v>
      </c>
      <c r="V220" t="s">
        <v>94</v>
      </c>
      <c r="W220" t="s">
        <v>441</v>
      </c>
      <c r="X220" s="81">
        <v>44535</v>
      </c>
      <c r="Y220" s="66"/>
    </row>
    <row r="221" spans="1:25" ht="15" x14ac:dyDescent="0.25">
      <c r="A221">
        <v>1.33</v>
      </c>
      <c r="B221">
        <v>3.51</v>
      </c>
      <c r="C221" s="43">
        <f t="shared" si="43"/>
        <v>3.6779984148405109E-2</v>
      </c>
      <c r="D221" s="44">
        <f>IF(OR($A221="",$B221=""),"",A221*'MPTO_working_2-way'!$G220)</f>
        <v>1.378917378917379</v>
      </c>
      <c r="E221" s="46">
        <f>IF(OR($A221="",$B221=""),"",B221*'MPTO_working_2-way'!$G220)</f>
        <v>3.6390977443609018</v>
      </c>
      <c r="F221" s="44">
        <f>IF(OR($A221="",$B221=""),"",'MPTO_working_2-way'!D220)</f>
        <v>1.3633456478250077</v>
      </c>
      <c r="G221" s="46">
        <f>IF(OR($A221="",$B221=""),"",'MPTO_working_2-way'!E220)</f>
        <v>3.7522002973917927</v>
      </c>
      <c r="H221" s="44">
        <f>IF(OR($A221="",$B221=""),"",'OddsRatio_working_2-way'!M220)</f>
        <v>1.362593579073951</v>
      </c>
      <c r="I221" s="44">
        <f>IF(OR($A221="",$B221=""),"",'OddsRatio_working_2-way'!N220)</f>
        <v>3.7579087378048972</v>
      </c>
      <c r="J221" s="44">
        <f>IF('Log_working_2-way'!$D220="","",A221^('Log_working_2-way'!$D220))</f>
        <v>1.3553435102649152</v>
      </c>
      <c r="K221" s="46">
        <f>IF('Log_working_2-way'!$D220="","",B221^('Log_working_2-way'!$D220))</f>
        <v>3.8141783122797954</v>
      </c>
      <c r="L221" s="53">
        <f t="shared" si="35"/>
        <v>0.72520661157024791</v>
      </c>
      <c r="M221" s="53">
        <f t="shared" si="36"/>
        <v>0.27479338842975209</v>
      </c>
      <c r="N221" s="54">
        <v>100</v>
      </c>
      <c r="O221" s="54">
        <f t="shared" si="37"/>
        <v>24.81203007518797</v>
      </c>
      <c r="P221" s="54">
        <f t="shared" si="38"/>
        <v>71.509971509971507</v>
      </c>
      <c r="Q221" s="54">
        <f t="shared" si="39"/>
        <v>28.490028490028489</v>
      </c>
      <c r="R221" s="54">
        <f t="shared" si="40"/>
        <v>75.187969924812023</v>
      </c>
      <c r="S221" s="55">
        <f t="shared" si="41"/>
        <v>-3.6779984148405198</v>
      </c>
      <c r="T221" s="55">
        <f t="shared" si="42"/>
        <v>-3.6779984148405163</v>
      </c>
      <c r="U221" t="s">
        <v>98</v>
      </c>
      <c r="V221" t="s">
        <v>347</v>
      </c>
      <c r="W221" t="s">
        <v>441</v>
      </c>
      <c r="X221" s="81">
        <v>44535</v>
      </c>
      <c r="Y221" s="66"/>
    </row>
    <row r="222" spans="1:25" ht="15" x14ac:dyDescent="0.25">
      <c r="A222">
        <v>1.8</v>
      </c>
      <c r="B222">
        <v>2.11</v>
      </c>
      <c r="C222" s="43">
        <f t="shared" si="43"/>
        <v>2.9489204844655115E-2</v>
      </c>
      <c r="D222" s="44">
        <f>IF(OR($A222="",$B222=""),"",A222*'MPTO_working_2-way'!$G221)</f>
        <v>1.8530805687203793</v>
      </c>
      <c r="E222" s="46">
        <f>IF(OR($A222="",$B222=""),"",B222*'MPTO_working_2-way'!$G221)</f>
        <v>2.1722222222222221</v>
      </c>
      <c r="F222" s="44">
        <f>IF(OR($A222="",$B222=""),"",'MPTO_working_2-way'!D221)</f>
        <v>1.8490749756572542</v>
      </c>
      <c r="G222" s="46">
        <f>IF(OR($A222="",$B222=""),"",'MPTO_working_2-way'!E221)</f>
        <v>2.1777522935779814</v>
      </c>
      <c r="H222" s="44">
        <f>IF(OR($A222="",$B222=""),"",'OddsRatio_working_2-way'!M221)</f>
        <v>1.8489527199560174</v>
      </c>
      <c r="I222" s="44">
        <f>IF(OR($A222="",$B222=""),"",'OddsRatio_working_2-way'!N221)</f>
        <v>2.1779218989389744</v>
      </c>
      <c r="J222" s="44">
        <f>IF('Log_working_2-way'!$D221="","",A222^('Log_working_2-way'!$D221))</f>
        <v>1.847139460573918</v>
      </c>
      <c r="K222" s="46">
        <f>IF('Log_working_2-way'!$D221="","",B222^('Log_working_2-way'!$D221))</f>
        <v>2.1804431814833727</v>
      </c>
      <c r="L222" s="53">
        <f t="shared" si="35"/>
        <v>0.53964194373401531</v>
      </c>
      <c r="M222" s="53">
        <f t="shared" si="36"/>
        <v>0.46035805626598469</v>
      </c>
      <c r="N222" s="54">
        <v>100</v>
      </c>
      <c r="O222" s="54">
        <f t="shared" si="37"/>
        <v>44.444444444444443</v>
      </c>
      <c r="P222" s="54">
        <f t="shared" si="38"/>
        <v>52.606635071090047</v>
      </c>
      <c r="Q222" s="54">
        <f t="shared" si="39"/>
        <v>47.393364928909953</v>
      </c>
      <c r="R222" s="54">
        <f t="shared" si="40"/>
        <v>55.555555555555557</v>
      </c>
      <c r="S222" s="55">
        <f t="shared" si="41"/>
        <v>-2.9489204844655106</v>
      </c>
      <c r="T222" s="55">
        <f t="shared" si="42"/>
        <v>-2.9489204844655106</v>
      </c>
      <c r="U222" t="s">
        <v>100</v>
      </c>
      <c r="V222" t="s">
        <v>96</v>
      </c>
      <c r="W222" t="s">
        <v>441</v>
      </c>
      <c r="X222" s="81">
        <v>44535</v>
      </c>
      <c r="Y222" s="66"/>
    </row>
    <row r="223" spans="1:25" ht="15" x14ac:dyDescent="0.25">
      <c r="A223">
        <v>1.55</v>
      </c>
      <c r="B223">
        <v>2.6</v>
      </c>
      <c r="C223" s="43">
        <f t="shared" si="43"/>
        <v>2.9776674937965097E-2</v>
      </c>
      <c r="D223" s="44">
        <f>IF(OR($A223="",$B223=""),"",A223*'MPTO_working_2-way'!$G222)</f>
        <v>1.596153846153846</v>
      </c>
      <c r="E223" s="46">
        <f>IF(OR($A223="",$B223=""),"",B223*'MPTO_working_2-way'!$G222)</f>
        <v>2.6774193548387095</v>
      </c>
      <c r="F223" s="44">
        <f>IF(OR($A223="",$B223=""),"",'MPTO_working_2-way'!D222)</f>
        <v>1.5866141732283463</v>
      </c>
      <c r="G223" s="46">
        <f>IF(OR($A223="",$B223=""),"",'MPTO_working_2-way'!E222)</f>
        <v>2.7046979865771807</v>
      </c>
      <c r="H223" s="44">
        <f>IF(OR($A223="",$B223=""),"",'OddsRatio_working_2-way'!M222)</f>
        <v>1.5863019699779282</v>
      </c>
      <c r="I223" s="44">
        <f>IF(OR($A223="",$B223=""),"",'OddsRatio_working_2-way'!N222)</f>
        <v>2.7056057308448831</v>
      </c>
      <c r="J223" s="44">
        <f>IF('Log_working_2-way'!$D222="","",A223^('Log_working_2-way'!$D222))</f>
        <v>1.5819633552807311</v>
      </c>
      <c r="K223" s="46">
        <f>IF('Log_working_2-way'!$D222="","",B223^('Log_working_2-way'!$D222))</f>
        <v>2.7183212498277745</v>
      </c>
      <c r="L223" s="53">
        <f t="shared" si="35"/>
        <v>0.62650602409638556</v>
      </c>
      <c r="M223" s="53">
        <f t="shared" si="36"/>
        <v>0.37349397590361449</v>
      </c>
      <c r="N223" s="54">
        <v>100</v>
      </c>
      <c r="O223" s="54">
        <f t="shared" si="37"/>
        <v>35.483870967741936</v>
      </c>
      <c r="P223" s="54">
        <f t="shared" si="38"/>
        <v>61.538461538461533</v>
      </c>
      <c r="Q223" s="54">
        <f t="shared" si="39"/>
        <v>38.46153846153846</v>
      </c>
      <c r="R223" s="54">
        <f t="shared" si="40"/>
        <v>64.516129032258064</v>
      </c>
      <c r="S223" s="55">
        <f t="shared" si="41"/>
        <v>-2.977667493796524</v>
      </c>
      <c r="T223" s="55">
        <f t="shared" si="42"/>
        <v>-2.9776674937965311</v>
      </c>
      <c r="U223" t="s">
        <v>143</v>
      </c>
      <c r="V223" t="s">
        <v>102</v>
      </c>
      <c r="W223" t="s">
        <v>441</v>
      </c>
      <c r="X223" s="81">
        <v>44535</v>
      </c>
      <c r="Y223" s="66"/>
    </row>
    <row r="224" spans="1:25" ht="15" x14ac:dyDescent="0.25">
      <c r="A224">
        <v>1.37</v>
      </c>
      <c r="B224">
        <v>3.16</v>
      </c>
      <c r="C224" s="43">
        <f t="shared" si="43"/>
        <v>4.6382703501801625E-2</v>
      </c>
      <c r="D224" s="44">
        <f>IF(OR($A224="",$B224=""),"",A224*'MPTO_working_2-way'!$G223)</f>
        <v>1.4335443037974684</v>
      </c>
      <c r="E224" s="46">
        <f>IF(OR($A224="",$B224=""),"",B224*'MPTO_working_2-way'!$G223)</f>
        <v>3.3065693430656933</v>
      </c>
      <c r="F224" s="44">
        <f>IF(OR($A224="",$B224=""),"",'MPTO_working_2-way'!D223)</f>
        <v>1.4149562034252845</v>
      </c>
      <c r="G224" s="46">
        <f>IF(OR($A224="",$B224=""),"",'MPTO_working_2-way'!E223)</f>
        <v>3.4098928796471326</v>
      </c>
      <c r="H224" s="44">
        <f>IF(OR($A224="",$B224=""),"",'OddsRatio_working_2-way'!M223)</f>
        <v>1.4138795673819815</v>
      </c>
      <c r="I224" s="44">
        <f>IF(OR($A224="",$B224=""),"",'OddsRatio_working_2-way'!N223)</f>
        <v>3.4161617987704869</v>
      </c>
      <c r="J224" s="44">
        <f>IF('Log_working_2-way'!$D223="","",A224^('Log_working_2-way'!$D223))</f>
        <v>1.4052605281715429</v>
      </c>
      <c r="K224" s="46">
        <f>IF('Log_working_2-way'!$D223="","",B224^('Log_working_2-way'!$D223))</f>
        <v>3.4675484792540452</v>
      </c>
      <c r="L224" s="53">
        <f t="shared" si="35"/>
        <v>0.69757174392935983</v>
      </c>
      <c r="M224" s="53">
        <f t="shared" si="36"/>
        <v>0.30242825607064017</v>
      </c>
      <c r="N224" s="54">
        <v>100</v>
      </c>
      <c r="O224" s="54">
        <f t="shared" si="37"/>
        <v>27.007299270072991</v>
      </c>
      <c r="P224" s="54">
        <f t="shared" si="38"/>
        <v>68.35443037974683</v>
      </c>
      <c r="Q224" s="54">
        <f t="shared" si="39"/>
        <v>31.645569620253163</v>
      </c>
      <c r="R224" s="54">
        <f t="shared" si="40"/>
        <v>72.992700729927009</v>
      </c>
      <c r="S224" s="55">
        <f t="shared" si="41"/>
        <v>-4.6382703501801714</v>
      </c>
      <c r="T224" s="55">
        <f t="shared" si="42"/>
        <v>-4.6382703501801785</v>
      </c>
      <c r="U224" t="s">
        <v>51</v>
      </c>
      <c r="V224" t="s">
        <v>103</v>
      </c>
      <c r="W224" t="s">
        <v>441</v>
      </c>
      <c r="X224" s="81">
        <v>44535</v>
      </c>
      <c r="Y224" s="66"/>
    </row>
    <row r="225" spans="1:25" ht="15" x14ac:dyDescent="0.25">
      <c r="A225">
        <v>1.76</v>
      </c>
      <c r="B225">
        <v>2.16</v>
      </c>
      <c r="C225" s="43">
        <f t="shared" si="43"/>
        <v>3.1144781144781142E-2</v>
      </c>
      <c r="D225" s="44">
        <f>IF(OR($A225="",$B225=""),"",A225*'MPTO_working_2-way'!$G224)</f>
        <v>1.8148148148148149</v>
      </c>
      <c r="E225" s="46">
        <f>IF(OR($A225="",$B225=""),"",B225*'MPTO_working_2-way'!$G224)</f>
        <v>2.2272727272727275</v>
      </c>
      <c r="F225" s="44">
        <f>IF(OR($A225="",$B225=""),"",'MPTO_working_2-way'!D224)</f>
        <v>1.8095963442498098</v>
      </c>
      <c r="G225" s="46">
        <f>IF(OR($A225="",$B225=""),"",'MPTO_working_2-way'!E224)</f>
        <v>2.235183443085607</v>
      </c>
      <c r="H225" s="44">
        <f>IF(OR($A225="",$B225=""),"",'OddsRatio_working_2-way'!M224)</f>
        <v>1.8094272134003797</v>
      </c>
      <c r="I225" s="44">
        <f>IF(OR($A225="",$B225=""),"",'OddsRatio_working_2-way'!N224)</f>
        <v>2.2354415362426847</v>
      </c>
      <c r="J225" s="44">
        <f>IF('Log_working_2-way'!$D224="","",A225^('Log_working_2-way'!$D224))</f>
        <v>1.8070624804765649</v>
      </c>
      <c r="K225" s="46">
        <f>IF('Log_working_2-way'!$D224="","",B225^('Log_working_2-way'!$D224))</f>
        <v>2.2390614409549543</v>
      </c>
      <c r="L225" s="53">
        <f t="shared" si="35"/>
        <v>0.55102040816326525</v>
      </c>
      <c r="M225" s="53">
        <f t="shared" si="36"/>
        <v>0.44897959183673464</v>
      </c>
      <c r="N225" s="54">
        <v>100</v>
      </c>
      <c r="O225" s="54">
        <f t="shared" si="37"/>
        <v>43.181818181818187</v>
      </c>
      <c r="P225" s="54">
        <f t="shared" si="38"/>
        <v>53.703703703703695</v>
      </c>
      <c r="Q225" s="54">
        <f t="shared" si="39"/>
        <v>46.296296296296291</v>
      </c>
      <c r="R225" s="54">
        <f t="shared" si="40"/>
        <v>56.81818181818182</v>
      </c>
      <c r="S225" s="55">
        <f t="shared" si="41"/>
        <v>-3.1144781144781035</v>
      </c>
      <c r="T225" s="55">
        <f t="shared" si="42"/>
        <v>-3.1144781144781248</v>
      </c>
      <c r="U225" t="s">
        <v>99</v>
      </c>
      <c r="V225" t="s">
        <v>413</v>
      </c>
      <c r="W225" t="s">
        <v>441</v>
      </c>
      <c r="X225" s="81">
        <v>44535</v>
      </c>
      <c r="Y225" s="66"/>
    </row>
    <row r="226" spans="1:25" ht="15" x14ac:dyDescent="0.25">
      <c r="A226">
        <v>1.54</v>
      </c>
      <c r="B226">
        <v>2.62</v>
      </c>
      <c r="C226" s="43">
        <f t="shared" si="43"/>
        <v>3.1030038663626414E-2</v>
      </c>
      <c r="D226" s="44">
        <f>IF(OR($A226="",$B226=""),"",A226*'MPTO_working_2-way'!$G225)</f>
        <v>1.5877862595419847</v>
      </c>
      <c r="E226" s="46">
        <f>IF(OR($A226="",$B226=""),"",B226*'MPTO_working_2-way'!$G225)</f>
        <v>2.7012987012987013</v>
      </c>
      <c r="F226" s="44">
        <f>IF(OR($A226="",$B226=""),"",'MPTO_working_2-way'!D225)</f>
        <v>1.5776960975991241</v>
      </c>
      <c r="G226" s="46">
        <f>IF(OR($A226="",$B226=""),"",'MPTO_working_2-way'!E225)</f>
        <v>2.7310139434141059</v>
      </c>
      <c r="H226" s="44">
        <f>IF(OR($A226="",$B226=""),"",'OddsRatio_working_2-way'!M225)</f>
        <v>1.5773502691896257</v>
      </c>
      <c r="I226" s="44">
        <f>IF(OR($A226="",$B226=""),"",'OddsRatio_working_2-way'!N225)</f>
        <v>2.7320508075688776</v>
      </c>
      <c r="J226" s="44">
        <f>IF('Log_working_2-way'!$D225="","",A226^('Log_working_2-way'!$D225))</f>
        <v>1.5727564248411574</v>
      </c>
      <c r="K226" s="46">
        <f>IF('Log_working_2-way'!$D225="","",B226^('Log_working_2-way'!$D225))</f>
        <v>2.7459428766377578</v>
      </c>
      <c r="L226" s="53">
        <f t="shared" si="35"/>
        <v>0.62980769230769229</v>
      </c>
      <c r="M226" s="53">
        <f t="shared" si="36"/>
        <v>0.37019230769230771</v>
      </c>
      <c r="N226" s="54">
        <v>100</v>
      </c>
      <c r="O226" s="54">
        <f t="shared" si="37"/>
        <v>35.064935064935064</v>
      </c>
      <c r="P226" s="54">
        <f t="shared" si="38"/>
        <v>61.832061068702288</v>
      </c>
      <c r="Q226" s="54">
        <f t="shared" si="39"/>
        <v>38.167938931297705</v>
      </c>
      <c r="R226" s="54">
        <f t="shared" si="40"/>
        <v>64.935064935064929</v>
      </c>
      <c r="S226" s="55">
        <f t="shared" si="41"/>
        <v>-3.1030038663626414</v>
      </c>
      <c r="T226" s="55">
        <f t="shared" si="42"/>
        <v>-3.1030038663626414</v>
      </c>
      <c r="U226" t="s">
        <v>101</v>
      </c>
      <c r="V226" t="s">
        <v>53</v>
      </c>
      <c r="W226" t="s">
        <v>441</v>
      </c>
      <c r="X226" s="81">
        <v>44535</v>
      </c>
      <c r="Y226" s="66"/>
    </row>
    <row r="227" spans="1:25" ht="15" x14ac:dyDescent="0.25">
      <c r="A227">
        <v>1.67</v>
      </c>
      <c r="B227">
        <v>2.3199999999999998</v>
      </c>
      <c r="C227" s="43">
        <f t="shared" si="43"/>
        <v>2.9836877968201669E-2</v>
      </c>
      <c r="D227" s="44">
        <f>IF(OR($A227="",$B227=""),"",A227*'MPTO_working_2-way'!$G226)</f>
        <v>1.7198275862068968</v>
      </c>
      <c r="E227" s="46">
        <f>IF(OR($A227="",$B227=""),"",B227*'MPTO_working_2-way'!$G226)</f>
        <v>2.3892215568862278</v>
      </c>
      <c r="F227" s="44">
        <f>IF(OR($A227="",$B227=""),"",'MPTO_working_2-way'!D226)</f>
        <v>1.7126690831933518</v>
      </c>
      <c r="G227" s="46">
        <f>IF(OR($A227="",$B227=""),"",'MPTO_working_2-way'!E226)</f>
        <v>2.4031757846421042</v>
      </c>
      <c r="H227" s="44">
        <f>IF(OR($A227="",$B227=""),"",'OddsRatio_working_2-way'!M226)</f>
        <v>1.7124435118490151</v>
      </c>
      <c r="I227" s="44">
        <f>IF(OR($A227="",$B227=""),"",'OddsRatio_working_2-way'!N226)</f>
        <v>2.4036200531950747</v>
      </c>
      <c r="J227" s="44">
        <f>IF('Log_working_2-way'!$D226="","",A227^('Log_working_2-way'!$D226))</f>
        <v>1.7092004057926933</v>
      </c>
      <c r="K227" s="46">
        <f>IF('Log_working_2-way'!$D226="","",B227^('Log_working_2-way'!$D226))</f>
        <v>2.4100386743042619</v>
      </c>
      <c r="L227" s="53">
        <f t="shared" si="35"/>
        <v>0.581453634085213</v>
      </c>
      <c r="M227" s="53">
        <f t="shared" si="36"/>
        <v>0.41854636591478689</v>
      </c>
      <c r="N227" s="54">
        <v>100</v>
      </c>
      <c r="O227" s="54">
        <f t="shared" si="37"/>
        <v>40.119760479041922</v>
      </c>
      <c r="P227" s="54">
        <f t="shared" si="38"/>
        <v>56.896551724137922</v>
      </c>
      <c r="Q227" s="54">
        <f t="shared" si="39"/>
        <v>43.103448275862071</v>
      </c>
      <c r="R227" s="54">
        <f t="shared" si="40"/>
        <v>59.880239520958092</v>
      </c>
      <c r="S227" s="55">
        <f t="shared" si="41"/>
        <v>-2.9836877968201492</v>
      </c>
      <c r="T227" s="55">
        <f t="shared" si="42"/>
        <v>-2.9836877968201705</v>
      </c>
      <c r="U227" t="s">
        <v>104</v>
      </c>
      <c r="V227" t="s">
        <v>52</v>
      </c>
      <c r="W227" t="s">
        <v>441</v>
      </c>
      <c r="X227" s="81">
        <v>44535</v>
      </c>
      <c r="Y227" s="66"/>
    </row>
    <row r="228" spans="1:25" s="50" customFormat="1" ht="15" x14ac:dyDescent="0.25">
      <c r="A228">
        <v>2.27</v>
      </c>
      <c r="B228">
        <v>1.68</v>
      </c>
      <c r="C228" s="43">
        <f t="shared" si="43"/>
        <v>3.5766729599328695E-2</v>
      </c>
      <c r="D228" s="44">
        <f>IF(OR($A228="",$B228=""),"",A228*'MPTO_working_2-way'!$G227)</f>
        <v>2.3511904761904763</v>
      </c>
      <c r="E228" s="46">
        <f>IF(OR($A228="",$B228=""),"",B228*'MPTO_working_2-way'!$G227)</f>
        <v>1.7400881057268722</v>
      </c>
      <c r="F228" s="44">
        <f>IF(OR($A228="",$B228=""),"",'MPTO_working_2-way'!D227)</f>
        <v>2.3660503784588656</v>
      </c>
      <c r="G228" s="46">
        <f>IF(OR($A228="",$B228=""),"",'MPTO_working_2-way'!E227)</f>
        <v>1.7320374239258789</v>
      </c>
      <c r="H228" s="44">
        <f>IF(OR($A228="",$B228=""),"",'OddsRatio_working_2-way'!M227)</f>
        <v>2.3666188418222287</v>
      </c>
      <c r="I228" s="44">
        <f>IF(OR($A228="",$B228=""),"",'OddsRatio_working_2-way'!N227)</f>
        <v>1.7317329231804059</v>
      </c>
      <c r="J228" s="44">
        <f>IF('Log_working_2-way'!$D227="","",A228^('Log_working_2-way'!$D227))</f>
        <v>2.37348902776783</v>
      </c>
      <c r="K228" s="46">
        <f>IF('Log_working_2-way'!$D227="","",B228^('Log_working_2-way'!$D227))</f>
        <v>1.72807279838637</v>
      </c>
      <c r="L228" s="53">
        <f t="shared" si="35"/>
        <v>0.42531645569620252</v>
      </c>
      <c r="M228" s="53">
        <f t="shared" si="36"/>
        <v>0.57468354430379742</v>
      </c>
      <c r="N228" s="54">
        <v>100</v>
      </c>
      <c r="O228" s="54">
        <f t="shared" si="37"/>
        <v>55.947136563876647</v>
      </c>
      <c r="P228" s="54">
        <f t="shared" si="38"/>
        <v>40.476190476190474</v>
      </c>
      <c r="Q228" s="54">
        <f t="shared" si="39"/>
        <v>59.523809523809526</v>
      </c>
      <c r="R228" s="54">
        <f t="shared" si="40"/>
        <v>44.052863436123346</v>
      </c>
      <c r="S228" s="55">
        <f t="shared" si="41"/>
        <v>-3.5766729599328784</v>
      </c>
      <c r="T228" s="55">
        <f t="shared" si="42"/>
        <v>-3.5766729599328713</v>
      </c>
      <c r="U228" t="s">
        <v>430</v>
      </c>
      <c r="V228" t="s">
        <v>148</v>
      </c>
      <c r="W228" t="s">
        <v>435</v>
      </c>
      <c r="X228" s="81">
        <v>44535</v>
      </c>
      <c r="Y228" s="66"/>
    </row>
    <row r="229" spans="1:25" ht="15" x14ac:dyDescent="0.25">
      <c r="A229">
        <v>2.2599999999999998</v>
      </c>
      <c r="B229">
        <v>1.69</v>
      </c>
      <c r="C229" s="43">
        <f t="shared" si="43"/>
        <v>3.4193852437555794E-2</v>
      </c>
      <c r="D229" s="44">
        <f>IF(OR($A229="",$B229=""),"",A229*'MPTO_working_2-way'!$G228)</f>
        <v>2.3372781065088759</v>
      </c>
      <c r="E229" s="46">
        <f>IF(OR($A229="",$B229=""),"",B229*'MPTO_working_2-way'!$G228)</f>
        <v>1.7477876106194692</v>
      </c>
      <c r="F229" s="44">
        <f>IF(OR($A229="",$B229=""),"",'MPTO_working_2-way'!D228)</f>
        <v>2.3508340001231001</v>
      </c>
      <c r="G229" s="46">
        <f>IF(OR($A229="",$B229=""),"",'MPTO_working_2-way'!E228)</f>
        <v>1.740283410033262</v>
      </c>
      <c r="H229" s="44">
        <f>IF(OR($A229="",$B229=""),"",'OddsRatio_working_2-way'!M228)</f>
        <v>2.351327849384353</v>
      </c>
      <c r="I229" s="44">
        <f>IF(OR($A229="",$B229=""),"",'OddsRatio_working_2-way'!N228)</f>
        <v>1.7400128699009547</v>
      </c>
      <c r="J229" s="44">
        <f>IF('Log_working_2-way'!$D228="","",A229^('Log_working_2-way'!$D228))</f>
        <v>2.3575800032398484</v>
      </c>
      <c r="K229" s="46">
        <f>IF('Log_working_2-way'!$D228="","",B229^('Log_working_2-way'!$D228))</f>
        <v>1.7366048392090647</v>
      </c>
      <c r="L229" s="53">
        <f t="shared" si="35"/>
        <v>0.42784810126582273</v>
      </c>
      <c r="M229" s="53">
        <f t="shared" si="36"/>
        <v>0.57215189873417716</v>
      </c>
      <c r="N229" s="54">
        <v>100</v>
      </c>
      <c r="O229" s="54">
        <f t="shared" si="37"/>
        <v>55.752212389380524</v>
      </c>
      <c r="P229" s="54">
        <f t="shared" si="38"/>
        <v>40.828402366863905</v>
      </c>
      <c r="Q229" s="54">
        <f t="shared" si="39"/>
        <v>59.171597633136095</v>
      </c>
      <c r="R229" s="54">
        <f t="shared" si="40"/>
        <v>44.247787610619469</v>
      </c>
      <c r="S229" s="55">
        <f t="shared" si="41"/>
        <v>-3.4193852437555705</v>
      </c>
      <c r="T229" s="55">
        <f t="shared" si="42"/>
        <v>-3.4193852437555634</v>
      </c>
      <c r="U229" t="s">
        <v>368</v>
      </c>
      <c r="V229" t="s">
        <v>454</v>
      </c>
      <c r="W229" t="s">
        <v>449</v>
      </c>
      <c r="X229" s="81">
        <v>44535</v>
      </c>
      <c r="Y229" s="66"/>
    </row>
    <row r="230" spans="1:25" ht="15" x14ac:dyDescent="0.25">
      <c r="A230">
        <v>1.95</v>
      </c>
      <c r="B230">
        <v>1.93</v>
      </c>
      <c r="C230" s="43">
        <f t="shared" si="43"/>
        <v>3.0955227846419575E-2</v>
      </c>
      <c r="D230" s="44">
        <f>IF(OR($A230="",$B230=""),"",A230*'MPTO_working_2-way'!$G229)</f>
        <v>2.0103626943005182</v>
      </c>
      <c r="E230" s="46">
        <f>IF(OR($A230="",$B230=""),"",B230*'MPTO_working_2-way'!$G229)</f>
        <v>1.9897435897435898</v>
      </c>
      <c r="F230" s="44">
        <f>IF(OR($A230="",$B230=""),"",'MPTO_working_2-way'!D229)</f>
        <v>2.0106851876586083</v>
      </c>
      <c r="G230" s="46">
        <f>IF(OR($A230="",$B230=""),"",'MPTO_working_2-way'!E229)</f>
        <v>1.9894277785119598</v>
      </c>
      <c r="H230" s="44">
        <f>IF(OR($A230="",$B230=""),"",'OddsRatio_working_2-way'!M229)</f>
        <v>2.0106954914038573</v>
      </c>
      <c r="I230" s="44">
        <f>IF(OR($A230="",$B230=""),"",'OddsRatio_working_2-way'!N229)</f>
        <v>1.9894176915848294</v>
      </c>
      <c r="J230" s="44">
        <f>IF('Log_working_2-way'!$D229="","",A230^('Log_working_2-way'!$D229))</f>
        <v>2.0108420160403986</v>
      </c>
      <c r="K230" s="46">
        <f>IF('Log_working_2-way'!$D229="","",B230^('Log_working_2-way'!$D229))</f>
        <v>1.9892742724695103</v>
      </c>
      <c r="L230" s="53">
        <f t="shared" si="35"/>
        <v>0.49742268041237114</v>
      </c>
      <c r="M230" s="53">
        <f t="shared" si="36"/>
        <v>0.50257731958762886</v>
      </c>
      <c r="N230" s="54">
        <v>100</v>
      </c>
      <c r="O230" s="54">
        <f t="shared" si="37"/>
        <v>48.717948717948723</v>
      </c>
      <c r="P230" s="54">
        <f t="shared" si="38"/>
        <v>48.186528497409334</v>
      </c>
      <c r="Q230" s="54">
        <f t="shared" si="39"/>
        <v>51.81347150259068</v>
      </c>
      <c r="R230" s="54">
        <f t="shared" si="40"/>
        <v>51.282051282051292</v>
      </c>
      <c r="S230" s="55">
        <f t="shared" si="41"/>
        <v>-3.0955227846419575</v>
      </c>
      <c r="T230" s="55">
        <f t="shared" si="42"/>
        <v>-3.0955227846419575</v>
      </c>
      <c r="U230" t="s">
        <v>505</v>
      </c>
      <c r="V230" t="s">
        <v>506</v>
      </c>
      <c r="W230" t="s">
        <v>449</v>
      </c>
      <c r="X230" s="81">
        <v>44535</v>
      </c>
      <c r="Y230" s="66"/>
    </row>
    <row r="231" spans="1:25" s="50" customFormat="1" ht="15" x14ac:dyDescent="0.25">
      <c r="A231">
        <v>1.84</v>
      </c>
      <c r="B231">
        <v>2.06</v>
      </c>
      <c r="C231" s="43">
        <f t="shared" si="43"/>
        <v>2.891515407344869E-2</v>
      </c>
      <c r="D231" s="44">
        <f>IF(OR($A231="",$B231=""),"",A231*'MPTO_working_2-way'!$G230)</f>
        <v>1.8932038834951457</v>
      </c>
      <c r="E231" s="46">
        <f>IF(OR($A231="",$B231=""),"",B231*'MPTO_working_2-way'!$G230)</f>
        <v>2.1195652173913042</v>
      </c>
      <c r="F231" s="44">
        <f>IF(OR($A231="",$B231=""),"",'MPTO_working_2-way'!D230)</f>
        <v>1.8902852583283463</v>
      </c>
      <c r="G231" s="46">
        <f>IF(OR($A231="",$B231=""),"",'MPTO_working_2-way'!E230)</f>
        <v>2.1232354918216445</v>
      </c>
      <c r="H231" s="44">
        <f>IF(OR($A231="",$B231=""),"",'OddsRatio_working_2-way'!M230)</f>
        <v>1.8901981971385247</v>
      </c>
      <c r="I231" s="44">
        <f>IF(OR($A231="",$B231=""),"",'OddsRatio_working_2-way'!N230)</f>
        <v>2.123345344008138</v>
      </c>
      <c r="J231" s="44">
        <f>IF('Log_working_2-way'!$D230="","",A231^('Log_working_2-way'!$D230))</f>
        <v>1.8888770989238437</v>
      </c>
      <c r="K231" s="46">
        <f>IF('Log_working_2-way'!$D230="","",B231^('Log_working_2-way'!$D230))</f>
        <v>2.1250149218724146</v>
      </c>
      <c r="L231" s="53">
        <f t="shared" si="35"/>
        <v>0.52820512820512822</v>
      </c>
      <c r="M231" s="53">
        <f t="shared" si="36"/>
        <v>0.47179487179487184</v>
      </c>
      <c r="N231" s="54">
        <v>100</v>
      </c>
      <c r="O231" s="54">
        <f t="shared" si="37"/>
        <v>45.652173913043477</v>
      </c>
      <c r="P231" s="54">
        <f t="shared" si="38"/>
        <v>51.456310679611654</v>
      </c>
      <c r="Q231" s="54">
        <f t="shared" si="39"/>
        <v>48.543689320388353</v>
      </c>
      <c r="R231" s="54">
        <f t="shared" si="40"/>
        <v>54.347826086956516</v>
      </c>
      <c r="S231" s="55">
        <f t="shared" si="41"/>
        <v>-2.8915154073448761</v>
      </c>
      <c r="T231" s="55">
        <f t="shared" si="42"/>
        <v>-2.8915154073448619</v>
      </c>
      <c r="U231" t="s">
        <v>366</v>
      </c>
      <c r="V231" t="s">
        <v>507</v>
      </c>
      <c r="W231" t="s">
        <v>449</v>
      </c>
      <c r="X231" s="81">
        <v>44535</v>
      </c>
      <c r="Y231" s="66"/>
    </row>
    <row r="232" spans="1:25" ht="15" x14ac:dyDescent="0.25">
      <c r="A232">
        <v>2.37</v>
      </c>
      <c r="B232">
        <v>1.63</v>
      </c>
      <c r="C232" s="43">
        <f t="shared" si="43"/>
        <v>3.5437860785379582E-2</v>
      </c>
      <c r="D232" s="44">
        <f>IF(OR($A232="",$B232=""),"",A232*'MPTO_working_2-way'!$G231)</f>
        <v>2.4539877300613497</v>
      </c>
      <c r="E232" s="46">
        <f>IF(OR($A232="",$B232=""),"",B232*'MPTO_working_2-way'!$G231)</f>
        <v>1.6877637130801686</v>
      </c>
      <c r="F232" s="44">
        <f>IF(OR($A232="",$B232=""),"",'MPTO_working_2-way'!D231)</f>
        <v>2.4738881239793793</v>
      </c>
      <c r="G232" s="46">
        <f>IF(OR($A232="",$B232=""),"",'MPTO_working_2-way'!E231)</f>
        <v>1.6784775477395666</v>
      </c>
      <c r="H232" s="44">
        <f>IF(OR($A232="",$B232=""),"",'OddsRatio_working_2-way'!M231)</f>
        <v>2.4746535778287639</v>
      </c>
      <c r="I232" s="44">
        <f>IF(OR($A232="",$B232=""),"",'OddsRatio_working_2-way'!N231)</f>
        <v>1.6781253679066579</v>
      </c>
      <c r="J232" s="44">
        <f>IF('Log_working_2-way'!$D231="","",A232^('Log_working_2-way'!$D231))</f>
        <v>2.4838961866439853</v>
      </c>
      <c r="K232" s="46">
        <f>IF('Log_working_2-way'!$D231="","",B232^('Log_working_2-way'!$D231))</f>
        <v>1.6739015902867895</v>
      </c>
      <c r="L232" s="53">
        <f t="shared" si="35"/>
        <v>0.40749999999999997</v>
      </c>
      <c r="M232" s="53">
        <f t="shared" si="36"/>
        <v>0.59250000000000003</v>
      </c>
      <c r="N232" s="54">
        <v>100</v>
      </c>
      <c r="O232" s="54">
        <f t="shared" si="37"/>
        <v>57.805907172995774</v>
      </c>
      <c r="P232" s="54">
        <f t="shared" si="38"/>
        <v>38.650306748466257</v>
      </c>
      <c r="Q232" s="54">
        <f t="shared" si="39"/>
        <v>61.349693251533743</v>
      </c>
      <c r="R232" s="54">
        <f t="shared" si="40"/>
        <v>42.194092827004212</v>
      </c>
      <c r="S232" s="55">
        <f t="shared" si="41"/>
        <v>-3.5437860785379698</v>
      </c>
      <c r="T232" s="55">
        <f t="shared" si="42"/>
        <v>-3.5437860785379556</v>
      </c>
      <c r="U232" t="s">
        <v>371</v>
      </c>
      <c r="V232" t="s">
        <v>369</v>
      </c>
      <c r="W232" t="s">
        <v>449</v>
      </c>
      <c r="X232" s="81">
        <v>44535</v>
      </c>
      <c r="Y232" s="66"/>
    </row>
    <row r="233" spans="1:25" ht="15" x14ac:dyDescent="0.25">
      <c r="A233">
        <v>2.25</v>
      </c>
      <c r="B233">
        <v>1.69</v>
      </c>
      <c r="C233" s="43">
        <f t="shared" si="43"/>
        <v>3.6160420775805502E-2</v>
      </c>
      <c r="D233" s="44">
        <f>IF(OR($A233="",$B233=""),"",A233*'MPTO_working_2-way'!$G232)</f>
        <v>2.3313609467455625</v>
      </c>
      <c r="E233" s="46">
        <f>IF(OR($A233="",$B233=""),"",B233*'MPTO_working_2-way'!$G232)</f>
        <v>1.7511111111111113</v>
      </c>
      <c r="F233" s="44">
        <f>IF(OR($A233="",$B233=""),"",'MPTO_working_2-way'!D232)</f>
        <v>2.3454124903623752</v>
      </c>
      <c r="G233" s="46">
        <f>IF(OR($A233="",$B233=""),"",'MPTO_working_2-way'!E232)</f>
        <v>1.7432664756446994</v>
      </c>
      <c r="H233" s="44">
        <f>IF(OR($A233="",$B233=""),"",'OddsRatio_working_2-way'!M232)</f>
        <v>2.3459547551454145</v>
      </c>
      <c r="I233" s="44">
        <f>IF(OR($A233="",$B233=""),"",'OddsRatio_working_2-way'!N232)</f>
        <v>1.7429670248402687</v>
      </c>
      <c r="J233" s="44">
        <f>IF('Log_working_2-way'!$D232="","",A233^('Log_working_2-way'!$D232))</f>
        <v>2.3524481110664444</v>
      </c>
      <c r="K233" s="46">
        <f>IF('Log_working_2-way'!$D232="","",B233^('Log_working_2-way'!$D232))</f>
        <v>1.7393999014212567</v>
      </c>
      <c r="L233" s="53">
        <f t="shared" si="35"/>
        <v>0.42893401015228422</v>
      </c>
      <c r="M233" s="53">
        <f t="shared" si="36"/>
        <v>0.57106598984771573</v>
      </c>
      <c r="N233" s="54">
        <v>100</v>
      </c>
      <c r="O233" s="54">
        <f t="shared" si="37"/>
        <v>55.55555555555555</v>
      </c>
      <c r="P233" s="54">
        <f t="shared" si="38"/>
        <v>40.828402366863905</v>
      </c>
      <c r="Q233" s="54">
        <f t="shared" si="39"/>
        <v>59.171597633136095</v>
      </c>
      <c r="R233" s="54">
        <f t="shared" si="40"/>
        <v>44.444444444444443</v>
      </c>
      <c r="S233" s="55">
        <f t="shared" si="41"/>
        <v>-3.6160420775805449</v>
      </c>
      <c r="T233" s="55">
        <f t="shared" si="42"/>
        <v>-3.6160420775805378</v>
      </c>
      <c r="U233" t="s">
        <v>370</v>
      </c>
      <c r="V233" t="s">
        <v>367</v>
      </c>
      <c r="W233" t="s">
        <v>449</v>
      </c>
      <c r="X233" s="81">
        <v>44535</v>
      </c>
      <c r="Y233" s="66"/>
    </row>
    <row r="234" spans="1:25" ht="15" x14ac:dyDescent="0.25">
      <c r="A234">
        <v>2.08</v>
      </c>
      <c r="B234">
        <v>1.81</v>
      </c>
      <c r="C234" s="43">
        <f t="shared" si="43"/>
        <v>3.3255418614534626E-2</v>
      </c>
      <c r="D234" s="44">
        <f>IF(OR($A234="",$B234=""),"",A234*'MPTO_working_2-way'!$G233)</f>
        <v>2.1491712707182322</v>
      </c>
      <c r="E234" s="46">
        <f>IF(OR($A234="",$B234=""),"",B234*'MPTO_working_2-way'!$G233)</f>
        <v>1.8701923076923077</v>
      </c>
      <c r="F234" s="44">
        <f>IF(OR($A234="",$B234=""),"",'MPTO_working_2-way'!D233)</f>
        <v>2.1545152798443401</v>
      </c>
      <c r="G234" s="46">
        <f>IF(OR($A234="",$B234=""),"",'MPTO_working_2-way'!E233)</f>
        <v>1.8661643699811639</v>
      </c>
      <c r="H234" s="44">
        <f>IF(OR($A234="",$B234=""),"",'OddsRatio_working_2-way'!M233)</f>
        <v>2.1547005383792519</v>
      </c>
      <c r="I234" s="44">
        <f>IF(OR($A234="",$B234=""),"",'OddsRatio_working_2-way'!N233)</f>
        <v>1.8660254037844384</v>
      </c>
      <c r="J234" s="44">
        <f>IF('Log_working_2-way'!$D233="","",A234^('Log_working_2-way'!$D233))</f>
        <v>2.1571440120474694</v>
      </c>
      <c r="K234" s="46">
        <f>IF('Log_working_2-way'!$D233="","",B234^('Log_working_2-way'!$D233))</f>
        <v>1.8641966683390954</v>
      </c>
      <c r="L234" s="53">
        <f t="shared" si="35"/>
        <v>0.46529562982005135</v>
      </c>
      <c r="M234" s="53">
        <f t="shared" si="36"/>
        <v>0.53470437017994854</v>
      </c>
      <c r="N234" s="54">
        <v>100</v>
      </c>
      <c r="O234" s="54">
        <f t="shared" si="37"/>
        <v>51.92307692307692</v>
      </c>
      <c r="P234" s="54">
        <f t="shared" si="38"/>
        <v>44.751381215469614</v>
      </c>
      <c r="Q234" s="54">
        <f t="shared" si="39"/>
        <v>55.248618784530393</v>
      </c>
      <c r="R234" s="54">
        <f t="shared" si="40"/>
        <v>48.076923076923073</v>
      </c>
      <c r="S234" s="55">
        <f t="shared" si="41"/>
        <v>-3.3255418614534733</v>
      </c>
      <c r="T234" s="55">
        <f t="shared" si="42"/>
        <v>-3.3255418614534591</v>
      </c>
      <c r="U234" t="s">
        <v>453</v>
      </c>
      <c r="V234" t="s">
        <v>508</v>
      </c>
      <c r="W234" t="s">
        <v>449</v>
      </c>
      <c r="X234" s="81">
        <v>44535</v>
      </c>
      <c r="Y234" s="66"/>
    </row>
    <row r="235" spans="1:25" ht="15" x14ac:dyDescent="0.25">
      <c r="A235">
        <v>1.69</v>
      </c>
      <c r="B235">
        <v>2.2799999999999998</v>
      </c>
      <c r="C235" s="43">
        <f t="shared" si="43"/>
        <v>3.0312467559431067E-2</v>
      </c>
      <c r="D235" s="44">
        <f>IF(OR($A235="",$B235=""),"",A235*'MPTO_working_2-way'!$G234)</f>
        <v>1.7412280701754383</v>
      </c>
      <c r="E235" s="46">
        <f>IF(OR($A235="",$B235=""),"",B235*'MPTO_working_2-way'!$G234)</f>
        <v>2.3491124260355027</v>
      </c>
      <c r="F235" s="44">
        <f>IF(OR($A235="",$B235=""),"",'MPTO_working_2-way'!D234)</f>
        <v>1.7344256391789699</v>
      </c>
      <c r="G235" s="46">
        <f>IF(OR($A235="",$B235=""),"",'MPTO_working_2-way'!E234)</f>
        <v>2.3616082373130669</v>
      </c>
      <c r="H235" s="44">
        <f>IF(OR($A235="",$B235=""),"",'OddsRatio_working_2-way'!M234)</f>
        <v>1.7342087577794201</v>
      </c>
      <c r="I235" s="44">
        <f>IF(OR($A235="",$B235=""),"",'OddsRatio_working_2-way'!N234)</f>
        <v>2.3620104492139973</v>
      </c>
      <c r="J235" s="44">
        <f>IF('Log_working_2-way'!$D234="","",A235^('Log_working_2-way'!$D234))</f>
        <v>1.7311269576388733</v>
      </c>
      <c r="K235" s="46">
        <f>IF('Log_working_2-way'!$D234="","",B235^('Log_working_2-way'!$D234))</f>
        <v>2.3677515095728476</v>
      </c>
      <c r="L235" s="53">
        <f t="shared" si="35"/>
        <v>0.57430730478589431</v>
      </c>
      <c r="M235" s="53">
        <f t="shared" si="36"/>
        <v>0.42569269521410585</v>
      </c>
      <c r="N235" s="54">
        <v>100</v>
      </c>
      <c r="O235" s="54">
        <f t="shared" si="37"/>
        <v>40.828402366863905</v>
      </c>
      <c r="P235" s="54">
        <f t="shared" si="38"/>
        <v>56.140350877192972</v>
      </c>
      <c r="Q235" s="54">
        <f t="shared" si="39"/>
        <v>43.859649122807021</v>
      </c>
      <c r="R235" s="54">
        <f t="shared" si="40"/>
        <v>59.171597633136095</v>
      </c>
      <c r="S235" s="55">
        <f t="shared" si="41"/>
        <v>-3.0312467559431155</v>
      </c>
      <c r="T235" s="55">
        <f t="shared" si="42"/>
        <v>-3.0312467559431227</v>
      </c>
      <c r="U235" t="s">
        <v>155</v>
      </c>
      <c r="V235" t="s">
        <v>54</v>
      </c>
      <c r="W235" t="s">
        <v>436</v>
      </c>
      <c r="X235" s="81">
        <v>44535</v>
      </c>
      <c r="Y235" s="66"/>
    </row>
    <row r="236" spans="1:25" ht="15" x14ac:dyDescent="0.25">
      <c r="A236">
        <v>2.34</v>
      </c>
      <c r="B236">
        <v>1.66</v>
      </c>
      <c r="C236" s="43">
        <f t="shared" si="43"/>
        <v>2.9760065904644417E-2</v>
      </c>
      <c r="D236" s="44">
        <f>IF(OR($A236="",$B236=""),"",A236*'MPTO_working_2-way'!$G235)</f>
        <v>2.4096385542168677</v>
      </c>
      <c r="E236" s="46">
        <f>IF(OR($A236="",$B236=""),"",B236*'MPTO_working_2-way'!$G235)</f>
        <v>1.7094017094017095</v>
      </c>
      <c r="F236" s="44">
        <f>IF(OR($A236="",$B236=""),"",'MPTO_working_2-way'!D235)</f>
        <v>2.4244164274123086</v>
      </c>
      <c r="G236" s="46">
        <f>IF(OR($A236="",$B236=""),"",'MPTO_working_2-way'!E235)</f>
        <v>1.7020418894049603</v>
      </c>
      <c r="H236" s="44">
        <f>IF(OR($A236="",$B236=""),"",'OddsRatio_working_2-way'!M235)</f>
        <v>2.4248870236980302</v>
      </c>
      <c r="I236" s="44">
        <f>IF(OR($A236="",$B236=""),"",'OddsRatio_working_2-way'!N235)</f>
        <v>1.7018100265975373</v>
      </c>
      <c r="J236" s="44">
        <f>IF('Log_working_2-way'!$D235="","",A236^('Log_working_2-way'!$D235))</f>
        <v>2.4316899199135542</v>
      </c>
      <c r="K236" s="46">
        <f>IF('Log_working_2-way'!$D235="","",B236^('Log_working_2-way'!$D235))</f>
        <v>1.6984752676475883</v>
      </c>
      <c r="L236" s="53">
        <f t="shared" si="35"/>
        <v>0.41499999999999998</v>
      </c>
      <c r="M236" s="53">
        <f t="shared" si="36"/>
        <v>0.58499999999999996</v>
      </c>
      <c r="N236" s="54">
        <v>100</v>
      </c>
      <c r="O236" s="54">
        <f t="shared" si="37"/>
        <v>57.264957264957268</v>
      </c>
      <c r="P236" s="54">
        <f t="shared" si="38"/>
        <v>39.759036144578317</v>
      </c>
      <c r="Q236" s="54">
        <f t="shared" si="39"/>
        <v>60.24096385542169</v>
      </c>
      <c r="R236" s="54">
        <f t="shared" si="40"/>
        <v>42.73504273504274</v>
      </c>
      <c r="S236" s="55">
        <f t="shared" si="41"/>
        <v>-2.9760065904644222</v>
      </c>
      <c r="T236" s="55">
        <f t="shared" si="42"/>
        <v>-2.9760065904644222</v>
      </c>
      <c r="U236" t="s">
        <v>56</v>
      </c>
      <c r="V236" t="s">
        <v>112</v>
      </c>
      <c r="W236" t="s">
        <v>436</v>
      </c>
      <c r="X236" s="81">
        <v>44535</v>
      </c>
      <c r="Y236" s="66"/>
    </row>
    <row r="237" spans="1:25" ht="15" x14ac:dyDescent="0.25">
      <c r="A237">
        <v>2.36</v>
      </c>
      <c r="B237">
        <v>1.65</v>
      </c>
      <c r="C237" s="43">
        <f t="shared" si="43"/>
        <v>2.9789419619928204E-2</v>
      </c>
      <c r="D237" s="44">
        <f>IF(OR($A237="",$B237=""),"",A237*'MPTO_working_2-way'!$G236)</f>
        <v>2.4303030303030306</v>
      </c>
      <c r="E237" s="46">
        <f>IF(OR($A237="",$B237=""),"",B237*'MPTO_working_2-way'!$G236)</f>
        <v>1.6991525423728815</v>
      </c>
      <c r="F237" s="44">
        <f>IF(OR($A237="",$B237=""),"",'MPTO_working_2-way'!D236)</f>
        <v>2.4459798994974875</v>
      </c>
      <c r="G237" s="46">
        <f>IF(OR($A237="",$B237=""),"",'MPTO_working_2-way'!E236)</f>
        <v>1.691572545612511</v>
      </c>
      <c r="H237" s="44">
        <f>IF(OR($A237="",$B237=""),"",'OddsRatio_working_2-way'!M236)</f>
        <v>2.4464811413591585</v>
      </c>
      <c r="I237" s="44">
        <f>IF(OR($A237="",$B237=""),"",'OddsRatio_working_2-way'!N236)</f>
        <v>1.6913328984437157</v>
      </c>
      <c r="J237" s="44">
        <f>IF('Log_working_2-way'!$D236="","",A237^('Log_working_2-way'!$D236))</f>
        <v>2.4537046927110477</v>
      </c>
      <c r="K237" s="46">
        <f>IF('Log_working_2-way'!$D236="","",B237^('Log_working_2-way'!$D236))</f>
        <v>1.6878976211702592</v>
      </c>
      <c r="L237" s="53">
        <f t="shared" si="35"/>
        <v>0.41147132169576056</v>
      </c>
      <c r="M237" s="53">
        <f t="shared" si="36"/>
        <v>0.58852867830423938</v>
      </c>
      <c r="N237" s="54">
        <v>100</v>
      </c>
      <c r="O237" s="54">
        <f t="shared" si="37"/>
        <v>57.627118644067799</v>
      </c>
      <c r="P237" s="54">
        <f t="shared" si="38"/>
        <v>39.393939393939398</v>
      </c>
      <c r="Q237" s="54">
        <f t="shared" si="39"/>
        <v>60.606060606060609</v>
      </c>
      <c r="R237" s="54">
        <f t="shared" si="40"/>
        <v>42.372881355932208</v>
      </c>
      <c r="S237" s="55">
        <f t="shared" si="41"/>
        <v>-2.9789419619928097</v>
      </c>
      <c r="T237" s="55">
        <f t="shared" si="42"/>
        <v>-2.9789419619928097</v>
      </c>
      <c r="U237" t="s">
        <v>120</v>
      </c>
      <c r="V237" t="s">
        <v>154</v>
      </c>
      <c r="W237" t="s">
        <v>436</v>
      </c>
      <c r="X237" s="81">
        <v>44535</v>
      </c>
      <c r="Y237" s="66"/>
    </row>
    <row r="238" spans="1:25" ht="15" x14ac:dyDescent="0.25">
      <c r="A238">
        <v>2.14</v>
      </c>
      <c r="B238">
        <v>1.78</v>
      </c>
      <c r="C238" s="43">
        <f t="shared" si="43"/>
        <v>2.908747243515708E-2</v>
      </c>
      <c r="D238" s="44">
        <f>IF(OR($A238="",$B238=""),"",A238*'MPTO_working_2-way'!$G237)</f>
        <v>2.2022471910112364</v>
      </c>
      <c r="E238" s="46">
        <f>IF(OR($A238="",$B238=""),"",B238*'MPTO_working_2-way'!$G237)</f>
        <v>1.8317757009345796</v>
      </c>
      <c r="F238" s="44">
        <f>IF(OR($A238="",$B238=""),"",'MPTO_working_2-way'!D237)</f>
        <v>2.2087440565928333</v>
      </c>
      <c r="G238" s="46">
        <f>IF(OR($A238="",$B238=""),"",'MPTO_working_2-way'!E237)</f>
        <v>1.8273049985608751</v>
      </c>
      <c r="H238" s="44">
        <f>IF(OR($A238="",$B238=""),"",'OddsRatio_working_2-way'!M237)</f>
        <v>2.2089410496539781</v>
      </c>
      <c r="I238" s="44">
        <f>IF(OR($A238="",$B238=""),"",'OddsRatio_working_2-way'!N237)</f>
        <v>1.8271701918685113</v>
      </c>
      <c r="J238" s="44">
        <f>IF('Log_working_2-way'!$D237="","",A238^('Log_working_2-way'!$D237))</f>
        <v>2.2119050245559748</v>
      </c>
      <c r="K238" s="46">
        <f>IF('Log_working_2-way'!$D237="","",B238^('Log_working_2-way'!$D237))</f>
        <v>1.8251471689098502</v>
      </c>
      <c r="L238" s="53">
        <f t="shared" si="35"/>
        <v>0.45408163265306112</v>
      </c>
      <c r="M238" s="53">
        <f t="shared" si="36"/>
        <v>0.54591836734693866</v>
      </c>
      <c r="N238" s="54">
        <v>100</v>
      </c>
      <c r="O238" s="54">
        <f t="shared" si="37"/>
        <v>53.271028037383175</v>
      </c>
      <c r="P238" s="54">
        <f t="shared" si="38"/>
        <v>43.820224719101127</v>
      </c>
      <c r="Q238" s="54">
        <f t="shared" si="39"/>
        <v>56.17977528089888</v>
      </c>
      <c r="R238" s="54">
        <f t="shared" si="40"/>
        <v>46.728971962616825</v>
      </c>
      <c r="S238" s="55">
        <f t="shared" si="41"/>
        <v>-2.9087472435157053</v>
      </c>
      <c r="T238" s="55">
        <f t="shared" si="42"/>
        <v>-2.9087472435156982</v>
      </c>
      <c r="U238" t="s">
        <v>57</v>
      </c>
      <c r="V238" t="s">
        <v>176</v>
      </c>
      <c r="W238" t="s">
        <v>436</v>
      </c>
      <c r="X238" s="81">
        <v>44535</v>
      </c>
      <c r="Y238" s="66"/>
    </row>
    <row r="239" spans="1:25" ht="15" x14ac:dyDescent="0.25">
      <c r="A239">
        <v>1.57</v>
      </c>
      <c r="B239">
        <v>2.35</v>
      </c>
      <c r="C239" s="43">
        <f t="shared" si="43"/>
        <v>6.2474590052852719E-2</v>
      </c>
      <c r="D239" s="44">
        <f>IF(OR($A239="",$B239=""),"",A239*'MPTO_working_2-way'!$G238)</f>
        <v>1.6680851063829789</v>
      </c>
      <c r="E239" s="46">
        <f>IF(OR($A239="",$B239=""),"",B239*'MPTO_working_2-way'!$G238)</f>
        <v>2.4968152866242042</v>
      </c>
      <c r="F239" s="44">
        <f>IF(OR($A239="",$B239=""),"",'MPTO_working_2-way'!D238)</f>
        <v>1.6509676697617184</v>
      </c>
      <c r="G239" s="46">
        <f>IF(OR($A239="",$B239=""),"",'MPTO_working_2-way'!E238)</f>
        <v>2.5361746004468122</v>
      </c>
      <c r="H239" s="44">
        <f>IF(OR($A239="",$B239=""),"",'OddsRatio_working_2-way'!M238)</f>
        <v>1.6497862896539313</v>
      </c>
      <c r="I239" s="44">
        <f>IF(OR($A239="",$B239=""),"",'OddsRatio_working_2-way'!N238)</f>
        <v>2.5389675281277309</v>
      </c>
      <c r="J239" s="44">
        <f>IF('Log_working_2-way'!$D238="","",A239^('Log_working_2-way'!$D238))</f>
        <v>1.6418730415573635</v>
      </c>
      <c r="K239" s="46">
        <f>IF('Log_working_2-way'!$D238="","",B239^('Log_working_2-way'!$D238))</f>
        <v>2.5579404886095309</v>
      </c>
      <c r="L239" s="53">
        <f t="shared" si="35"/>
        <v>0.59948979591836726</v>
      </c>
      <c r="M239" s="53">
        <f t="shared" si="36"/>
        <v>0.40051020408163263</v>
      </c>
      <c r="N239" s="54">
        <v>100</v>
      </c>
      <c r="O239" s="54">
        <f t="shared" si="37"/>
        <v>36.30573248407643</v>
      </c>
      <c r="P239" s="54">
        <f t="shared" si="38"/>
        <v>57.446808510638299</v>
      </c>
      <c r="Q239" s="54">
        <f t="shared" si="39"/>
        <v>42.553191489361701</v>
      </c>
      <c r="R239" s="54">
        <f t="shared" si="40"/>
        <v>63.694267515923563</v>
      </c>
      <c r="S239" s="55">
        <f t="shared" si="41"/>
        <v>-6.2474590052852719</v>
      </c>
      <c r="T239" s="55">
        <f t="shared" si="42"/>
        <v>-6.2474590052852648</v>
      </c>
      <c r="U239" t="s">
        <v>273</v>
      </c>
      <c r="V239" t="s">
        <v>275</v>
      </c>
      <c r="W239" t="s">
        <v>231</v>
      </c>
      <c r="X239" s="82" t="s">
        <v>509</v>
      </c>
      <c r="Y239" s="66"/>
    </row>
    <row r="240" spans="1:25" ht="15" x14ac:dyDescent="0.25">
      <c r="A240">
        <v>1.86</v>
      </c>
      <c r="B240">
        <v>2.0499999999999998</v>
      </c>
      <c r="C240" s="43">
        <f t="shared" si="43"/>
        <v>2.5439286650930981E-2</v>
      </c>
      <c r="D240" s="44">
        <f>IF(OR($A240="",$B240=""),"",A240*'MPTO_working_2-way'!$G239)</f>
        <v>1.9073170731707316</v>
      </c>
      <c r="E240" s="46">
        <f>IF(OR($A240="",$B240=""),"",B240*'MPTO_working_2-way'!$G239)</f>
        <v>2.1021505376344085</v>
      </c>
      <c r="F240" s="44">
        <f>IF(OR($A240="",$B240=""),"",'MPTO_working_2-way'!D239)</f>
        <v>1.905071196602548</v>
      </c>
      <c r="G240" s="46">
        <f>IF(OR($A240="",$B240=""),"",'MPTO_working_2-way'!E239)</f>
        <v>2.1048854540436102</v>
      </c>
      <c r="H240" s="44">
        <f>IF(OR($A240="",$B240=""),"",'OddsRatio_working_2-way'!M239)</f>
        <v>1.9050124966251125</v>
      </c>
      <c r="I240" s="44">
        <f>IF(OR($A240="",$B240=""),"",'OddsRatio_working_2-way'!N239)</f>
        <v>2.1049571179725204</v>
      </c>
      <c r="J240" s="44">
        <f>IF('Log_working_2-way'!$D239="","",A240^('Log_working_2-way'!$D239))</f>
        <v>1.9039984704977753</v>
      </c>
      <c r="K240" s="46">
        <f>IF('Log_working_2-way'!$D239="","",B240^('Log_working_2-way'!$D239))</f>
        <v>2.1061965618695773</v>
      </c>
      <c r="L240" s="53">
        <f t="shared" si="35"/>
        <v>0.52429667519181589</v>
      </c>
      <c r="M240" s="53">
        <f t="shared" si="36"/>
        <v>0.47570332480818417</v>
      </c>
      <c r="N240" s="54">
        <v>100</v>
      </c>
      <c r="O240" s="54">
        <f t="shared" si="37"/>
        <v>46.236559139784944</v>
      </c>
      <c r="P240" s="54">
        <f t="shared" si="38"/>
        <v>51.219512195121943</v>
      </c>
      <c r="Q240" s="54">
        <f t="shared" si="39"/>
        <v>48.780487804878057</v>
      </c>
      <c r="R240" s="54">
        <f t="shared" si="40"/>
        <v>53.763440860215049</v>
      </c>
      <c r="S240" s="55">
        <f t="shared" si="41"/>
        <v>-2.5439286650931123</v>
      </c>
      <c r="T240" s="55">
        <f t="shared" si="42"/>
        <v>-2.5439286650931052</v>
      </c>
      <c r="U240" t="s">
        <v>136</v>
      </c>
      <c r="V240" t="s">
        <v>134</v>
      </c>
      <c r="W240" t="s">
        <v>443</v>
      </c>
      <c r="X240" s="82" t="s">
        <v>509</v>
      </c>
      <c r="Y240" s="66"/>
    </row>
    <row r="241" spans="1:25" ht="15" x14ac:dyDescent="0.25">
      <c r="A241">
        <v>1.68</v>
      </c>
      <c r="B241">
        <v>2.21</v>
      </c>
      <c r="C241" s="43">
        <f t="shared" si="43"/>
        <v>4.772678302090072E-2</v>
      </c>
      <c r="D241" s="44">
        <f>IF(OR($A241="",$B241=""),"",A241*'MPTO_working_2-way'!$G240)</f>
        <v>1.7601809954751131</v>
      </c>
      <c r="E241" s="46">
        <f>IF(OR($A241="",$B241=""),"",B241*'MPTO_working_2-way'!$G240)</f>
        <v>2.3154761904761907</v>
      </c>
      <c r="F241" s="44">
        <f>IF(OR($A241="",$B241=""),"",'MPTO_working_2-way'!D240)</f>
        <v>1.7501649853870085</v>
      </c>
      <c r="G241" s="46">
        <f>IF(OR($A241="",$B241=""),"",'MPTO_working_2-way'!E240)</f>
        <v>2.3330400904863642</v>
      </c>
      <c r="H241" s="44">
        <f>IF(OR($A241="",$B241=""),"",'OddsRatio_working_2-way'!M240)</f>
        <v>1.7496555682941202</v>
      </c>
      <c r="I241" s="44">
        <f>IF(OR($A241="",$B241=""),"",'OddsRatio_working_2-way'!N240)</f>
        <v>2.3339459376998315</v>
      </c>
      <c r="J241" s="44">
        <f>IF('Log_working_2-way'!$D240="","",A241^('Log_working_2-way'!$D240))</f>
        <v>1.7450661905782558</v>
      </c>
      <c r="K241" s="46">
        <f>IF('Log_working_2-way'!$D240="","",B241^('Log_working_2-way'!$D240))</f>
        <v>2.3421626328567902</v>
      </c>
      <c r="L241" s="53">
        <f t="shared" si="35"/>
        <v>0.56812339331619544</v>
      </c>
      <c r="M241" s="53">
        <f t="shared" si="36"/>
        <v>0.43187660668380456</v>
      </c>
      <c r="N241" s="54">
        <v>100</v>
      </c>
      <c r="O241" s="54">
        <f t="shared" si="37"/>
        <v>40.476190476190474</v>
      </c>
      <c r="P241" s="54">
        <f t="shared" si="38"/>
        <v>54.751131221719454</v>
      </c>
      <c r="Q241" s="54">
        <f t="shared" si="39"/>
        <v>45.248868778280546</v>
      </c>
      <c r="R241" s="54">
        <f t="shared" si="40"/>
        <v>59.523809523809526</v>
      </c>
      <c r="S241" s="55">
        <f t="shared" si="41"/>
        <v>-4.7726783020900712</v>
      </c>
      <c r="T241" s="55">
        <f t="shared" si="42"/>
        <v>-4.7726783020900712</v>
      </c>
      <c r="U241" t="s">
        <v>137</v>
      </c>
      <c r="V241" t="s">
        <v>75</v>
      </c>
      <c r="W241" t="s">
        <v>443</v>
      </c>
      <c r="X241" s="82" t="s">
        <v>509</v>
      </c>
      <c r="Y241" s="66"/>
    </row>
    <row r="242" spans="1:25" ht="15" x14ac:dyDescent="0.25">
      <c r="A242">
        <v>1.66</v>
      </c>
      <c r="B242">
        <v>2.31</v>
      </c>
      <c r="C242" s="43">
        <f t="shared" si="43"/>
        <v>3.5310071454649705E-2</v>
      </c>
      <c r="D242" s="44">
        <f>IF(OR($A242="",$B242=""),"",A242*'MPTO_working_2-way'!$G241)</f>
        <v>1.7186147186147185</v>
      </c>
      <c r="E242" s="46">
        <f>IF(OR($A242="",$B242=""),"",B242*'MPTO_working_2-way'!$G241)</f>
        <v>2.3915662650602409</v>
      </c>
      <c r="F242" s="44">
        <f>IF(OR($A242="",$B242=""),"",'MPTO_working_2-way'!D241)</f>
        <v>1.7101190741649199</v>
      </c>
      <c r="G242" s="46">
        <f>IF(OR($A242="",$B242=""),"",'MPTO_working_2-way'!E241)</f>
        <v>2.4082145324373547</v>
      </c>
      <c r="H242" s="44">
        <f>IF(OR($A242="",$B242=""),"",'OddsRatio_working_2-way'!M241)</f>
        <v>1.7098005310600506</v>
      </c>
      <c r="I242" s="44">
        <f>IF(OR($A242="",$B242=""),"",'OddsRatio_working_2-way'!N241)</f>
        <v>2.4088465086191913</v>
      </c>
      <c r="J242" s="44">
        <f>IF('Log_working_2-way'!$D241="","",A242^('Log_working_2-way'!$D241))</f>
        <v>1.7059384368003565</v>
      </c>
      <c r="K242" s="46">
        <f>IF('Log_working_2-way'!$D241="","",B242^('Log_working_2-way'!$D241))</f>
        <v>2.4165541184191208</v>
      </c>
      <c r="L242" s="53">
        <f t="shared" si="35"/>
        <v>0.58186397984886651</v>
      </c>
      <c r="M242" s="53">
        <f t="shared" si="36"/>
        <v>0.41813602015113349</v>
      </c>
      <c r="N242" s="54">
        <v>100</v>
      </c>
      <c r="O242" s="54">
        <f t="shared" si="37"/>
        <v>39.759036144578317</v>
      </c>
      <c r="P242" s="54">
        <f t="shared" si="38"/>
        <v>56.709956709956707</v>
      </c>
      <c r="Q242" s="54">
        <f t="shared" si="39"/>
        <v>43.290043290043286</v>
      </c>
      <c r="R242" s="54">
        <f t="shared" si="40"/>
        <v>60.24096385542169</v>
      </c>
      <c r="S242" s="55">
        <f t="shared" si="41"/>
        <v>-3.5310071454649687</v>
      </c>
      <c r="T242" s="55">
        <f t="shared" si="42"/>
        <v>-3.531007145464983</v>
      </c>
      <c r="U242" t="s">
        <v>414</v>
      </c>
      <c r="V242" t="s">
        <v>142</v>
      </c>
      <c r="W242" t="s">
        <v>441</v>
      </c>
      <c r="X242" s="82" t="s">
        <v>509</v>
      </c>
      <c r="Y242" s="66"/>
    </row>
    <row r="243" spans="1:25" ht="15" x14ac:dyDescent="0.25">
      <c r="A243">
        <v>1.27</v>
      </c>
      <c r="B243">
        <v>3.88</v>
      </c>
      <c r="C243" s="43">
        <f t="shared" si="43"/>
        <v>4.513353356603611E-2</v>
      </c>
      <c r="D243" s="44">
        <f>IF(OR($A243="",$B243=""),"",A243*'MPTO_working_2-way'!$G242)</f>
        <v>1.3273195876288659</v>
      </c>
      <c r="E243" s="46">
        <f>IF(OR($A243="",$B243=""),"",B243*'MPTO_working_2-way'!$G242)</f>
        <v>4.0551181102362204</v>
      </c>
      <c r="F243" s="44">
        <f>IF(OR($A243="",$B243=""),"",'MPTO_working_2-way'!D242)</f>
        <v>1.3074718743366589</v>
      </c>
      <c r="G243" s="46">
        <f>IF(OR($A243="",$B243=""),"",'MPTO_working_2-way'!E242)</f>
        <v>4.252329996548152</v>
      </c>
      <c r="H243" s="44">
        <f>IF(OR($A243="",$B243=""),"",'OddsRatio_working_2-way'!M242)</f>
        <v>1.3061862178478973</v>
      </c>
      <c r="I243" s="44">
        <f>IF(OR($A243="",$B243=""),"",'OddsRatio_working_2-way'!N242)</f>
        <v>4.2659863237109032</v>
      </c>
      <c r="J243" s="44">
        <f>IF('Log_working_2-way'!$D242="","",A243^('Log_working_2-way'!$D242))</f>
        <v>1.2968434078427433</v>
      </c>
      <c r="K243" s="46">
        <f>IF('Log_working_2-way'!$D242="","",B243^('Log_working_2-way'!$D242))</f>
        <v>4.3687795434654335</v>
      </c>
      <c r="L243" s="53">
        <f t="shared" si="35"/>
        <v>0.75339805825242723</v>
      </c>
      <c r="M243" s="53">
        <f t="shared" si="36"/>
        <v>0.24660194174757283</v>
      </c>
      <c r="N243" s="54">
        <v>100</v>
      </c>
      <c r="O243" s="54">
        <f t="shared" si="37"/>
        <v>21.259842519685037</v>
      </c>
      <c r="P243" s="54">
        <f t="shared" si="38"/>
        <v>74.226804123711347</v>
      </c>
      <c r="Q243" s="54">
        <f t="shared" si="39"/>
        <v>25.773195876288664</v>
      </c>
      <c r="R243" s="54">
        <f t="shared" si="40"/>
        <v>78.740157480314949</v>
      </c>
      <c r="S243" s="55">
        <f t="shared" si="41"/>
        <v>-4.513353356603627</v>
      </c>
      <c r="T243" s="55">
        <f t="shared" si="42"/>
        <v>-4.5133533566036022</v>
      </c>
      <c r="U243" t="s">
        <v>427</v>
      </c>
      <c r="V243" t="s">
        <v>361</v>
      </c>
      <c r="W243" t="s">
        <v>448</v>
      </c>
      <c r="X243" s="82" t="s">
        <v>509</v>
      </c>
      <c r="Y243" s="66"/>
    </row>
    <row r="244" spans="1:25" ht="15" x14ac:dyDescent="0.25">
      <c r="A244">
        <v>1.68</v>
      </c>
      <c r="B244">
        <v>2.27</v>
      </c>
      <c r="C244" s="43">
        <f t="shared" si="43"/>
        <v>3.5766729599328695E-2</v>
      </c>
      <c r="D244" s="44">
        <f>IF(OR($A244="",$B244=""),"",A244*'MPTO_working_2-way'!$G243)</f>
        <v>1.7400881057268722</v>
      </c>
      <c r="E244" s="46">
        <f>IF(OR($A244="",$B244=""),"",B244*'MPTO_working_2-way'!$G243)</f>
        <v>2.3511904761904763</v>
      </c>
      <c r="F244" s="44">
        <f>IF(OR($A244="",$B244=""),"",'MPTO_working_2-way'!D243)</f>
        <v>1.7320374239258789</v>
      </c>
      <c r="G244" s="46">
        <f>IF(OR($A244="",$B244=""),"",'MPTO_working_2-way'!E243)</f>
        <v>2.3660503784588656</v>
      </c>
      <c r="H244" s="44">
        <f>IF(OR($A244="",$B244=""),"",'OddsRatio_working_2-way'!M243)</f>
        <v>1.7317329231804059</v>
      </c>
      <c r="I244" s="44">
        <f>IF(OR($A244="",$B244=""),"",'OddsRatio_working_2-way'!N243)</f>
        <v>2.3666188418222287</v>
      </c>
      <c r="J244" s="44">
        <f>IF('Log_working_2-way'!$D243="","",A244^('Log_working_2-way'!$D243))</f>
        <v>1.72807279838637</v>
      </c>
      <c r="K244" s="46">
        <f>IF('Log_working_2-way'!$D243="","",B244^('Log_working_2-way'!$D243))</f>
        <v>2.37348902776783</v>
      </c>
      <c r="L244" s="53">
        <f t="shared" si="35"/>
        <v>0.57468354430379742</v>
      </c>
      <c r="M244" s="53">
        <f t="shared" si="36"/>
        <v>0.42531645569620252</v>
      </c>
      <c r="N244" s="54">
        <v>100</v>
      </c>
      <c r="O244" s="54">
        <f t="shared" si="37"/>
        <v>40.476190476190474</v>
      </c>
      <c r="P244" s="54">
        <f t="shared" si="38"/>
        <v>55.947136563876647</v>
      </c>
      <c r="Q244" s="54">
        <f t="shared" si="39"/>
        <v>44.052863436123346</v>
      </c>
      <c r="R244" s="54">
        <f t="shared" si="40"/>
        <v>59.523809523809526</v>
      </c>
      <c r="S244" s="55">
        <f t="shared" si="41"/>
        <v>-3.5766729599328713</v>
      </c>
      <c r="T244" s="55">
        <f t="shared" si="42"/>
        <v>-3.5766729599328784</v>
      </c>
      <c r="U244" t="s">
        <v>428</v>
      </c>
      <c r="V244" t="s">
        <v>424</v>
      </c>
      <c r="W244" t="s">
        <v>448</v>
      </c>
      <c r="X244" s="82" t="s">
        <v>509</v>
      </c>
      <c r="Y244" s="66"/>
    </row>
    <row r="245" spans="1:25" ht="15" x14ac:dyDescent="0.25">
      <c r="A245">
        <v>1.6</v>
      </c>
      <c r="B245">
        <v>2.4300000000000002</v>
      </c>
      <c r="C245" s="43">
        <f t="shared" si="43"/>
        <v>3.652263374485587E-2</v>
      </c>
      <c r="D245" s="44">
        <f>IF(OR($A245="",$B245=""),"",A245*'MPTO_working_2-way'!$G244)</f>
        <v>1.6584362139917694</v>
      </c>
      <c r="E245" s="46">
        <f>IF(OR($A245="",$B245=""),"",B245*'MPTO_working_2-way'!$G244)</f>
        <v>2.5187499999999998</v>
      </c>
      <c r="F245" s="44">
        <f>IF(OR($A245="",$B245=""),"",'MPTO_working_2-way'!D244)</f>
        <v>1.6481559983043661</v>
      </c>
      <c r="G245" s="46">
        <f>IF(OR($A245="",$B245=""),"",'MPTO_working_2-way'!E244)</f>
        <v>2.5428384565075208</v>
      </c>
      <c r="H245" s="44">
        <f>IF(OR($A245="",$B245=""),"",'OddsRatio_working_2-way'!M244)</f>
        <v>1.6477502756312954</v>
      </c>
      <c r="I245" s="44">
        <f>IF(OR($A245="",$B245=""),"",'OddsRatio_working_2-way'!N244)</f>
        <v>2.5438048235879216</v>
      </c>
      <c r="J245" s="44">
        <f>IF('Log_working_2-way'!$D244="","",A245^('Log_working_2-way'!$D244))</f>
        <v>1.6430684026793276</v>
      </c>
      <c r="K245" s="46">
        <f>IF('Log_working_2-way'!$D244="","",B245^('Log_working_2-way'!$D244))</f>
        <v>2.5550445268860318</v>
      </c>
      <c r="L245" s="53">
        <f t="shared" si="35"/>
        <v>0.60297766749379655</v>
      </c>
      <c r="M245" s="53">
        <f t="shared" si="36"/>
        <v>0.3970223325062035</v>
      </c>
      <c r="N245" s="54">
        <v>100</v>
      </c>
      <c r="O245" s="54">
        <f t="shared" si="37"/>
        <v>37.5</v>
      </c>
      <c r="P245" s="54">
        <f t="shared" si="38"/>
        <v>58.847736625514408</v>
      </c>
      <c r="Q245" s="54">
        <f t="shared" si="39"/>
        <v>41.152263374485592</v>
      </c>
      <c r="R245" s="54">
        <f t="shared" si="40"/>
        <v>62.5</v>
      </c>
      <c r="S245" s="55">
        <f t="shared" si="41"/>
        <v>-3.6522633744855924</v>
      </c>
      <c r="T245" s="55">
        <f t="shared" si="42"/>
        <v>-3.6522633744855924</v>
      </c>
      <c r="U245" t="s">
        <v>425</v>
      </c>
      <c r="V245" t="s">
        <v>421</v>
      </c>
      <c r="W245" t="s">
        <v>448</v>
      </c>
      <c r="X245" s="82" t="s">
        <v>509</v>
      </c>
      <c r="Y245" s="66"/>
    </row>
    <row r="246" spans="1:25" ht="15" x14ac:dyDescent="0.25">
      <c r="A246">
        <v>1.67</v>
      </c>
      <c r="B246">
        <v>2.29</v>
      </c>
      <c r="C246" s="43">
        <f t="shared" si="43"/>
        <v>3.5483617917004384E-2</v>
      </c>
      <c r="D246" s="44">
        <f>IF(OR($A246="",$B246=""),"",A246*'MPTO_working_2-way'!$G245)</f>
        <v>1.7292576419213972</v>
      </c>
      <c r="E246" s="46">
        <f>IF(OR($A246="",$B246=""),"",B246*'MPTO_working_2-way'!$G245)</f>
        <v>2.3712574850299402</v>
      </c>
      <c r="F246" s="44">
        <f>IF(OR($A246="",$B246=""),"",'MPTO_working_2-way'!D245)</f>
        <v>1.7209909322052965</v>
      </c>
      <c r="G246" s="46">
        <f>IF(OR($A246="",$B246=""),"",'MPTO_working_2-way'!E245)</f>
        <v>2.3869799956308713</v>
      </c>
      <c r="H246" s="44">
        <f>IF(OR($A246="",$B246=""),"",'OddsRatio_working_2-way'!M245)</f>
        <v>1.7206801266590057</v>
      </c>
      <c r="I246" s="44">
        <f>IF(OR($A246="",$B246=""),"",'OddsRatio_working_2-way'!N245)</f>
        <v>2.3875781543136072</v>
      </c>
      <c r="J246" s="44">
        <f>IF('Log_working_2-way'!$D245="","",A246^('Log_working_2-way'!$D245))</f>
        <v>1.7169221254682223</v>
      </c>
      <c r="K246" s="46">
        <f>IF('Log_working_2-way'!$D245="","",B246^('Log_working_2-way'!$D245))</f>
        <v>2.394851636566246</v>
      </c>
      <c r="L246" s="53">
        <f t="shared" si="35"/>
        <v>0.5782828282828284</v>
      </c>
      <c r="M246" s="53">
        <f t="shared" si="36"/>
        <v>0.42171717171717171</v>
      </c>
      <c r="N246" s="54">
        <v>100</v>
      </c>
      <c r="O246" s="54">
        <f t="shared" si="37"/>
        <v>40.119760479041922</v>
      </c>
      <c r="P246" s="54">
        <f t="shared" si="38"/>
        <v>56.331877729257641</v>
      </c>
      <c r="Q246" s="54">
        <f t="shared" si="39"/>
        <v>43.668122270742359</v>
      </c>
      <c r="R246" s="54">
        <f t="shared" si="40"/>
        <v>59.880239520958092</v>
      </c>
      <c r="S246" s="55">
        <f t="shared" si="41"/>
        <v>-3.5483617917004366</v>
      </c>
      <c r="T246" s="55">
        <f t="shared" si="42"/>
        <v>-3.5483617917004509</v>
      </c>
      <c r="U246" t="s">
        <v>360</v>
      </c>
      <c r="V246" t="s">
        <v>362</v>
      </c>
      <c r="W246" t="s">
        <v>448</v>
      </c>
      <c r="X246" s="82" t="s">
        <v>509</v>
      </c>
      <c r="Y246" s="66"/>
    </row>
    <row r="247" spans="1:25" ht="15" x14ac:dyDescent="0.25">
      <c r="A247">
        <v>1.79</v>
      </c>
      <c r="B247">
        <v>2.1</v>
      </c>
      <c r="C247" s="43">
        <f t="shared" si="43"/>
        <v>3.4849694067571102E-2</v>
      </c>
      <c r="D247" s="44">
        <f>IF(OR($A247="",$B247=""),"",A247*'MPTO_working_2-way'!$G246)</f>
        <v>1.8523809523809522</v>
      </c>
      <c r="E247" s="46">
        <f>IF(OR($A247="",$B247=""),"",B247*'MPTO_working_2-way'!$G246)</f>
        <v>2.1731843575418992</v>
      </c>
      <c r="F247" s="44">
        <f>IF(OR($A247="",$B247=""),"",'MPTO_working_2-way'!D246)</f>
        <v>1.8476284099287292</v>
      </c>
      <c r="G247" s="46">
        <f>IF(OR($A247="",$B247=""),"",'MPTO_working_2-way'!E246)</f>
        <v>2.1797622499275153</v>
      </c>
      <c r="H247" s="44">
        <f>IF(OR($A247="",$B247=""),"",'OddsRatio_working_2-way'!M246)</f>
        <v>1.8474560862851939</v>
      </c>
      <c r="I247" s="44">
        <f>IF(OR($A247="",$B247=""),"",'OddsRatio_working_2-way'!N246)</f>
        <v>2.1800021454603971</v>
      </c>
      <c r="J247" s="44">
        <f>IF('Log_working_2-way'!$D246="","",A247^('Log_working_2-way'!$D246))</f>
        <v>1.8452962428833544</v>
      </c>
      <c r="K247" s="46">
        <f>IF('Log_working_2-way'!$D246="","",B247^('Log_working_2-way'!$D246))</f>
        <v>2.1830172065936067</v>
      </c>
      <c r="L247" s="53">
        <f t="shared" si="35"/>
        <v>0.53984575835475579</v>
      </c>
      <c r="M247" s="53">
        <f t="shared" si="36"/>
        <v>0.46015424164524427</v>
      </c>
      <c r="N247" s="54">
        <v>100</v>
      </c>
      <c r="O247" s="54">
        <f t="shared" si="37"/>
        <v>44.134078212290497</v>
      </c>
      <c r="P247" s="54">
        <f t="shared" si="38"/>
        <v>52.38095238095238</v>
      </c>
      <c r="Q247" s="54">
        <f t="shared" si="39"/>
        <v>47.619047619047613</v>
      </c>
      <c r="R247" s="54">
        <f t="shared" si="40"/>
        <v>55.865921787709496</v>
      </c>
      <c r="S247" s="55">
        <f t="shared" si="41"/>
        <v>-3.4849694067571164</v>
      </c>
      <c r="T247" s="55">
        <f t="shared" si="42"/>
        <v>-3.4849694067571164</v>
      </c>
      <c r="U247" t="s">
        <v>357</v>
      </c>
      <c r="V247" t="s">
        <v>426</v>
      </c>
      <c r="W247" t="s">
        <v>448</v>
      </c>
      <c r="X247" s="82" t="s">
        <v>509</v>
      </c>
      <c r="Y247" s="66"/>
    </row>
    <row r="248" spans="1:25" s="50" customFormat="1" ht="15" x14ac:dyDescent="0.25">
      <c r="A248">
        <v>1.66</v>
      </c>
      <c r="B248">
        <v>2.3199999999999998</v>
      </c>
      <c r="C248" s="43">
        <f t="shared" si="43"/>
        <v>3.3444121312837582E-2</v>
      </c>
      <c r="D248" s="44">
        <f>IF(OR($A248="",$B248=""),"",A248*'MPTO_working_2-way'!$G247)</f>
        <v>1.7155172413793103</v>
      </c>
      <c r="E248" s="46">
        <f>IF(OR($A248="",$B248=""),"",B248*'MPTO_working_2-way'!$G247)</f>
        <v>2.3975903614457832</v>
      </c>
      <c r="F248" s="44">
        <f>IF(OR($A248="",$B248=""),"",'MPTO_working_2-way'!D247)</f>
        <v>1.707394928178755</v>
      </c>
      <c r="G248" s="46">
        <f>IF(OR($A248="",$B248=""),"",'MPTO_working_2-way'!E247)</f>
        <v>2.4136375031336175</v>
      </c>
      <c r="H248" s="44">
        <f>IF(OR($A248="",$B248=""),"",'OddsRatio_working_2-way'!M247)</f>
        <v>1.7071067811865479</v>
      </c>
      <c r="I248" s="44">
        <f>IF(OR($A248="",$B248=""),"",'OddsRatio_working_2-way'!N247)</f>
        <v>2.4142135623730954</v>
      </c>
      <c r="J248" s="44">
        <f>IF('Log_working_2-way'!$D247="","",A248^('Log_working_2-way'!$D247))</f>
        <v>1.7034185347793582</v>
      </c>
      <c r="K248" s="46">
        <f>IF('Log_working_2-way'!$D247="","",B248^('Log_working_2-way'!$D247))</f>
        <v>2.4216287324780335</v>
      </c>
      <c r="L248" s="53">
        <f t="shared" si="35"/>
        <v>0.58291457286432158</v>
      </c>
      <c r="M248" s="53">
        <f t="shared" si="36"/>
        <v>0.41708542713567837</v>
      </c>
      <c r="N248" s="54">
        <v>100</v>
      </c>
      <c r="O248" s="54">
        <f t="shared" si="37"/>
        <v>39.759036144578317</v>
      </c>
      <c r="P248" s="54">
        <f t="shared" si="38"/>
        <v>56.896551724137922</v>
      </c>
      <c r="Q248" s="54">
        <f t="shared" si="39"/>
        <v>43.103448275862071</v>
      </c>
      <c r="R248" s="54">
        <f t="shared" si="40"/>
        <v>60.24096385542169</v>
      </c>
      <c r="S248" s="55">
        <f t="shared" si="41"/>
        <v>-3.3444121312837538</v>
      </c>
      <c r="T248" s="55">
        <f t="shared" si="42"/>
        <v>-3.344412131283768</v>
      </c>
      <c r="U248" t="s">
        <v>356</v>
      </c>
      <c r="V248" t="s">
        <v>422</v>
      </c>
      <c r="W248" t="s">
        <v>448</v>
      </c>
      <c r="X248" s="82" t="s">
        <v>509</v>
      </c>
      <c r="Y248" s="66"/>
    </row>
    <row r="249" spans="1:25" ht="15" x14ac:dyDescent="0.25">
      <c r="A249">
        <v>1.43</v>
      </c>
      <c r="B249">
        <v>2.92</v>
      </c>
      <c r="C249" s="43">
        <f t="shared" si="43"/>
        <v>4.1766452725356951E-2</v>
      </c>
      <c r="D249" s="44">
        <f>IF(OR($A249="",$B249=""),"",A249*'MPTO_working_2-way'!$G248)</f>
        <v>1.4897260273972603</v>
      </c>
      <c r="E249" s="46">
        <f>IF(OR($A249="",$B249=""),"",B249*'MPTO_working_2-way'!$G248)</f>
        <v>3.0419580419580421</v>
      </c>
      <c r="F249" s="44">
        <f>IF(OR($A249="",$B249=""),"",'MPTO_working_2-way'!D248)</f>
        <v>1.4740186388025982</v>
      </c>
      <c r="G249" s="46">
        <f>IF(OR($A249="",$B249=""),"",'MPTO_working_2-way'!E248)</f>
        <v>3.1096216860291932</v>
      </c>
      <c r="H249" s="44">
        <f>IF(OR($A249="",$B249=""),"",'OddsRatio_working_2-way'!M248)</f>
        <v>1.4732423621500226</v>
      </c>
      <c r="I249" s="44">
        <f>IF(OR($A249="",$B249=""),"",'OddsRatio_working_2-way'!N248)</f>
        <v>3.1130821751814985</v>
      </c>
      <c r="J249" s="44">
        <f>IF('Log_working_2-way'!$D248="","",A249^('Log_working_2-way'!$D248))</f>
        <v>1.4660097604947195</v>
      </c>
      <c r="K249" s="46">
        <f>IF('Log_working_2-way'!$D248="","",B249^('Log_working_2-way'!$D248))</f>
        <v>3.1458778007923351</v>
      </c>
      <c r="L249" s="53">
        <f t="shared" si="35"/>
        <v>0.67126436781609189</v>
      </c>
      <c r="M249" s="53">
        <f t="shared" si="36"/>
        <v>0.32873563218390806</v>
      </c>
      <c r="N249" s="54">
        <v>100</v>
      </c>
      <c r="O249" s="54">
        <f t="shared" si="37"/>
        <v>30.069930069930074</v>
      </c>
      <c r="P249" s="54">
        <f t="shared" si="38"/>
        <v>65.753424657534239</v>
      </c>
      <c r="Q249" s="54">
        <f t="shared" si="39"/>
        <v>34.246575342465754</v>
      </c>
      <c r="R249" s="54">
        <f t="shared" si="40"/>
        <v>69.930069930069934</v>
      </c>
      <c r="S249" s="55">
        <f t="shared" si="41"/>
        <v>-4.17664527253568</v>
      </c>
      <c r="T249" s="55">
        <f t="shared" si="42"/>
        <v>-4.1766452725356942</v>
      </c>
      <c r="U249" t="s">
        <v>423</v>
      </c>
      <c r="V249" t="s">
        <v>359</v>
      </c>
      <c r="W249" t="s">
        <v>448</v>
      </c>
      <c r="X249" s="82" t="s">
        <v>509</v>
      </c>
      <c r="Y249" s="66"/>
    </row>
    <row r="250" spans="1:25" ht="15" x14ac:dyDescent="0.25">
      <c r="A250">
        <v>1.74</v>
      </c>
      <c r="B250">
        <v>2.1800000000000002</v>
      </c>
      <c r="C250" s="43">
        <f t="shared" si="43"/>
        <v>3.3428240008436028E-2</v>
      </c>
      <c r="D250" s="44">
        <f>IF(OR($A250="",$B250=""),"",A250*'MPTO_working_2-way'!$G249)</f>
        <v>1.7981651376146788</v>
      </c>
      <c r="E250" s="46">
        <f>IF(OR($A250="",$B250=""),"",B250*'MPTO_working_2-way'!$G249)</f>
        <v>2.2528735632183907</v>
      </c>
      <c r="F250" s="44">
        <f>IF(OR($A250="",$B250=""),"",'MPTO_working_2-way'!D249)</f>
        <v>1.7921194368326561</v>
      </c>
      <c r="G250" s="46">
        <f>IF(OR($A250="",$B250=""),"",'MPTO_working_2-way'!E249)</f>
        <v>2.2624358821424311</v>
      </c>
      <c r="H250" s="44">
        <f>IF(OR($A250="",$B250=""),"",'OddsRatio_working_2-way'!M249)</f>
        <v>1.7919082295744857</v>
      </c>
      <c r="I250" s="44">
        <f>IF(OR($A250="",$B250=""),"",'OddsRatio_working_2-way'!N249)</f>
        <v>2.26277258229445</v>
      </c>
      <c r="J250" s="44">
        <f>IF('Log_working_2-way'!$D249="","",A250^('Log_working_2-way'!$D249))</f>
        <v>1.7891643629660847</v>
      </c>
      <c r="K250" s="46">
        <f>IF('Log_working_2-way'!$D249="","",B250^('Log_working_2-way'!$D249))</f>
        <v>2.2671631499443738</v>
      </c>
      <c r="L250" s="53">
        <f t="shared" si="35"/>
        <v>0.55612244897959184</v>
      </c>
      <c r="M250" s="53">
        <f t="shared" si="36"/>
        <v>0.44387755102040816</v>
      </c>
      <c r="N250" s="54">
        <v>100</v>
      </c>
      <c r="O250" s="54">
        <f t="shared" si="37"/>
        <v>42.528735632183903</v>
      </c>
      <c r="P250" s="54">
        <f t="shared" si="38"/>
        <v>54.128440366972484</v>
      </c>
      <c r="Q250" s="54">
        <f t="shared" si="39"/>
        <v>45.871559633027523</v>
      </c>
      <c r="R250" s="54">
        <f t="shared" si="40"/>
        <v>57.47126436781609</v>
      </c>
      <c r="S250" s="55">
        <f t="shared" si="41"/>
        <v>-3.3428240008436205</v>
      </c>
      <c r="T250" s="55">
        <f t="shared" si="42"/>
        <v>-3.3428240008436063</v>
      </c>
      <c r="U250" t="s">
        <v>429</v>
      </c>
      <c r="V250" t="s">
        <v>358</v>
      </c>
      <c r="W250" t="s">
        <v>448</v>
      </c>
      <c r="X250" s="82" t="s">
        <v>509</v>
      </c>
      <c r="Y250" s="66"/>
    </row>
    <row r="251" spans="1:25" ht="15" x14ac:dyDescent="0.25">
      <c r="A251">
        <v>1.7</v>
      </c>
      <c r="B251">
        <v>2.23</v>
      </c>
      <c r="C251" s="43">
        <f t="shared" si="43"/>
        <v>3.6665787391189752E-2</v>
      </c>
      <c r="D251" s="44">
        <f>IF(OR($A251="",$B251=""),"",A251*'MPTO_working_2-way'!$G250)</f>
        <v>1.7623318385650226</v>
      </c>
      <c r="E251" s="46">
        <f>IF(OR($A251="",$B251=""),"",B251*'MPTO_working_2-way'!$G250)</f>
        <v>2.3117647058823532</v>
      </c>
      <c r="F251" s="44">
        <f>IF(OR($A251="",$B251=""),"",'MPTO_working_2-way'!D250)</f>
        <v>1.754686415181671</v>
      </c>
      <c r="G251" s="46">
        <f>IF(OR($A251="",$B251=""),"",'MPTO_working_2-way'!E250)</f>
        <v>2.3250536645200861</v>
      </c>
      <c r="H251" s="44">
        <f>IF(OR($A251="",$B251=""),"",'OddsRatio_working_2-way'!M250)</f>
        <v>1.7543909404658247</v>
      </c>
      <c r="I251" s="44">
        <f>IF(OR($A251="",$B251=""),"",'OddsRatio_working_2-way'!N250)</f>
        <v>2.3255726525328053</v>
      </c>
      <c r="J251" s="44">
        <f>IF('Log_working_2-way'!$D250="","",A251^('Log_working_2-way'!$D250))</f>
        <v>1.7509133848191525</v>
      </c>
      <c r="K251" s="46">
        <f>IF('Log_working_2-way'!$D250="","",B251^('Log_working_2-way'!$D250))</f>
        <v>2.3317115132269501</v>
      </c>
      <c r="L251" s="53">
        <f t="shared" ref="L251:L254" si="44">(1/D251)</f>
        <v>0.56743002544529253</v>
      </c>
      <c r="M251" s="53">
        <f t="shared" ref="M251:M254" si="45">(1/E251)</f>
        <v>0.43256997455470736</v>
      </c>
      <c r="N251" s="54">
        <v>100</v>
      </c>
      <c r="O251" s="54">
        <f t="shared" ref="O251:O254" si="46">(1/A251)*((N251*A251)-N251)</f>
        <v>41.176470588235297</v>
      </c>
      <c r="P251" s="54">
        <f t="shared" ref="P251:P254" si="47">(1/B251)*((N251*B251)-N251)</f>
        <v>55.156950672645742</v>
      </c>
      <c r="Q251" s="54">
        <f t="shared" ref="Q251:Q254" si="48">(1/B251)*N251</f>
        <v>44.843049327354265</v>
      </c>
      <c r="R251" s="54">
        <f t="shared" ref="R251:R254" si="49">(1/A251)*N251</f>
        <v>58.82352941176471</v>
      </c>
      <c r="S251" s="55">
        <f t="shared" ref="S251:S254" si="50">O251-Q251</f>
        <v>-3.6665787391189681</v>
      </c>
      <c r="T251" s="55">
        <f t="shared" ref="T251:T254" si="51">P251-R251</f>
        <v>-3.6665787391189681</v>
      </c>
      <c r="U251" t="s">
        <v>363</v>
      </c>
      <c r="V251" t="s">
        <v>420</v>
      </c>
      <c r="W251" t="s">
        <v>448</v>
      </c>
      <c r="X251" s="82" t="s">
        <v>509</v>
      </c>
      <c r="Y251" s="66"/>
    </row>
    <row r="252" spans="1:25" ht="15" x14ac:dyDescent="0.25">
      <c r="A252">
        <v>1.94</v>
      </c>
      <c r="B252">
        <v>1.96</v>
      </c>
      <c r="C252" s="43">
        <f t="shared" si="43"/>
        <v>2.5667999158426325E-2</v>
      </c>
      <c r="D252" s="44">
        <f>IF(OR($A252="",$B252=""),"",A252*'MPTO_working_2-way'!$G251)</f>
        <v>1.989795918367347</v>
      </c>
      <c r="E252" s="46">
        <f>IF(OR($A252="",$B252=""),"",B252*'MPTO_working_2-way'!$G251)</f>
        <v>2.0103092783505154</v>
      </c>
      <c r="F252" s="44">
        <f>IF(OR($A252="",$B252=""),"",'MPTO_working_2-way'!D251)</f>
        <v>1.9895353704478862</v>
      </c>
      <c r="G252" s="46">
        <f>IF(OR($A252="",$B252=""),"",'MPTO_working_2-way'!E251)</f>
        <v>2.0105752961082914</v>
      </c>
      <c r="H252" s="44">
        <f>IF(OR($A252="",$B252=""),"",'OddsRatio_working_2-way'!M251)</f>
        <v>1.9895285072531594</v>
      </c>
      <c r="I252" s="44">
        <f>IF(OR($A252="",$B252=""),"",'OddsRatio_working_2-way'!N251)</f>
        <v>2.0105823052798226</v>
      </c>
      <c r="J252" s="44">
        <f>IF('Log_working_2-way'!$D251="","",A252^('Log_working_2-way'!$D251))</f>
        <v>1.9894107081664238</v>
      </c>
      <c r="K252" s="46">
        <f>IF('Log_working_2-way'!$D251="","",B252^('Log_working_2-way'!$D251))</f>
        <v>2.0107026250536491</v>
      </c>
      <c r="L252" s="53">
        <f t="shared" si="44"/>
        <v>0.50256410256410255</v>
      </c>
      <c r="M252" s="53">
        <f t="shared" si="45"/>
        <v>0.49743589743589745</v>
      </c>
      <c r="N252" s="54">
        <v>100</v>
      </c>
      <c r="O252" s="54">
        <f t="shared" si="46"/>
        <v>48.453608247422686</v>
      </c>
      <c r="P252" s="54">
        <f t="shared" si="47"/>
        <v>48.979591836734699</v>
      </c>
      <c r="Q252" s="54">
        <f t="shared" si="48"/>
        <v>51.020408163265309</v>
      </c>
      <c r="R252" s="54">
        <f t="shared" si="49"/>
        <v>51.546391752577328</v>
      </c>
      <c r="S252" s="55">
        <f t="shared" si="50"/>
        <v>-2.5667999158426227</v>
      </c>
      <c r="T252" s="55">
        <f t="shared" si="51"/>
        <v>-2.5667999158426298</v>
      </c>
      <c r="U252" t="s">
        <v>55</v>
      </c>
      <c r="V252" t="s">
        <v>113</v>
      </c>
      <c r="W252" t="s">
        <v>436</v>
      </c>
      <c r="X252" s="82" t="s">
        <v>509</v>
      </c>
      <c r="Y252" s="66"/>
    </row>
    <row r="253" spans="1:25" ht="15" x14ac:dyDescent="0.25">
      <c r="A253">
        <v>2.04</v>
      </c>
      <c r="B253">
        <v>1.87</v>
      </c>
      <c r="C253" s="43">
        <f t="shared" si="43"/>
        <v>2.4955436720142554E-2</v>
      </c>
      <c r="D253" s="44">
        <f>IF(OR($A253="",$B253=""),"",A253*'MPTO_working_2-way'!$G252)</f>
        <v>2.0909090909090908</v>
      </c>
      <c r="E253" s="46">
        <f>IF(OR($A253="",$B253=""),"",B253*'MPTO_working_2-way'!$G252)</f>
        <v>1.9166666666666667</v>
      </c>
      <c r="F253" s="44">
        <f>IF(OR($A253="",$B253=""),"",'MPTO_working_2-way'!D252)</f>
        <v>2.0932835820895521</v>
      </c>
      <c r="G253" s="46">
        <f>IF(OR($A253="",$B253=""),"",'MPTO_working_2-way'!E252)</f>
        <v>1.9146757679180888</v>
      </c>
      <c r="H253" s="44">
        <f>IF(OR($A253="",$B253=""),"",'OddsRatio_working_2-way'!M252)</f>
        <v>2.0933445471810685</v>
      </c>
      <c r="I253" s="44">
        <f>IF(OR($A253="",$B253=""),"",'OddsRatio_working_2-way'!N252)</f>
        <v>1.9146247654303168</v>
      </c>
      <c r="J253" s="44">
        <f>IF('Log_working_2-way'!$D252="","",A253^('Log_working_2-way'!$D252))</f>
        <v>2.0944198529941209</v>
      </c>
      <c r="K253" s="46">
        <f>IF('Log_working_2-way'!$D252="","",B253^('Log_working_2-way'!$D252))</f>
        <v>1.9137261145840778</v>
      </c>
      <c r="L253" s="53">
        <f t="shared" si="44"/>
        <v>0.47826086956521741</v>
      </c>
      <c r="M253" s="53">
        <f t="shared" si="45"/>
        <v>0.52173913043478259</v>
      </c>
      <c r="N253" s="54">
        <v>100</v>
      </c>
      <c r="O253" s="54">
        <f t="shared" si="46"/>
        <v>50.980392156862742</v>
      </c>
      <c r="P253" s="54">
        <f t="shared" si="47"/>
        <v>46.524064171122987</v>
      </c>
      <c r="Q253" s="54">
        <f t="shared" si="48"/>
        <v>53.475935828876999</v>
      </c>
      <c r="R253" s="54">
        <f t="shared" si="49"/>
        <v>49.019607843137251</v>
      </c>
      <c r="S253" s="55">
        <f t="shared" si="50"/>
        <v>-2.4955436720142572</v>
      </c>
      <c r="T253" s="55">
        <f t="shared" si="51"/>
        <v>-2.4955436720142643</v>
      </c>
      <c r="U253" t="s">
        <v>150</v>
      </c>
      <c r="V253" t="s">
        <v>110</v>
      </c>
      <c r="W253" t="s">
        <v>436</v>
      </c>
      <c r="X253" s="82" t="s">
        <v>509</v>
      </c>
      <c r="Y253" s="66"/>
    </row>
    <row r="254" spans="1:25" ht="15" x14ac:dyDescent="0.25">
      <c r="A254">
        <v>1.7</v>
      </c>
      <c r="B254">
        <v>2.2599999999999998</v>
      </c>
      <c r="C254" s="43">
        <f t="shared" si="43"/>
        <v>3.0713170223841679E-2</v>
      </c>
      <c r="D254" s="44">
        <f>IF(OR($A254="",$B254=""),"",A254*'MPTO_working_2-way'!$G253)</f>
        <v>1.7522123893805308</v>
      </c>
      <c r="E254" s="46">
        <f>IF(OR($A254="",$B254=""),"",B254*'MPTO_working_2-way'!$G253)</f>
        <v>2.3294117647058821</v>
      </c>
      <c r="F254" s="44">
        <f>IF(OR($A254="",$B254=""),"",'MPTO_working_2-way'!D253)</f>
        <v>1.7455701953657428</v>
      </c>
      <c r="G254" s="46">
        <f>IF(OR($A254="",$B254=""),"",'MPTO_working_2-way'!E253)</f>
        <v>2.3412553321145642</v>
      </c>
      <c r="H254" s="44">
        <f>IF(OR($A254="",$B254=""),"",'OddsRatio_working_2-way'!M253)</f>
        <v>1.7453559924999296</v>
      </c>
      <c r="I254" s="44">
        <f>IF(OR($A254="",$B254=""),"",'OddsRatio_working_2-way'!N253)</f>
        <v>2.3416407864998732</v>
      </c>
      <c r="J254" s="44">
        <f>IF('Log_working_2-way'!$D253="","",A254^('Log_working_2-way'!$D253))</f>
        <v>1.7423463494336857</v>
      </c>
      <c r="K254" s="46">
        <f>IF('Log_working_2-way'!$D253="","",B254^('Log_working_2-way'!$D253))</f>
        <v>2.3470801072340981</v>
      </c>
      <c r="L254" s="53">
        <f t="shared" si="44"/>
        <v>0.57070707070707072</v>
      </c>
      <c r="M254" s="53">
        <f t="shared" si="45"/>
        <v>0.42929292929292934</v>
      </c>
      <c r="N254" s="54">
        <v>100</v>
      </c>
      <c r="O254" s="54">
        <f t="shared" si="46"/>
        <v>41.176470588235297</v>
      </c>
      <c r="P254" s="54">
        <f t="shared" si="47"/>
        <v>55.752212389380524</v>
      </c>
      <c r="Q254" s="54">
        <f t="shared" si="48"/>
        <v>44.247787610619469</v>
      </c>
      <c r="R254" s="54">
        <f t="shared" si="49"/>
        <v>58.82352941176471</v>
      </c>
      <c r="S254" s="55">
        <f t="shared" si="50"/>
        <v>-3.0713170223841715</v>
      </c>
      <c r="T254" s="55">
        <f t="shared" si="51"/>
        <v>-3.0713170223841857</v>
      </c>
      <c r="U254" t="s">
        <v>177</v>
      </c>
      <c r="V254" t="s">
        <v>178</v>
      </c>
      <c r="W254" t="s">
        <v>436</v>
      </c>
      <c r="X254" s="82" t="s">
        <v>509</v>
      </c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 s="38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29" activePane="bottomLeft" state="frozen"/>
      <selection pane="bottomLeft" activeCell="S187" sqref="S187:S25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2.59</v>
      </c>
      <c r="B187">
        <v>3.42</v>
      </c>
      <c r="C187">
        <v>2.92</v>
      </c>
      <c r="D187" s="43">
        <f t="shared" si="17"/>
        <v>2.0963800343757111E-2</v>
      </c>
      <c r="E187" s="44">
        <f>IF(OR($A187="",$B187="",$C187=""),"",A187*'MPTO_working_3-way'!$I186)</f>
        <v>2.6442962428903307</v>
      </c>
      <c r="F187" s="45">
        <f>IF(OR($A187="",$B187="",$C187=""),"",B187*'MPTO_working_3-way'!$I186)</f>
        <v>3.4916961971756493</v>
      </c>
      <c r="G187" s="46">
        <f>IF(OR($A187="",$B187="",$C187=""),"",C187*'MPTO_working_3-way'!$I186)</f>
        <v>2.9812142970037705</v>
      </c>
      <c r="H187" s="44">
        <f>IF(OR($A187="",$B187="",$C187=""),"",'MPTO_working_3-way'!E186)</f>
        <v>2.637739786713631</v>
      </c>
      <c r="I187" s="45">
        <f>IF(OR($A187="",$B187="",$C187=""),"",'MPTO_working_3-way'!F186)</f>
        <v>3.5037348208557542</v>
      </c>
      <c r="J187" s="46">
        <f>IF(OR($A187="",$B187="",$C187=""),"",'MPTO_working_3-way'!G186)</f>
        <v>2.9808229947045035</v>
      </c>
      <c r="K187" s="44">
        <f>IF(OR($A187="",$B187="",$C187=""),"",'OddsRatio_working_3-way'!H186)</f>
        <v>2.6408638225517271</v>
      </c>
      <c r="L187" s="45">
        <f>IF(OR($A187="",$B187="",$C187=""),"",'OddsRatio_working_3-way'!I186)</f>
        <v>3.4974153777202384</v>
      </c>
      <c r="M187" s="46">
        <f>IF(OR($A187="",$B187="",$C187=""),"",'OddsRatio_working_3-way'!J186)</f>
        <v>2.9814204649681231</v>
      </c>
      <c r="N187" s="47">
        <f t="shared" ref="N187:N250" si="42">(1/E187)* 100</f>
        <v>37.817245427348809</v>
      </c>
      <c r="O187" s="48">
        <f t="shared" ref="O187:O250" si="43">(1/F187)* 100</f>
        <v>28.639375923050707</v>
      </c>
      <c r="P187" s="48">
        <f t="shared" ref="P187:P250" si="44">(1/G187)* 100</f>
        <v>33.543378649600484</v>
      </c>
      <c r="Q187" t="s">
        <v>137</v>
      </c>
      <c r="R187" t="s">
        <v>39</v>
      </c>
      <c r="S187" s="81">
        <v>44505</v>
      </c>
      <c r="T187" s="50">
        <v>100</v>
      </c>
      <c r="U187" s="50">
        <f t="shared" ref="U187:U250" si="45">(1/A187)*((T187*A187)-T187)</f>
        <v>61.389961389961393</v>
      </c>
      <c r="V187" s="50">
        <f t="shared" ref="V187:V250" si="46">(1/B187)*((T187*B187)-T187)</f>
        <v>70.760233918128648</v>
      </c>
      <c r="W187" s="50">
        <f t="shared" ref="W187:W250" si="47">(1/C187)*((T187*C187)-T187)</f>
        <v>65.753424657534239</v>
      </c>
      <c r="X187" s="50">
        <f t="shared" ref="X187:X250" si="48">((1/B187)+(1/C187))*T187</f>
        <v>63.486341424337091</v>
      </c>
      <c r="Y187" s="50">
        <f t="shared" ref="Y187:Y250" si="49">((1/A187)+(1/C187))*T187</f>
        <v>72.856613952504361</v>
      </c>
      <c r="Z187" s="50">
        <f t="shared" ref="Z187:Z250" si="50">((1/A187)+(1/B187))*T187</f>
        <v>67.849804691909952</v>
      </c>
      <c r="AA187" s="50">
        <f t="shared" ref="AA187:AA250" si="51">U187-X187</f>
        <v>-2.0963800343756986</v>
      </c>
      <c r="AB187" s="50">
        <f t="shared" ref="AB187:AB250" si="52">V187-Y187</f>
        <v>-2.0963800343757129</v>
      </c>
      <c r="AC187" s="50">
        <f t="shared" ref="AC187:AC250" si="53">W187-Z187</f>
        <v>-2.0963800343757129</v>
      </c>
      <c r="AF187">
        <v>2</v>
      </c>
      <c r="AG187">
        <v>1.91</v>
      </c>
      <c r="AH187" s="66"/>
      <c r="AJ187" t="s">
        <v>443</v>
      </c>
    </row>
    <row r="188" spans="1:36" ht="15" x14ac:dyDescent="0.25">
      <c r="A188">
        <v>2.11</v>
      </c>
      <c r="B188">
        <v>3.65</v>
      </c>
      <c r="C188">
        <v>3.63</v>
      </c>
      <c r="D188" s="43">
        <f t="shared" si="17"/>
        <v>2.3388345692737289E-2</v>
      </c>
      <c r="E188" s="44">
        <f>IF(OR($A188="",$B188="",$C188=""),"",A188*'MPTO_working_3-way'!$I187)</f>
        <v>2.1593494094116754</v>
      </c>
      <c r="F188" s="45">
        <f>IF(OR($A188="",$B188="",$C188=""),"",B188*'MPTO_working_3-way'!$I187)</f>
        <v>3.7353674617784911</v>
      </c>
      <c r="G188" s="46">
        <f>IF(OR($A188="",$B188="",$C188=""),"",C188*'MPTO_working_3-way'!$I187)</f>
        <v>3.7148996948646364</v>
      </c>
      <c r="H188" s="44">
        <f>IF(OR($A188="",$B188="",$C188=""),"",'MPTO_working_3-way'!E187)</f>
        <v>2.1452895914517192</v>
      </c>
      <c r="I188" s="45">
        <f>IF(OR($A188="",$B188="",$C188=""),"",'MPTO_working_3-way'!F187)</f>
        <v>3.7569058385252307</v>
      </c>
      <c r="J188" s="46">
        <f>IF(OR($A188="",$B188="",$C188=""),"",'MPTO_working_3-way'!G187)</f>
        <v>3.7357205104797657</v>
      </c>
      <c r="K188" s="44">
        <f>IF(OR($A188="",$B188="",$C188=""),"",'OddsRatio_working_3-way'!H187)</f>
        <v>2.1510346496796058</v>
      </c>
      <c r="L188" s="45">
        <f>IF(OR($A188="",$B188="",$C188=""),"",'OddsRatio_working_3-way'!I187)</f>
        <v>3.7479656050909522</v>
      </c>
      <c r="M188" s="46">
        <f>IF(OR($A188="",$B188="",$C188=""),"",'OddsRatio_working_3-way'!J187)</f>
        <v>3.727226242033661</v>
      </c>
      <c r="N188" s="47">
        <f t="shared" si="42"/>
        <v>46.310244911797511</v>
      </c>
      <c r="O188" s="48">
        <f t="shared" si="43"/>
        <v>26.771127880518559</v>
      </c>
      <c r="P188" s="48">
        <f t="shared" si="44"/>
        <v>26.918627207683947</v>
      </c>
      <c r="Q188" t="s">
        <v>135</v>
      </c>
      <c r="R188" t="s">
        <v>34</v>
      </c>
      <c r="S188" s="81">
        <v>44505</v>
      </c>
      <c r="T188" s="50">
        <v>100</v>
      </c>
      <c r="U188" s="50">
        <f t="shared" si="45"/>
        <v>52.606635071090047</v>
      </c>
      <c r="V188" s="50">
        <f t="shared" si="46"/>
        <v>72.602739726027394</v>
      </c>
      <c r="W188" s="50">
        <f t="shared" si="47"/>
        <v>72.451790633608823</v>
      </c>
      <c r="X188" s="50">
        <f t="shared" si="48"/>
        <v>54.94546964036379</v>
      </c>
      <c r="Y188" s="50">
        <f t="shared" si="49"/>
        <v>74.941574295301137</v>
      </c>
      <c r="Z188" s="50">
        <f t="shared" si="50"/>
        <v>74.790625202882552</v>
      </c>
      <c r="AA188" s="50">
        <f t="shared" si="51"/>
        <v>-2.3388345692737431</v>
      </c>
      <c r="AB188" s="50">
        <f t="shared" si="52"/>
        <v>-2.3388345692737431</v>
      </c>
      <c r="AC188" s="50">
        <f t="shared" si="53"/>
        <v>-2.3388345692737289</v>
      </c>
      <c r="AF188">
        <v>1.95</v>
      </c>
      <c r="AG188">
        <v>1.95</v>
      </c>
      <c r="AH188" s="66"/>
      <c r="AJ188" t="s">
        <v>443</v>
      </c>
    </row>
    <row r="189" spans="1:36" ht="15" x14ac:dyDescent="0.25">
      <c r="A189">
        <v>2.23</v>
      </c>
      <c r="B189">
        <v>3.57</v>
      </c>
      <c r="C189">
        <v>3.16</v>
      </c>
      <c r="D189" s="43">
        <f t="shared" si="17"/>
        <v>4.4998234294001405E-2</v>
      </c>
      <c r="E189" s="44">
        <f>IF(OR($A189="",$B189="",$C189=""),"",A189*'MPTO_working_3-way'!$I188)</f>
        <v>2.3303460624756229</v>
      </c>
      <c r="F189" s="45">
        <f>IF(OR($A189="",$B189="",$C189=""),"",B189*'MPTO_working_3-way'!$I188)</f>
        <v>3.7306436964295848</v>
      </c>
      <c r="G189" s="46">
        <f>IF(OR($A189="",$B189="",$C189=""),"",C189*'MPTO_working_3-way'!$I188)</f>
        <v>3.3021944203690445</v>
      </c>
      <c r="H189" s="44">
        <f>IF(OR($A189="",$B189="",$C189=""),"",'MPTO_working_3-way'!E188)</f>
        <v>2.3071718708997691</v>
      </c>
      <c r="I189" s="45">
        <f>IF(OR($A189="",$B189="",$C189=""),"",'MPTO_working_3-way'!F188)</f>
        <v>3.7719816940665245</v>
      </c>
      <c r="J189" s="46">
        <f>IF(OR($A189="",$B189="",$C189=""),"",'MPTO_working_3-way'!G188)</f>
        <v>3.3172305588486553</v>
      </c>
      <c r="K189" s="44">
        <f>IF(OR($A189="",$B189="",$C189=""),"",'OddsRatio_working_3-way'!H188)</f>
        <v>2.3169877167371102</v>
      </c>
      <c r="L189" s="45">
        <f>IF(OR($A189="",$B189="",$C189=""),"",'OddsRatio_working_3-way'!I188)</f>
        <v>3.7517548227759132</v>
      </c>
      <c r="M189" s="46">
        <f>IF(OR($A189="",$B189="",$C189=""),"",'OddsRatio_working_3-way'!J188)</f>
        <v>3.3127589171968759</v>
      </c>
      <c r="N189" s="47">
        <f t="shared" si="42"/>
        <v>42.912081432989339</v>
      </c>
      <c r="O189" s="48">
        <f t="shared" si="43"/>
        <v>26.805025657021353</v>
      </c>
      <c r="P189" s="48">
        <f t="shared" si="44"/>
        <v>30.282892909989311</v>
      </c>
      <c r="Q189" t="s">
        <v>500</v>
      </c>
      <c r="R189" t="s">
        <v>317</v>
      </c>
      <c r="S189" s="81">
        <v>44505</v>
      </c>
      <c r="T189" s="50">
        <v>100</v>
      </c>
      <c r="U189" s="50">
        <f t="shared" si="45"/>
        <v>55.156950672645742</v>
      </c>
      <c r="V189" s="50">
        <f t="shared" si="46"/>
        <v>71.988795518207283</v>
      </c>
      <c r="W189" s="50">
        <f t="shared" si="47"/>
        <v>68.35443037974683</v>
      </c>
      <c r="X189" s="50">
        <f t="shared" si="48"/>
        <v>59.656774102045887</v>
      </c>
      <c r="Y189" s="50">
        <f t="shared" si="49"/>
        <v>76.488618947607421</v>
      </c>
      <c r="Z189" s="50">
        <f t="shared" si="50"/>
        <v>72.854253809146982</v>
      </c>
      <c r="AA189" s="50">
        <f t="shared" si="51"/>
        <v>-4.4998234294001449</v>
      </c>
      <c r="AB189" s="50">
        <f t="shared" si="52"/>
        <v>-4.4998234294001378</v>
      </c>
      <c r="AC189" s="50">
        <f t="shared" si="53"/>
        <v>-4.499823429400152</v>
      </c>
      <c r="AF189">
        <v>1.84</v>
      </c>
      <c r="AG189">
        <v>2</v>
      </c>
      <c r="AH189" s="66"/>
      <c r="AJ189" t="s">
        <v>445</v>
      </c>
    </row>
    <row r="190" spans="1:36" ht="15" x14ac:dyDescent="0.25">
      <c r="A190">
        <v>1.67</v>
      </c>
      <c r="B190">
        <v>3.93</v>
      </c>
      <c r="C190">
        <v>4.9800000000000004</v>
      </c>
      <c r="D190" s="43">
        <f t="shared" si="17"/>
        <v>5.4058534269638026E-2</v>
      </c>
      <c r="E190" s="44">
        <f>IF(OR($A190="",$B190="",$C190=""),"",A190*'MPTO_working_3-way'!$I189)</f>
        <v>1.7602777522302955</v>
      </c>
      <c r="F190" s="45">
        <f>IF(OR($A190="",$B190="",$C190=""),"",B190*'MPTO_working_3-way'!$I189)</f>
        <v>4.1424500396796775</v>
      </c>
      <c r="G190" s="46">
        <f>IF(OR($A190="",$B190="",$C190=""),"",C190*'MPTO_working_3-way'!$I189)</f>
        <v>5.2492115006627982</v>
      </c>
      <c r="H190" s="44">
        <f>IF(OR($A190="",$B190="",$C190=""),"",'MPTO_working_3-way'!E189)</f>
        <v>1.7218138273645029</v>
      </c>
      <c r="I190" s="45">
        <f>IF(OR($A190="",$B190="",$C190=""),"",'MPTO_working_3-way'!F189)</f>
        <v>4.2295206069222129</v>
      </c>
      <c r="J190" s="46">
        <f>IF(OR($A190="",$B190="",$C190=""),"",'MPTO_working_3-way'!G189)</f>
        <v>5.4709473119672687</v>
      </c>
      <c r="K190" s="44">
        <f>IF(OR($A190="",$B190="",$C190=""),"",'OddsRatio_working_3-way'!H189)</f>
        <v>1.7350168463256577</v>
      </c>
      <c r="L190" s="45">
        <f>IF(OR($A190="",$B190="",$C190=""),"",'OddsRatio_working_3-way'!I189)</f>
        <v>4.2143274025883244</v>
      </c>
      <c r="M190" s="46">
        <f>IF(OR($A190="",$B190="",$C190=""),"",'OddsRatio_working_3-way'!J189)</f>
        <v>5.3662194751882373</v>
      </c>
      <c r="N190" s="47">
        <f t="shared" si="42"/>
        <v>56.809216541706931</v>
      </c>
      <c r="O190" s="48">
        <f t="shared" si="43"/>
        <v>24.14030321237928</v>
      </c>
      <c r="P190" s="48">
        <f t="shared" si="44"/>
        <v>19.050480245913768</v>
      </c>
      <c r="Q190" t="s">
        <v>313</v>
      </c>
      <c r="R190" t="s">
        <v>315</v>
      </c>
      <c r="S190" s="81">
        <v>44505</v>
      </c>
      <c r="T190" s="50">
        <v>100</v>
      </c>
      <c r="U190" s="50">
        <f t="shared" si="45"/>
        <v>40.119760479041922</v>
      </c>
      <c r="V190" s="50">
        <f t="shared" si="46"/>
        <v>74.554707379134854</v>
      </c>
      <c r="W190" s="50">
        <f t="shared" si="47"/>
        <v>79.919678714859444</v>
      </c>
      <c r="X190" s="50">
        <f t="shared" si="48"/>
        <v>45.525613906005702</v>
      </c>
      <c r="Y190" s="50">
        <f t="shared" si="49"/>
        <v>79.960560806098641</v>
      </c>
      <c r="Z190" s="50">
        <f t="shared" si="50"/>
        <v>85.325532141823231</v>
      </c>
      <c r="AA190" s="50">
        <f t="shared" si="51"/>
        <v>-5.4058534269637804</v>
      </c>
      <c r="AB190" s="50">
        <f t="shared" si="52"/>
        <v>-5.4058534269637875</v>
      </c>
      <c r="AC190" s="50">
        <f t="shared" si="53"/>
        <v>-5.4058534269637875</v>
      </c>
      <c r="AF190">
        <v>2.04</v>
      </c>
      <c r="AG190">
        <v>1.81</v>
      </c>
      <c r="AH190" s="66"/>
      <c r="AJ190" t="s">
        <v>445</v>
      </c>
    </row>
    <row r="191" spans="1:36" ht="15" x14ac:dyDescent="0.25">
      <c r="A191">
        <v>1.52</v>
      </c>
      <c r="B191">
        <v>4.3600000000000003</v>
      </c>
      <c r="C191">
        <v>5.95</v>
      </c>
      <c r="D191" s="43">
        <f t="shared" si="17"/>
        <v>5.5319761897999253E-2</v>
      </c>
      <c r="E191" s="44">
        <f>IF(OR($A191="",$B191="",$C191=""),"",A191*'MPTO_working_3-way'!$I190)</f>
        <v>1.6040860380849589</v>
      </c>
      <c r="F191" s="45">
        <f>IF(OR($A191="",$B191="",$C191=""),"",B191*'MPTO_working_3-way'!$I190)</f>
        <v>4.6011941618752772</v>
      </c>
      <c r="G191" s="46">
        <f>IF(OR($A191="",$B191="",$C191=""),"",C191*'MPTO_working_3-way'!$I190)</f>
        <v>6.2791525832930954</v>
      </c>
      <c r="H191" s="44">
        <f>IF(OR($A191="",$B191="",$C191=""),"",'MPTO_working_3-way'!E190)</f>
        <v>1.5638321499051355</v>
      </c>
      <c r="I191" s="45">
        <f>IF(OR($A191="",$B191="",$C191=""),"",'MPTO_working_3-way'!F190)</f>
        <v>4.7411817893248447</v>
      </c>
      <c r="J191" s="46">
        <f>IF(OR($A191="",$B191="",$C191=""),"",'MPTO_working_3-way'!G190)</f>
        <v>6.6832720912258834</v>
      </c>
      <c r="K191" s="44">
        <f>IF(OR($A191="",$B191="",$C191=""),"",'OddsRatio_working_3-way'!H190)</f>
        <v>1.5765957436275095</v>
      </c>
      <c r="L191" s="45">
        <f>IF(OR($A191="",$B191="",$C191=""),"",'OddsRatio_working_3-way'!I190)</f>
        <v>4.7256955742085252</v>
      </c>
      <c r="M191" s="46">
        <f>IF(OR($A191="",$B191="",$C191=""),"",'OddsRatio_working_3-way'!J190)</f>
        <v>6.4887479441464881</v>
      </c>
      <c r="N191" s="47">
        <f t="shared" si="42"/>
        <v>62.34079570905385</v>
      </c>
      <c r="O191" s="48">
        <f t="shared" si="43"/>
        <v>21.733488412330697</v>
      </c>
      <c r="P191" s="48">
        <f t="shared" si="44"/>
        <v>15.925715878615437</v>
      </c>
      <c r="Q191" t="s">
        <v>316</v>
      </c>
      <c r="R191" t="s">
        <v>310</v>
      </c>
      <c r="S191" s="81">
        <v>44505</v>
      </c>
      <c r="T191" s="50">
        <v>100</v>
      </c>
      <c r="U191" s="50">
        <f t="shared" si="45"/>
        <v>34.21052631578948</v>
      </c>
      <c r="V191" s="50">
        <f t="shared" si="46"/>
        <v>77.064220183486242</v>
      </c>
      <c r="W191" s="50">
        <f t="shared" si="47"/>
        <v>83.193277310924358</v>
      </c>
      <c r="X191" s="50">
        <f t="shared" si="48"/>
        <v>39.742502505589385</v>
      </c>
      <c r="Y191" s="50">
        <f t="shared" si="49"/>
        <v>82.596196373286162</v>
      </c>
      <c r="Z191" s="50">
        <f t="shared" si="50"/>
        <v>88.725253500724293</v>
      </c>
      <c r="AA191" s="50">
        <f t="shared" si="51"/>
        <v>-5.5319761897999058</v>
      </c>
      <c r="AB191" s="50">
        <f t="shared" si="52"/>
        <v>-5.53197618979992</v>
      </c>
      <c r="AC191" s="50">
        <f t="shared" si="53"/>
        <v>-5.5319761897999342</v>
      </c>
      <c r="AF191">
        <v>1.79</v>
      </c>
      <c r="AG191">
        <v>2.0299999999999998</v>
      </c>
      <c r="AH191" s="66"/>
      <c r="AJ191" t="s">
        <v>445</v>
      </c>
    </row>
    <row r="192" spans="1:36" ht="15" x14ac:dyDescent="0.25">
      <c r="A192">
        <v>1.23</v>
      </c>
      <c r="B192">
        <v>6.17</v>
      </c>
      <c r="C192">
        <v>11.89</v>
      </c>
      <c r="D192" s="43">
        <f t="shared" si="17"/>
        <v>5.9186973695031897E-2</v>
      </c>
      <c r="E192" s="44">
        <f>IF(OR($A192="",$B192="",$C192=""),"",A192*'MPTO_working_3-way'!$I191)</f>
        <v>1.3027999776448893</v>
      </c>
      <c r="F192" s="45">
        <f>IF(OR($A192="",$B192="",$C192=""),"",B192*'MPTO_working_3-way'!$I191)</f>
        <v>6.5351836276983466</v>
      </c>
      <c r="G192" s="46">
        <f>IF(OR($A192="",$B192="",$C192=""),"",C192*'MPTO_working_3-way'!$I191)</f>
        <v>12.59373311723393</v>
      </c>
      <c r="H192" s="44">
        <f>IF(OR($A192="",$B192="",$C192=""),"",'MPTO_working_3-way'!E191)</f>
        <v>1.2605903155983069</v>
      </c>
      <c r="I192" s="45">
        <f>IF(OR($A192="",$B192="",$C192=""),"",'MPTO_working_3-way'!F191)</f>
        <v>7.0251575003803852</v>
      </c>
      <c r="J192" s="46">
        <f>IF(OR($A192="",$B192="",$C192=""),"",'MPTO_working_3-way'!G191)</f>
        <v>15.533908653088318</v>
      </c>
      <c r="K192" s="44">
        <f>IF(OR($A192="",$B192="",$C192=""),"",'OddsRatio_working_3-way'!H191)</f>
        <v>1.271071406831966</v>
      </c>
      <c r="L192" s="45">
        <f>IF(OR($A192="",$B192="",$C192=""),"",'OddsRatio_working_3-way'!I191)</f>
        <v>7.0932137970489775</v>
      </c>
      <c r="M192" s="46">
        <f>IF(OR($A192="",$B192="",$C192=""),"",'OddsRatio_working_3-way'!J191)</f>
        <v>13.834641827826569</v>
      </c>
      <c r="N192" s="47">
        <f t="shared" si="42"/>
        <v>76.757753850113659</v>
      </c>
      <c r="O192" s="48">
        <f t="shared" si="43"/>
        <v>15.301788855046972</v>
      </c>
      <c r="P192" s="48">
        <f t="shared" si="44"/>
        <v>7.9404572948393453</v>
      </c>
      <c r="Q192" t="s">
        <v>470</v>
      </c>
      <c r="R192" t="s">
        <v>465</v>
      </c>
      <c r="S192" s="81">
        <v>44505</v>
      </c>
      <c r="T192" s="50">
        <v>100</v>
      </c>
      <c r="U192" s="50">
        <f t="shared" si="45"/>
        <v>18.699186991869919</v>
      </c>
      <c r="V192" s="50">
        <f t="shared" si="46"/>
        <v>83.792544570502429</v>
      </c>
      <c r="W192" s="50">
        <f t="shared" si="47"/>
        <v>91.589571068124471</v>
      </c>
      <c r="X192" s="50">
        <f t="shared" si="48"/>
        <v>24.617884361373093</v>
      </c>
      <c r="Y192" s="50">
        <f t="shared" si="49"/>
        <v>89.711241940005607</v>
      </c>
      <c r="Z192" s="50">
        <f t="shared" si="50"/>
        <v>97.508268437627649</v>
      </c>
      <c r="AA192" s="50">
        <f t="shared" si="51"/>
        <v>-5.9186973695031746</v>
      </c>
      <c r="AB192" s="50">
        <f t="shared" si="52"/>
        <v>-5.9186973695031782</v>
      </c>
      <c r="AC192" s="50">
        <f t="shared" si="53"/>
        <v>-5.9186973695031782</v>
      </c>
      <c r="AF192">
        <v>1.56</v>
      </c>
      <c r="AG192">
        <v>2.4</v>
      </c>
      <c r="AH192" s="66"/>
      <c r="AJ192" t="s">
        <v>445</v>
      </c>
    </row>
    <row r="193" spans="1:36" ht="15" x14ac:dyDescent="0.25">
      <c r="A193">
        <v>3.68</v>
      </c>
      <c r="B193">
        <v>3.57</v>
      </c>
      <c r="C193">
        <v>2</v>
      </c>
      <c r="D193" s="43">
        <f t="shared" si="17"/>
        <v>5.1851175252709769E-2</v>
      </c>
      <c r="E193" s="44">
        <f>IF(OR($A193="",$B193="",$C193=""),"",A193*'MPTO_working_3-way'!$I192)</f>
        <v>3.8708123249299722</v>
      </c>
      <c r="F193" s="45">
        <f>IF(OR($A193="",$B193="",$C193=""),"",B193*'MPTO_working_3-way'!$I192)</f>
        <v>3.7551086956521735</v>
      </c>
      <c r="G193" s="46">
        <f>IF(OR($A193="",$B193="",$C193=""),"",C193*'MPTO_working_3-way'!$I192)</f>
        <v>2.1037023505054195</v>
      </c>
      <c r="H193" s="44">
        <f>IF(OR($A193="",$B193="",$C193=""),"",'MPTO_working_3-way'!E192)</f>
        <v>3.92996171027441</v>
      </c>
      <c r="I193" s="45">
        <f>IF(OR($A193="",$B193="",$C193=""),"",'MPTO_working_3-way'!F192)</f>
        <v>3.8047650306985359</v>
      </c>
      <c r="J193" s="46">
        <f>IF(OR($A193="",$B193="",$C193=""),"",'MPTO_working_3-way'!G192)</f>
        <v>2.0716102853058049</v>
      </c>
      <c r="K193" s="44">
        <f>IF(OR($A193="",$B193="",$C193=""),"",'OddsRatio_working_3-way'!H192)</f>
        <v>3.9053943240649707</v>
      </c>
      <c r="L193" s="45">
        <f>IF(OR($A193="",$B193="",$C193=""),"",'OddsRatio_working_3-way'!I192)</f>
        <v>3.786143064495139</v>
      </c>
      <c r="M193" s="46">
        <f>IF(OR($A193="",$B193="",$C193=""),"",'OddsRatio_working_3-way'!J192)</f>
        <v>2.0841023597257351</v>
      </c>
      <c r="N193" s="47">
        <f t="shared" si="42"/>
        <v>25.834370567632497</v>
      </c>
      <c r="O193" s="48">
        <f t="shared" si="43"/>
        <v>26.6303875879237</v>
      </c>
      <c r="P193" s="48">
        <f t="shared" si="44"/>
        <v>47.535241844443803</v>
      </c>
      <c r="Q193" t="s">
        <v>501</v>
      </c>
      <c r="R193" t="s">
        <v>502</v>
      </c>
      <c r="S193" s="81">
        <v>44505</v>
      </c>
      <c r="T193" s="50">
        <v>100</v>
      </c>
      <c r="U193" s="50">
        <f t="shared" si="45"/>
        <v>72.826086956521735</v>
      </c>
      <c r="V193" s="50">
        <f t="shared" si="46"/>
        <v>71.988795518207283</v>
      </c>
      <c r="W193" s="50">
        <f t="shared" si="47"/>
        <v>50</v>
      </c>
      <c r="X193" s="50">
        <f t="shared" si="48"/>
        <v>78.011204481792717</v>
      </c>
      <c r="Y193" s="50">
        <f t="shared" si="49"/>
        <v>77.173913043478265</v>
      </c>
      <c r="Z193" s="50">
        <f t="shared" si="50"/>
        <v>55.185117525270975</v>
      </c>
      <c r="AA193" s="50">
        <f t="shared" si="51"/>
        <v>-5.1851175252709822</v>
      </c>
      <c r="AB193" s="50">
        <f t="shared" si="52"/>
        <v>-5.1851175252709822</v>
      </c>
      <c r="AC193" s="50">
        <f t="shared" si="53"/>
        <v>-5.1851175252709751</v>
      </c>
      <c r="AF193">
        <v>1.88</v>
      </c>
      <c r="AG193">
        <v>1.94</v>
      </c>
      <c r="AH193" s="66"/>
      <c r="AJ193" t="s">
        <v>445</v>
      </c>
    </row>
    <row r="194" spans="1:36" ht="15" x14ac:dyDescent="0.25">
      <c r="A194">
        <v>10.89</v>
      </c>
      <c r="B194">
        <v>6.22</v>
      </c>
      <c r="C194">
        <v>1.23</v>
      </c>
      <c r="D194" s="43">
        <f t="shared" si="17"/>
        <v>6.5607198816002299E-2</v>
      </c>
      <c r="E194" s="44">
        <f>IF(OR($A194="",$B194="",$C194=""),"",A194*'MPTO_working_3-way'!$I193)</f>
        <v>11.604462395106266</v>
      </c>
      <c r="F194" s="45">
        <f>IF(OR($A194="",$B194="",$C194=""),"",B194*'MPTO_working_3-way'!$I193)</f>
        <v>6.6280767766355337</v>
      </c>
      <c r="G194" s="46">
        <f>IF(OR($A194="",$B194="",$C194=""),"",C194*'MPTO_working_3-way'!$I193)</f>
        <v>1.3106968545436828</v>
      </c>
      <c r="H194" s="44">
        <f>IF(OR($A194="",$B194="",$C194=""),"",'MPTO_working_3-way'!E193)</f>
        <v>14.294229913368229</v>
      </c>
      <c r="I194" s="45">
        <f>IF(OR($A194="",$B194="",$C194=""),"",'MPTO_working_3-way'!F193)</f>
        <v>7.1992873213961355</v>
      </c>
      <c r="J194" s="46">
        <f>IF(OR($A194="",$B194="",$C194=""),"",'MPTO_working_3-way'!G193)</f>
        <v>1.2640002823081997</v>
      </c>
      <c r="K194" s="44">
        <f>IF(OR($A194="",$B194="",$C194=""),"",'OddsRatio_working_3-way'!H193)</f>
        <v>12.837588538397345</v>
      </c>
      <c r="L194" s="45">
        <f>IF(OR($A194="",$B194="",$C194=""),"",'OddsRatio_working_3-way'!I193)</f>
        <v>7.2479486522178096</v>
      </c>
      <c r="M194" s="46">
        <f>IF(OR($A194="",$B194="",$C194=""),"",'OddsRatio_working_3-way'!J193)</f>
        <v>1.275292756706915</v>
      </c>
      <c r="N194" s="47">
        <f t="shared" si="42"/>
        <v>8.6173746439275938</v>
      </c>
      <c r="O194" s="48">
        <f t="shared" si="43"/>
        <v>15.087332776908601</v>
      </c>
      <c r="P194" s="48">
        <f t="shared" si="44"/>
        <v>76.295292579163814</v>
      </c>
      <c r="Q194" t="s">
        <v>314</v>
      </c>
      <c r="R194" t="s">
        <v>318</v>
      </c>
      <c r="S194" s="81">
        <v>44505</v>
      </c>
      <c r="T194" s="50">
        <v>100</v>
      </c>
      <c r="U194" s="50">
        <f t="shared" si="45"/>
        <v>90.81726354453626</v>
      </c>
      <c r="V194" s="50">
        <f t="shared" si="46"/>
        <v>83.922829581993568</v>
      </c>
      <c r="W194" s="50">
        <f t="shared" si="47"/>
        <v>18.699186991869919</v>
      </c>
      <c r="X194" s="50">
        <f t="shared" si="48"/>
        <v>97.37798342613651</v>
      </c>
      <c r="Y194" s="50">
        <f t="shared" si="49"/>
        <v>90.483549463593803</v>
      </c>
      <c r="Z194" s="50">
        <f t="shared" si="50"/>
        <v>25.259906873470161</v>
      </c>
      <c r="AA194" s="50">
        <f t="shared" si="51"/>
        <v>-6.5607198816002494</v>
      </c>
      <c r="AB194" s="50">
        <f t="shared" si="52"/>
        <v>-6.5607198816002352</v>
      </c>
      <c r="AC194" s="50">
        <f t="shared" si="53"/>
        <v>-6.5607198816002423</v>
      </c>
      <c r="AF194">
        <v>1.42</v>
      </c>
      <c r="AG194">
        <v>2.82</v>
      </c>
      <c r="AH194" s="66"/>
      <c r="AJ194" t="s">
        <v>445</v>
      </c>
    </row>
    <row r="195" spans="1:36" ht="15" x14ac:dyDescent="0.25">
      <c r="A195">
        <v>1.18</v>
      </c>
      <c r="B195">
        <v>6.88</v>
      </c>
      <c r="C195">
        <v>14.05</v>
      </c>
      <c r="D195" s="43">
        <f t="shared" si="17"/>
        <v>6.3980841552145673E-2</v>
      </c>
      <c r="E195" s="44">
        <f>IF(OR($A195="",$B195="",$C195=""),"",A195*'MPTO_working_3-way'!$I194)</f>
        <v>1.2554973930315318</v>
      </c>
      <c r="F195" s="45">
        <f>IF(OR($A195="",$B195="",$C195=""),"",B195*'MPTO_working_3-way'!$I194)</f>
        <v>7.3201881898787624</v>
      </c>
      <c r="G195" s="46">
        <f>IF(OR($A195="",$B195="",$C195=""),"",C195*'MPTO_working_3-way'!$I194)</f>
        <v>14.948930823807647</v>
      </c>
      <c r="H195" s="44">
        <f>IF(OR($A195="",$B195="",$C195=""),"",'MPTO_working_3-way'!E194)</f>
        <v>1.2104622480297786</v>
      </c>
      <c r="I195" s="45">
        <f>IF(OR($A195="",$B195="",$C195=""),"",'MPTO_working_3-way'!F194)</f>
        <v>8.0630927314232714</v>
      </c>
      <c r="J195" s="46">
        <f>IF(OR($A195="",$B195="",$C195=""),"",'MPTO_working_3-way'!G194)</f>
        <v>20.061214774653937</v>
      </c>
      <c r="K195" s="44">
        <f>IF(OR($A195="",$B195="",$C195=""),"",'OddsRatio_working_3-way'!H194)</f>
        <v>1.2205810526796859</v>
      </c>
      <c r="L195" s="45">
        <f>IF(OR($A195="",$B195="",$C195=""),"",'OddsRatio_working_3-way'!I194)</f>
        <v>8.2056477208697363</v>
      </c>
      <c r="M195" s="46">
        <f>IF(OR($A195="",$B195="",$C195=""),"",'OddsRatio_working_3-way'!J194)</f>
        <v>16.992126319277226</v>
      </c>
      <c r="N195" s="47">
        <f t="shared" si="42"/>
        <v>79.649707402848023</v>
      </c>
      <c r="O195" s="48">
        <f t="shared" si="43"/>
        <v>13.660850978976841</v>
      </c>
      <c r="P195" s="48">
        <f t="shared" si="44"/>
        <v>6.6894416181751364</v>
      </c>
      <c r="Q195" t="s">
        <v>503</v>
      </c>
      <c r="R195" t="s">
        <v>504</v>
      </c>
      <c r="S195" s="81">
        <v>44505</v>
      </c>
      <c r="T195" s="50">
        <v>100</v>
      </c>
      <c r="U195" s="50">
        <f t="shared" si="45"/>
        <v>15.254237288135595</v>
      </c>
      <c r="V195" s="50">
        <f t="shared" si="46"/>
        <v>85.465116279069775</v>
      </c>
      <c r="W195" s="50">
        <f t="shared" si="47"/>
        <v>92.882562277580064</v>
      </c>
      <c r="X195" s="50">
        <f t="shared" si="48"/>
        <v>21.652321443350161</v>
      </c>
      <c r="Y195" s="50">
        <f t="shared" si="49"/>
        <v>91.863200434284337</v>
      </c>
      <c r="Z195" s="50">
        <f t="shared" si="50"/>
        <v>99.280646432794654</v>
      </c>
      <c r="AA195" s="50">
        <f t="shared" si="51"/>
        <v>-6.3980841552145655</v>
      </c>
      <c r="AB195" s="50">
        <f t="shared" si="52"/>
        <v>-6.398084155214562</v>
      </c>
      <c r="AC195" s="50">
        <f t="shared" si="53"/>
        <v>-6.3980841552145904</v>
      </c>
      <c r="AF195">
        <v>1.56</v>
      </c>
      <c r="AG195">
        <v>2.4</v>
      </c>
      <c r="AH195" s="66"/>
      <c r="AJ195" t="s">
        <v>445</v>
      </c>
    </row>
    <row r="196" spans="1:36" ht="15" x14ac:dyDescent="0.25">
      <c r="A196">
        <v>1.3</v>
      </c>
      <c r="B196">
        <v>5.74</v>
      </c>
      <c r="C196">
        <v>11.79</v>
      </c>
      <c r="D196" s="43">
        <f t="shared" si="17"/>
        <v>2.8264439174884082E-2</v>
      </c>
      <c r="E196" s="44">
        <f>IF(OR($A196="",$B196="",$C196=""),"",A196*'MPTO_working_3-way'!$I195)</f>
        <v>1.3367437709273493</v>
      </c>
      <c r="F196" s="45">
        <f>IF(OR($A196="",$B196="",$C196=""),"",B196*'MPTO_working_3-way'!$I195)</f>
        <v>5.9022378808638347</v>
      </c>
      <c r="G196" s="46">
        <f>IF(OR($A196="",$B196="",$C196=""),"",C196*'MPTO_working_3-way'!$I195)</f>
        <v>12.123237737871882</v>
      </c>
      <c r="H196" s="44">
        <f>IF(OR($A196="",$B196="",$C196=""),"",'MPTO_working_3-way'!E195)</f>
        <v>1.3161197340064323</v>
      </c>
      <c r="I196" s="45">
        <f>IF(OR($A196="",$B196="",$C196=""),"",'MPTO_working_3-way'!F195)</f>
        <v>6.0681619096536137</v>
      </c>
      <c r="J196" s="46">
        <f>IF(OR($A196="",$B196="",$C196=""),"",'MPTO_working_3-way'!G195)</f>
        <v>13.263274534181461</v>
      </c>
      <c r="K196" s="44">
        <f>IF(OR($A196="",$B196="",$C196=""),"",'OddsRatio_working_3-way'!H195)</f>
        <v>1.3221479098761837</v>
      </c>
      <c r="L196" s="45">
        <f>IF(OR($A196="",$B196="",$C196=""),"",'OddsRatio_working_3-way'!I195)</f>
        <v>6.0899369760437008</v>
      </c>
      <c r="M196" s="46">
        <f>IF(OR($A196="",$B196="",$C196=""),"",'OddsRatio_working_3-way'!J195)</f>
        <v>12.58658649188007</v>
      </c>
      <c r="N196" s="47">
        <f t="shared" si="42"/>
        <v>74.808652319828099</v>
      </c>
      <c r="O196" s="48">
        <f t="shared" si="43"/>
        <v>16.942726135152704</v>
      </c>
      <c r="P196" s="48">
        <f t="shared" si="44"/>
        <v>8.2486215450192137</v>
      </c>
      <c r="Q196" t="s">
        <v>97</v>
      </c>
      <c r="R196" t="s">
        <v>141</v>
      </c>
      <c r="S196" s="81">
        <v>44505</v>
      </c>
      <c r="T196" s="50">
        <v>100</v>
      </c>
      <c r="U196" s="50">
        <f t="shared" si="45"/>
        <v>23.076923076923073</v>
      </c>
      <c r="V196" s="50">
        <f t="shared" si="46"/>
        <v>82.57839721254355</v>
      </c>
      <c r="W196" s="50">
        <f t="shared" si="47"/>
        <v>91.518235793044965</v>
      </c>
      <c r="X196" s="50">
        <f t="shared" si="48"/>
        <v>25.903366994411492</v>
      </c>
      <c r="Y196" s="50">
        <f t="shared" si="49"/>
        <v>85.404841130031954</v>
      </c>
      <c r="Z196" s="50">
        <f t="shared" si="50"/>
        <v>94.34467971053337</v>
      </c>
      <c r="AA196" s="50">
        <f t="shared" si="51"/>
        <v>-2.8264439174884188</v>
      </c>
      <c r="AB196" s="50">
        <f t="shared" si="52"/>
        <v>-2.8264439174884046</v>
      </c>
      <c r="AC196" s="50">
        <f t="shared" si="53"/>
        <v>-2.8264439174884046</v>
      </c>
      <c r="AF196">
        <v>1.6</v>
      </c>
      <c r="AG196">
        <v>2.4700000000000002</v>
      </c>
      <c r="AH196" s="66"/>
      <c r="AJ196" t="s">
        <v>441</v>
      </c>
    </row>
    <row r="197" spans="1:36" ht="15" x14ac:dyDescent="0.25">
      <c r="A197">
        <v>2.42</v>
      </c>
      <c r="B197">
        <v>3.25</v>
      </c>
      <c r="C197">
        <v>3.25</v>
      </c>
      <c r="D197" s="43">
        <f t="shared" ref="D197:D254" si="54">IF(OR($A197="",$B197="",$C197=""),"",(1/A197)+(1/B197)+(1/C197)-1)</f>
        <v>2.8607755880483143E-2</v>
      </c>
      <c r="E197" s="44">
        <f>IF(OR($A197="",$B197="",$C197=""),"",A197*'MPTO_working_3-way'!$I196)</f>
        <v>2.4892307692307689</v>
      </c>
      <c r="F197" s="45">
        <f>IF(OR($A197="",$B197="",$C197=""),"",B197*'MPTO_working_3-way'!$I196)</f>
        <v>3.3429752066115701</v>
      </c>
      <c r="G197" s="46">
        <f>IF(OR($A197="",$B197="",$C197=""),"",C197*'MPTO_working_3-way'!$I196)</f>
        <v>3.3429752066115701</v>
      </c>
      <c r="H197" s="44">
        <f>IF(OR($A197="",$B197="",$C197=""),"",'MPTO_working_3-way'!E196)</f>
        <v>2.4771653543307082</v>
      </c>
      <c r="I197" s="45">
        <f>IF(OR($A197="",$B197="",$C197=""),"",'MPTO_working_3-way'!F196)</f>
        <v>3.3539445628997866</v>
      </c>
      <c r="J197" s="46">
        <f>IF(OR($A197="",$B197="",$C197=""),"",'MPTO_working_3-way'!G196)</f>
        <v>3.3539445628997866</v>
      </c>
      <c r="K197" s="44">
        <f>IF(OR($A197="",$B197="",$C197=""),"",'OddsRatio_working_3-way'!H196)</f>
        <v>2.4825163650364037</v>
      </c>
      <c r="L197" s="45">
        <f>IF(OR($A197="",$B197="",$C197=""),"",'OddsRatio_working_3-way'!I196)</f>
        <v>3.3490576206562732</v>
      </c>
      <c r="M197" s="46">
        <f>IF(OR($A197="",$B197="",$C197=""),"",'OddsRatio_working_3-way'!J196)</f>
        <v>3.3490576206562732</v>
      </c>
      <c r="N197" s="47">
        <f t="shared" si="42"/>
        <v>40.173053152039564</v>
      </c>
      <c r="O197" s="48">
        <f t="shared" si="43"/>
        <v>29.913473423980225</v>
      </c>
      <c r="P197" s="48">
        <f t="shared" si="44"/>
        <v>29.913473423980225</v>
      </c>
      <c r="Q197" t="s">
        <v>173</v>
      </c>
      <c r="R197" t="s">
        <v>144</v>
      </c>
      <c r="S197" s="81">
        <v>44505</v>
      </c>
      <c r="T197" s="50">
        <v>100</v>
      </c>
      <c r="U197" s="50">
        <f t="shared" si="45"/>
        <v>58.677685950413228</v>
      </c>
      <c r="V197" s="50">
        <f t="shared" si="46"/>
        <v>69.230769230769241</v>
      </c>
      <c r="W197" s="50">
        <f t="shared" si="47"/>
        <v>69.230769230769241</v>
      </c>
      <c r="X197" s="50">
        <f t="shared" si="48"/>
        <v>61.53846153846154</v>
      </c>
      <c r="Y197" s="50">
        <f t="shared" si="49"/>
        <v>72.091544818817539</v>
      </c>
      <c r="Z197" s="50">
        <f t="shared" si="50"/>
        <v>72.091544818817539</v>
      </c>
      <c r="AA197" s="50">
        <f t="shared" si="51"/>
        <v>-2.8607755880483126</v>
      </c>
      <c r="AB197" s="50">
        <f t="shared" si="52"/>
        <v>-2.8607755880482983</v>
      </c>
      <c r="AC197" s="50">
        <f t="shared" si="53"/>
        <v>-2.8607755880482983</v>
      </c>
      <c r="AF197">
        <v>2.4900000000000002</v>
      </c>
      <c r="AG197">
        <v>1.58</v>
      </c>
      <c r="AH197" s="66"/>
      <c r="AJ197" t="s">
        <v>435</v>
      </c>
    </row>
    <row r="198" spans="1:36" s="50" customFormat="1" ht="15" x14ac:dyDescent="0.25">
      <c r="A198">
        <v>2.63</v>
      </c>
      <c r="B198">
        <v>2.97</v>
      </c>
      <c r="C198">
        <v>3.23</v>
      </c>
      <c r="D198" s="43">
        <f t="shared" si="54"/>
        <v>2.6525996802280183E-2</v>
      </c>
      <c r="E198" s="44">
        <f>IF(OR($A198="",$B198="",$C198=""),"",A198*'MPTO_working_3-way'!$I197)</f>
        <v>2.6997633715899969</v>
      </c>
      <c r="F198" s="45">
        <f>IF(OR($A198="",$B198="",$C198=""),"",B198*'MPTO_working_3-way'!$I197)</f>
        <v>3.0487822105027722</v>
      </c>
      <c r="G198" s="46">
        <f>IF(OR($A198="",$B198="",$C198=""),"",C198*'MPTO_working_3-way'!$I197)</f>
        <v>3.3156789696713651</v>
      </c>
      <c r="H198" s="44">
        <f>IF(OR($A198="",$B198="",$C198=""),"",'MPTO_working_3-way'!E197)</f>
        <v>2.6926153074133299</v>
      </c>
      <c r="I198" s="45">
        <f>IF(OR($A198="",$B198="",$C198=""),"",'MPTO_working_3-way'!F197)</f>
        <v>3.0500978160664647</v>
      </c>
      <c r="J198" s="46">
        <f>IF(OR($A198="",$B198="",$C198=""),"",'MPTO_working_3-way'!G197)</f>
        <v>3.3249597073069546</v>
      </c>
      <c r="K198" s="44">
        <f>IF(OR($A198="",$B198="",$C198=""),"",'OddsRatio_working_3-way'!H197)</f>
        <v>2.6959793215446628</v>
      </c>
      <c r="L198" s="45">
        <f>IF(OR($A198="",$B198="",$C198=""),"",'OddsRatio_working_3-way'!I197)</f>
        <v>3.049741879412875</v>
      </c>
      <c r="M198" s="46">
        <f>IF(OR($A198="",$B198="",$C198=""),"",'OddsRatio_working_3-way'!J197)</f>
        <v>3.3202661883709186</v>
      </c>
      <c r="N198" s="47">
        <f t="shared" si="42"/>
        <v>37.040283253086017</v>
      </c>
      <c r="O198" s="48">
        <f t="shared" si="43"/>
        <v>32.799981466537446</v>
      </c>
      <c r="P198" s="48">
        <f t="shared" si="44"/>
        <v>30.159735280376538</v>
      </c>
      <c r="Q198" t="s">
        <v>146</v>
      </c>
      <c r="R198" t="s">
        <v>185</v>
      </c>
      <c r="S198" s="81">
        <v>44505</v>
      </c>
      <c r="T198" s="50">
        <v>100</v>
      </c>
      <c r="U198" s="50">
        <f t="shared" si="45"/>
        <v>61.977186311787079</v>
      </c>
      <c r="V198" s="50">
        <f t="shared" si="46"/>
        <v>66.329966329966325</v>
      </c>
      <c r="W198" s="50">
        <f t="shared" si="47"/>
        <v>69.040247678018574</v>
      </c>
      <c r="X198" s="50">
        <f t="shared" si="48"/>
        <v>64.629785992015101</v>
      </c>
      <c r="Y198" s="50">
        <f t="shared" si="49"/>
        <v>68.982566010194361</v>
      </c>
      <c r="Z198" s="50">
        <f t="shared" si="50"/>
        <v>71.692847358246595</v>
      </c>
      <c r="AA198" s="50">
        <f t="shared" si="51"/>
        <v>-2.6525996802280218</v>
      </c>
      <c r="AB198" s="50">
        <f t="shared" si="52"/>
        <v>-2.652599680228036</v>
      </c>
      <c r="AC198" s="50">
        <f t="shared" si="53"/>
        <v>-2.6525996802280218</v>
      </c>
      <c r="AD198" s="51"/>
      <c r="AF198">
        <v>2.4900000000000002</v>
      </c>
      <c r="AG198">
        <v>1.58</v>
      </c>
      <c r="AH198" s="66"/>
      <c r="AI198" s="51"/>
      <c r="AJ198" t="s">
        <v>435</v>
      </c>
    </row>
    <row r="199" spans="1:36" ht="15" x14ac:dyDescent="0.25">
      <c r="A199">
        <v>11.41</v>
      </c>
      <c r="B199">
        <v>5.74</v>
      </c>
      <c r="C199">
        <v>1.3</v>
      </c>
      <c r="D199" s="43">
        <f t="shared" si="54"/>
        <v>3.1089216036096046E-2</v>
      </c>
      <c r="E199" s="44">
        <f>IF(OR($A199="",$B199="",$C199=""),"",A199*'MPTO_working_3-way'!$I198)</f>
        <v>11.764727954971857</v>
      </c>
      <c r="F199" s="45">
        <f>IF(OR($A199="",$B199="",$C199=""),"",B199*'MPTO_working_3-way'!$I198)</f>
        <v>5.9184521000471912</v>
      </c>
      <c r="G199" s="46">
        <f>IF(OR($A199="",$B199="",$C199=""),"",C199*'MPTO_working_3-way'!$I198)</f>
        <v>1.3404159808469249</v>
      </c>
      <c r="H199" s="44">
        <f>IF(OR($A199="",$B199="",$C199=""),"",'MPTO_working_3-way'!E198)</f>
        <v>12.940067946635642</v>
      </c>
      <c r="I199" s="45">
        <f>IF(OR($A199="",$B199="",$C199=""),"",'MPTO_working_3-way'!F198)</f>
        <v>6.1030330196726448</v>
      </c>
      <c r="J199" s="46">
        <f>IF(OR($A199="",$B199="",$C199=""),"",'MPTO_working_3-way'!G198)</f>
        <v>1.3177527567256015</v>
      </c>
      <c r="K199" s="44">
        <f>IF(OR($A199="",$B199="",$C199=""),"",'OddsRatio_working_3-way'!H198)</f>
        <v>12.253798761049298</v>
      </c>
      <c r="L199" s="45">
        <f>IF(OR($A199="",$B199="",$C199=""),"",'OddsRatio_working_3-way'!I198)</f>
        <v>6.124208081399968</v>
      </c>
      <c r="M199" s="46">
        <f>IF(OR($A199="",$B199="",$C199=""),"",'OddsRatio_working_3-way'!J198)</f>
        <v>1.3243169671772133</v>
      </c>
      <c r="N199" s="47">
        <f t="shared" si="42"/>
        <v>8.4999840525627537</v>
      </c>
      <c r="O199" s="48">
        <f t="shared" si="43"/>
        <v>16.896309763021087</v>
      </c>
      <c r="P199" s="48">
        <f t="shared" si="44"/>
        <v>74.603706184416168</v>
      </c>
      <c r="Q199" t="s">
        <v>364</v>
      </c>
      <c r="R199" t="s">
        <v>149</v>
      </c>
      <c r="S199" s="81">
        <v>44505</v>
      </c>
      <c r="T199" s="50">
        <v>100</v>
      </c>
      <c r="U199" s="50">
        <f t="shared" si="45"/>
        <v>91.235758106923754</v>
      </c>
      <c r="V199" s="50">
        <f t="shared" si="46"/>
        <v>82.57839721254355</v>
      </c>
      <c r="W199" s="50">
        <f t="shared" si="47"/>
        <v>23.076923076923073</v>
      </c>
      <c r="X199" s="50">
        <f t="shared" si="48"/>
        <v>94.34467971053337</v>
      </c>
      <c r="Y199" s="50">
        <f t="shared" si="49"/>
        <v>85.687318816153166</v>
      </c>
      <c r="Z199" s="50">
        <f t="shared" si="50"/>
        <v>26.185844680532693</v>
      </c>
      <c r="AA199" s="50">
        <f t="shared" si="51"/>
        <v>-3.1089216036096161</v>
      </c>
      <c r="AB199" s="50">
        <f t="shared" si="52"/>
        <v>-3.1089216036096161</v>
      </c>
      <c r="AC199" s="50">
        <f t="shared" si="53"/>
        <v>-3.1089216036096197</v>
      </c>
      <c r="AF199">
        <v>1.61</v>
      </c>
      <c r="AG199">
        <v>2.4300000000000002</v>
      </c>
      <c r="AH199" s="66"/>
      <c r="AJ199" t="s">
        <v>435</v>
      </c>
    </row>
    <row r="200" spans="1:36" ht="15" x14ac:dyDescent="0.25">
      <c r="A200">
        <v>1.31</v>
      </c>
      <c r="B200">
        <v>5.57</v>
      </c>
      <c r="C200">
        <v>11.44</v>
      </c>
      <c r="D200" s="43">
        <f t="shared" si="54"/>
        <v>3.030457968306588E-2</v>
      </c>
      <c r="E200" s="44">
        <f>IF(OR($A200="",$B200="",$C200=""),"",A200*'MPTO_working_3-way'!$I199)</f>
        <v>1.3496989993848163</v>
      </c>
      <c r="F200" s="45">
        <f>IF(OR($A200="",$B200="",$C200=""),"",B200*'MPTO_working_3-way'!$I199)</f>
        <v>5.7387965088346773</v>
      </c>
      <c r="G200" s="46">
        <f>IF(OR($A200="",$B200="",$C200=""),"",C200*'MPTO_working_3-way'!$I199)</f>
        <v>11.786684391574273</v>
      </c>
      <c r="H200" s="44">
        <f>IF(OR($A200="",$B200="",$C200=""),"",'MPTO_working_3-way'!E199)</f>
        <v>1.3275677031434647</v>
      </c>
      <c r="I200" s="45">
        <f>IF(OR($A200="",$B200="",$C200=""),"",'MPTO_working_3-way'!F199)</f>
        <v>5.902083708268588</v>
      </c>
      <c r="J200" s="46">
        <f>IF(OR($A200="",$B200="",$C200=""),"",'MPTO_working_3-way'!G199)</f>
        <v>12.934759774153989</v>
      </c>
      <c r="K200" s="44">
        <f>IF(OR($A200="",$B200="",$C200=""),"",'OddsRatio_working_3-way'!H199)</f>
        <v>1.3340661704314447</v>
      </c>
      <c r="L200" s="45">
        <f>IF(OR($A200="",$B200="",$C200=""),"",'OddsRatio_working_3-way'!I199)</f>
        <v>5.9247819318442003</v>
      </c>
      <c r="M200" s="46">
        <f>IF(OR($A200="",$B200="",$C200=""),"",'OddsRatio_working_3-way'!J199)</f>
        <v>12.25048651388478</v>
      </c>
      <c r="N200" s="47">
        <f t="shared" si="42"/>
        <v>74.090593566105724</v>
      </c>
      <c r="O200" s="48">
        <f t="shared" si="43"/>
        <v>17.425256296516782</v>
      </c>
      <c r="P200" s="48">
        <f t="shared" si="44"/>
        <v>8.4841501373774921</v>
      </c>
      <c r="Q200" t="s">
        <v>172</v>
      </c>
      <c r="R200" t="s">
        <v>106</v>
      </c>
      <c r="S200" s="81">
        <v>44505</v>
      </c>
      <c r="T200" s="50">
        <v>100</v>
      </c>
      <c r="U200" s="50">
        <f t="shared" si="45"/>
        <v>23.664122137404579</v>
      </c>
      <c r="V200" s="50">
        <f t="shared" si="46"/>
        <v>82.046678635547579</v>
      </c>
      <c r="W200" s="50">
        <f t="shared" si="47"/>
        <v>91.258741258741267</v>
      </c>
      <c r="X200" s="50">
        <f t="shared" si="48"/>
        <v>26.694580105711164</v>
      </c>
      <c r="Y200" s="50">
        <f t="shared" si="49"/>
        <v>85.077136603854157</v>
      </c>
      <c r="Z200" s="50">
        <f t="shared" si="50"/>
        <v>94.289199227047831</v>
      </c>
      <c r="AA200" s="50">
        <f t="shared" si="51"/>
        <v>-3.0304579683065853</v>
      </c>
      <c r="AB200" s="50">
        <f t="shared" si="52"/>
        <v>-3.0304579683065782</v>
      </c>
      <c r="AC200" s="50">
        <f t="shared" si="53"/>
        <v>-3.030457968306564</v>
      </c>
      <c r="AF200">
        <v>1.76</v>
      </c>
      <c r="AG200">
        <v>2.14</v>
      </c>
      <c r="AH200" s="66"/>
      <c r="AJ200" t="s">
        <v>435</v>
      </c>
    </row>
    <row r="201" spans="1:36" ht="15" x14ac:dyDescent="0.25">
      <c r="A201">
        <v>2</v>
      </c>
      <c r="B201">
        <v>3.46</v>
      </c>
      <c r="C201">
        <v>4.26</v>
      </c>
      <c r="D201" s="43">
        <f t="shared" si="54"/>
        <v>2.3759125078021137E-2</v>
      </c>
      <c r="E201" s="44">
        <f>IF(OR($A201="",$B201="",$C201=""),"",A201*'MPTO_working_3-way'!$I200)</f>
        <v>2.0475182501560423</v>
      </c>
      <c r="F201" s="45">
        <f>IF(OR($A201="",$B201="",$C201=""),"",B201*'MPTO_working_3-way'!$I200)</f>
        <v>3.542206572769953</v>
      </c>
      <c r="G201" s="46">
        <f>IF(OR($A201="",$B201="",$C201=""),"",C201*'MPTO_working_3-way'!$I200)</f>
        <v>4.3612138728323702</v>
      </c>
      <c r="H201" s="44">
        <f>IF(OR($A201="",$B201="",$C201=""),"",'MPTO_working_3-way'!E200)</f>
        <v>2.0321886834074783</v>
      </c>
      <c r="I201" s="45">
        <f>IF(OR($A201="",$B201="",$C201=""),"",'MPTO_working_3-way'!F200)</f>
        <v>3.5574828235369833</v>
      </c>
      <c r="J201" s="46">
        <f>IF(OR($A201="",$B201="",$C201=""),"",'MPTO_working_3-way'!G200)</f>
        <v>4.4087419489920032</v>
      </c>
      <c r="K201" s="44">
        <f>IF(OR($A201="",$B201="",$C201=""),"",'OddsRatio_working_3-way'!H200)</f>
        <v>2.0383302736037359</v>
      </c>
      <c r="L201" s="45">
        <f>IF(OR($A201="",$B201="",$C201=""),"",'OddsRatio_working_3-way'!I200)</f>
        <v>3.5542924730651904</v>
      </c>
      <c r="M201" s="46">
        <f>IF(OR($A201="",$B201="",$C201=""),"",'OddsRatio_working_3-way'!J200)</f>
        <v>4.3849566919481795</v>
      </c>
      <c r="N201" s="47">
        <f t="shared" si="42"/>
        <v>48.839613513764263</v>
      </c>
      <c r="O201" s="48">
        <f t="shared" si="43"/>
        <v>28.230990470383972</v>
      </c>
      <c r="P201" s="48">
        <f t="shared" si="44"/>
        <v>22.929396015851765</v>
      </c>
      <c r="Q201" t="s">
        <v>111</v>
      </c>
      <c r="R201" t="s">
        <v>63</v>
      </c>
      <c r="S201" s="81">
        <v>44505</v>
      </c>
      <c r="T201" s="50">
        <v>100</v>
      </c>
      <c r="U201" s="50">
        <f t="shared" si="45"/>
        <v>50</v>
      </c>
      <c r="V201" s="50">
        <f t="shared" si="46"/>
        <v>71.098265895953759</v>
      </c>
      <c r="W201" s="50">
        <f t="shared" si="47"/>
        <v>76.525821596244128</v>
      </c>
      <c r="X201" s="50">
        <f t="shared" si="48"/>
        <v>52.375912507802113</v>
      </c>
      <c r="Y201" s="50">
        <f t="shared" si="49"/>
        <v>73.474178403755872</v>
      </c>
      <c r="Z201" s="50">
        <f t="shared" si="50"/>
        <v>78.901734104046241</v>
      </c>
      <c r="AA201" s="50">
        <f t="shared" si="51"/>
        <v>-2.3759125078021128</v>
      </c>
      <c r="AB201" s="50">
        <f t="shared" si="52"/>
        <v>-2.3759125078021128</v>
      </c>
      <c r="AC201" s="50">
        <f t="shared" si="53"/>
        <v>-2.3759125078021128</v>
      </c>
      <c r="AF201">
        <v>2.23</v>
      </c>
      <c r="AG201">
        <v>1.72</v>
      </c>
      <c r="AH201" s="66"/>
      <c r="AJ201" t="s">
        <v>436</v>
      </c>
    </row>
    <row r="202" spans="1:36" ht="15" x14ac:dyDescent="0.25">
      <c r="A202">
        <v>2.98</v>
      </c>
      <c r="B202">
        <v>3.09</v>
      </c>
      <c r="C202">
        <v>2.75</v>
      </c>
      <c r="D202" s="43">
        <f t="shared" si="54"/>
        <v>2.2831428904277029E-2</v>
      </c>
      <c r="E202" s="44">
        <f>IF(OR($A202="",$B202="",$C202=""),"",A202*'MPTO_working_3-way'!$I201)</f>
        <v>3.0480376581347457</v>
      </c>
      <c r="F202" s="45">
        <f>IF(OR($A202="",$B202="",$C202=""),"",B202*'MPTO_working_3-way'!$I201)</f>
        <v>3.160549115314216</v>
      </c>
      <c r="G202" s="46">
        <f>IF(OR($A202="",$B202="",$C202=""),"",C202*'MPTO_working_3-way'!$I201)</f>
        <v>2.8127864294867617</v>
      </c>
      <c r="H202" s="44">
        <f>IF(OR($A202="",$B202="",$C202=""),"",'MPTO_working_3-way'!E201)</f>
        <v>3.0491523961090699</v>
      </c>
      <c r="I202" s="45">
        <f>IF(OR($A202="",$B202="",$C202=""),"",'MPTO_working_3-way'!F201)</f>
        <v>3.1644155730551904</v>
      </c>
      <c r="J202" s="46">
        <f>IF(OR($A202="",$B202="",$C202=""),"",'MPTO_working_3-way'!G201)</f>
        <v>2.8087845170068531</v>
      </c>
      <c r="K202" s="44">
        <f>IF(OR($A202="",$B202="",$C202=""),"",'OddsRatio_working_3-way'!H201)</f>
        <v>3.0486793548970255</v>
      </c>
      <c r="L202" s="45">
        <f>IF(OR($A202="",$B202="",$C202=""),"",'OddsRatio_working_3-way'!I201)</f>
        <v>3.1624948746135262</v>
      </c>
      <c r="M202" s="46">
        <f>IF(OR($A202="",$B202="",$C202=""),"",'OddsRatio_working_3-way'!J201)</f>
        <v>2.8107014500352498</v>
      </c>
      <c r="N202" s="47">
        <f t="shared" si="42"/>
        <v>32.807993606350408</v>
      </c>
      <c r="O202" s="48">
        <f t="shared" si="43"/>
        <v>31.640071503858969</v>
      </c>
      <c r="P202" s="48">
        <f t="shared" si="44"/>
        <v>35.55193488979063</v>
      </c>
      <c r="Q202" t="s">
        <v>59</v>
      </c>
      <c r="R202" t="s">
        <v>179</v>
      </c>
      <c r="S202" s="81">
        <v>44505</v>
      </c>
      <c r="T202" s="50">
        <v>100</v>
      </c>
      <c r="U202" s="50">
        <f t="shared" si="45"/>
        <v>66.442953020134226</v>
      </c>
      <c r="V202" s="50">
        <f t="shared" si="46"/>
        <v>67.637540453074436</v>
      </c>
      <c r="W202" s="50">
        <f t="shared" si="47"/>
        <v>63.63636363636364</v>
      </c>
      <c r="X202" s="50">
        <f t="shared" si="48"/>
        <v>68.726095910561938</v>
      </c>
      <c r="Y202" s="50">
        <f t="shared" si="49"/>
        <v>69.920683343502148</v>
      </c>
      <c r="Z202" s="50">
        <f t="shared" si="50"/>
        <v>65.919506526791352</v>
      </c>
      <c r="AA202" s="50">
        <f t="shared" si="51"/>
        <v>-2.2831428904277118</v>
      </c>
      <c r="AB202" s="50">
        <f t="shared" si="52"/>
        <v>-2.2831428904277118</v>
      </c>
      <c r="AC202" s="50">
        <f t="shared" si="53"/>
        <v>-2.2831428904277118</v>
      </c>
      <c r="AF202">
        <v>2.71</v>
      </c>
      <c r="AG202">
        <v>1.52</v>
      </c>
      <c r="AH202" s="66"/>
      <c r="AJ202" t="s">
        <v>436</v>
      </c>
    </row>
    <row r="203" spans="1:36" ht="15" x14ac:dyDescent="0.25">
      <c r="A203">
        <v>11.38</v>
      </c>
      <c r="B203">
        <v>7.61</v>
      </c>
      <c r="C203">
        <v>1.23</v>
      </c>
      <c r="D203" s="43">
        <f t="shared" si="54"/>
        <v>3.2287636973767242E-2</v>
      </c>
      <c r="E203" s="44">
        <f>IF(OR($A203="",$B203="",$C203=""),"",A203*'MPTO_working_3-way'!$I202)</f>
        <v>11.747433308761472</v>
      </c>
      <c r="F203" s="45">
        <f>IF(OR($A203="",$B203="",$C203=""),"",B203*'MPTO_working_3-way'!$I202)</f>
        <v>7.8557089173703689</v>
      </c>
      <c r="G203" s="46">
        <f>IF(OR($A203="",$B203="",$C203=""),"",C203*'MPTO_working_3-way'!$I202)</f>
        <v>1.2697137934777336</v>
      </c>
      <c r="H203" s="44">
        <f>IF(OR($A203="",$B203="",$C203=""),"",'MPTO_working_3-way'!E202)</f>
        <v>12.968332431471412</v>
      </c>
      <c r="I203" s="45">
        <f>IF(OR($A203="",$B203="",$C203=""),"",'MPTO_working_3-way'!F202)</f>
        <v>8.2888842591768803</v>
      </c>
      <c r="J203" s="46">
        <f>IF(OR($A203="",$B203="",$C203=""),"",'MPTO_working_3-way'!G202)</f>
        <v>1.2465010956947298</v>
      </c>
      <c r="K203" s="44">
        <f>IF(OR($A203="",$B203="",$C203=""),"",'OddsRatio_working_3-way'!H202)</f>
        <v>12.401870366668238</v>
      </c>
      <c r="L203" s="45">
        <f>IF(OR($A203="",$B203="",$C203=""),"",'OddsRatio_working_3-way'!I202)</f>
        <v>8.2607286246316995</v>
      </c>
      <c r="M203" s="46">
        <f>IF(OR($A203="",$B203="",$C203=""),"",'OddsRatio_working_3-way'!J202)</f>
        <v>1.2526425996467914</v>
      </c>
      <c r="N203" s="47">
        <f t="shared" si="42"/>
        <v>8.5124977832747497</v>
      </c>
      <c r="O203" s="48">
        <f t="shared" si="43"/>
        <v>12.729595896671048</v>
      </c>
      <c r="P203" s="48">
        <f t="shared" si="44"/>
        <v>78.757906320054204</v>
      </c>
      <c r="Q203" t="s">
        <v>153</v>
      </c>
      <c r="R203" t="s">
        <v>114</v>
      </c>
      <c r="S203" s="81">
        <v>44505</v>
      </c>
      <c r="T203" s="50">
        <v>100</v>
      </c>
      <c r="U203" s="50">
        <f t="shared" si="45"/>
        <v>91.21265377855886</v>
      </c>
      <c r="V203" s="50">
        <f t="shared" si="46"/>
        <v>86.859395532194483</v>
      </c>
      <c r="W203" s="50">
        <f t="shared" si="47"/>
        <v>18.699186991869919</v>
      </c>
      <c r="X203" s="50">
        <f t="shared" si="48"/>
        <v>94.441417475935594</v>
      </c>
      <c r="Y203" s="50">
        <f t="shared" si="49"/>
        <v>90.088159229571204</v>
      </c>
      <c r="Z203" s="50">
        <f t="shared" si="50"/>
        <v>21.927950689246643</v>
      </c>
      <c r="AA203" s="50">
        <f t="shared" si="51"/>
        <v>-3.2287636973767349</v>
      </c>
      <c r="AB203" s="50">
        <f t="shared" si="52"/>
        <v>-3.2287636973767206</v>
      </c>
      <c r="AC203" s="50">
        <f t="shared" si="53"/>
        <v>-3.2287636973767242</v>
      </c>
      <c r="AF203">
        <v>1.28</v>
      </c>
      <c r="AG203">
        <v>3.86</v>
      </c>
      <c r="AH203" s="66"/>
      <c r="AJ203" t="s">
        <v>436</v>
      </c>
    </row>
    <row r="204" spans="1:36" ht="15" x14ac:dyDescent="0.25">
      <c r="A204">
        <v>3.21</v>
      </c>
      <c r="B204">
        <v>3.38</v>
      </c>
      <c r="C204">
        <v>2.38</v>
      </c>
      <c r="D204" s="43">
        <f t="shared" si="54"/>
        <v>2.7552535143350099E-2</v>
      </c>
      <c r="E204" s="44">
        <f>IF(OR($A204="",$B204="",$C204=""),"",A204*'MPTO_working_3-way'!$I203)</f>
        <v>3.2984436378101538</v>
      </c>
      <c r="F204" s="45">
        <f>IF(OR($A204="",$B204="",$C204=""),"",B204*'MPTO_working_3-way'!$I203)</f>
        <v>3.4731275687845233</v>
      </c>
      <c r="G204" s="46">
        <f>IF(OR($A204="",$B204="",$C204=""),"",C204*'MPTO_working_3-way'!$I203)</f>
        <v>2.4455750336411732</v>
      </c>
      <c r="H204" s="44">
        <f>IF(OR($A204="",$B204="",$C204=""),"",'MPTO_working_3-way'!E203)</f>
        <v>3.3075093874387727</v>
      </c>
      <c r="I204" s="45">
        <f>IF(OR($A204="",$B204="",$C204=""),"",'MPTO_working_3-way'!F203)</f>
        <v>3.4882851724456554</v>
      </c>
      <c r="J204" s="46">
        <f>IF(OR($A204="",$B204="",$C204=""),"",'MPTO_working_3-way'!G203)</f>
        <v>2.4331854049277837</v>
      </c>
      <c r="K204" s="44">
        <f>IF(OR($A204="",$B204="",$C204=""),"",'OddsRatio_working_3-way'!H203)</f>
        <v>3.3039062488253648</v>
      </c>
      <c r="L204" s="45">
        <f>IF(OR($A204="",$B204="",$C204=""),"",'OddsRatio_working_3-way'!I203)</f>
        <v>3.4811298064273153</v>
      </c>
      <c r="M204" s="46">
        <f>IF(OR($A204="",$B204="",$C204=""),"",'OddsRatio_working_3-way'!J203)</f>
        <v>2.438638291121721</v>
      </c>
      <c r="N204" s="47">
        <f t="shared" si="42"/>
        <v>30.317328710333907</v>
      </c>
      <c r="O204" s="48">
        <f t="shared" si="43"/>
        <v>28.792492650938417</v>
      </c>
      <c r="P204" s="48">
        <f t="shared" si="44"/>
        <v>40.890178638727669</v>
      </c>
      <c r="Q204" t="s">
        <v>169</v>
      </c>
      <c r="R204" t="s">
        <v>126</v>
      </c>
      <c r="S204" s="81">
        <v>44505</v>
      </c>
      <c r="T204" s="50">
        <v>100</v>
      </c>
      <c r="U204" s="50">
        <f t="shared" si="45"/>
        <v>68.847352024922117</v>
      </c>
      <c r="V204" s="50">
        <f t="shared" si="46"/>
        <v>70.414201183431956</v>
      </c>
      <c r="W204" s="50">
        <f t="shared" si="47"/>
        <v>57.983193277310924</v>
      </c>
      <c r="X204" s="50">
        <f t="shared" si="48"/>
        <v>71.602605539257127</v>
      </c>
      <c r="Y204" s="50">
        <f t="shared" si="49"/>
        <v>73.169454697766952</v>
      </c>
      <c r="Z204" s="50">
        <f t="shared" si="50"/>
        <v>60.738446791645927</v>
      </c>
      <c r="AA204" s="50">
        <f t="shared" si="51"/>
        <v>-2.7552535143350099</v>
      </c>
      <c r="AB204" s="50">
        <f t="shared" si="52"/>
        <v>-2.7552535143349957</v>
      </c>
      <c r="AC204" s="50">
        <f t="shared" si="53"/>
        <v>-2.7552535143350028</v>
      </c>
      <c r="AF204">
        <v>1.97</v>
      </c>
      <c r="AG204">
        <v>1.92</v>
      </c>
      <c r="AH204" s="66"/>
      <c r="AJ204" t="s">
        <v>442</v>
      </c>
    </row>
    <row r="205" spans="1:36" ht="15" x14ac:dyDescent="0.25">
      <c r="A205">
        <v>1.59</v>
      </c>
      <c r="B205">
        <v>4.34</v>
      </c>
      <c r="C205">
        <v>5.78</v>
      </c>
      <c r="D205" s="43">
        <f t="shared" si="54"/>
        <v>3.2355944776679024E-2</v>
      </c>
      <c r="E205" s="44">
        <f>IF(OR($A205="",$B205="",$C205=""),"",A205*'MPTO_working_3-way'!$I204)</f>
        <v>1.6414459521949196</v>
      </c>
      <c r="F205" s="45">
        <f>IF(OR($A205="",$B205="",$C205=""),"",B205*'MPTO_working_3-way'!$I204)</f>
        <v>4.4804248003307867</v>
      </c>
      <c r="G205" s="46">
        <f>IF(OR($A205="",$B205="",$C205=""),"",C205*'MPTO_working_3-way'!$I204)</f>
        <v>5.967017360809205</v>
      </c>
      <c r="H205" s="44">
        <f>IF(OR($A205="",$B205="",$C205=""),"",'MPTO_working_3-way'!E204)</f>
        <v>1.6177420941463883</v>
      </c>
      <c r="I205" s="45">
        <f>IF(OR($A205="",$B205="",$C205=""),"",'MPTO_working_3-way'!F204)</f>
        <v>4.553123835143805</v>
      </c>
      <c r="J205" s="46">
        <f>IF(OR($A205="",$B205="",$C205=""),"",'MPTO_working_3-way'!G204)</f>
        <v>6.1642755125528117</v>
      </c>
      <c r="K205" s="44">
        <f>IF(OR($A205="",$B205="",$C205=""),"",'OddsRatio_working_3-way'!H204)</f>
        <v>1.6257547012727025</v>
      </c>
      <c r="L205" s="45">
        <f>IF(OR($A205="",$B205="",$C205=""),"",'OddsRatio_working_3-way'!I204)</f>
        <v>4.5424079699166553</v>
      </c>
      <c r="M205" s="46">
        <f>IF(OR($A205="",$B205="",$C205=""),"",'OddsRatio_working_3-way'!J204)</f>
        <v>6.0696736814974876</v>
      </c>
      <c r="N205" s="47">
        <f t="shared" si="42"/>
        <v>60.921896250242867</v>
      </c>
      <c r="O205" s="48">
        <f t="shared" si="43"/>
        <v>22.319312220711097</v>
      </c>
      <c r="P205" s="48">
        <f t="shared" si="44"/>
        <v>16.758791529046047</v>
      </c>
      <c r="Q205" t="s">
        <v>128</v>
      </c>
      <c r="R205" t="s">
        <v>432</v>
      </c>
      <c r="S205" s="81">
        <v>44505</v>
      </c>
      <c r="T205" s="50">
        <v>100</v>
      </c>
      <c r="U205" s="50">
        <f t="shared" si="45"/>
        <v>37.106918238993707</v>
      </c>
      <c r="V205" s="50">
        <f t="shared" si="46"/>
        <v>76.958525345622121</v>
      </c>
      <c r="W205" s="50">
        <f t="shared" si="47"/>
        <v>82.698961937716263</v>
      </c>
      <c r="X205" s="50">
        <f t="shared" si="48"/>
        <v>40.342512716661616</v>
      </c>
      <c r="Y205" s="50">
        <f t="shared" si="49"/>
        <v>80.194119823290023</v>
      </c>
      <c r="Z205" s="50">
        <f t="shared" si="50"/>
        <v>85.934556415384165</v>
      </c>
      <c r="AA205" s="50">
        <f t="shared" si="51"/>
        <v>-3.2355944776679095</v>
      </c>
      <c r="AB205" s="50">
        <f t="shared" si="52"/>
        <v>-3.2355944776679024</v>
      </c>
      <c r="AC205" s="50">
        <f t="shared" si="53"/>
        <v>-3.2355944776679024</v>
      </c>
      <c r="AF205">
        <v>1.6</v>
      </c>
      <c r="AG205">
        <v>2.44</v>
      </c>
      <c r="AH205" s="66"/>
      <c r="AJ205" t="s">
        <v>442</v>
      </c>
    </row>
    <row r="206" spans="1:36" ht="15" x14ac:dyDescent="0.25">
      <c r="A206">
        <v>1.24</v>
      </c>
      <c r="B206">
        <v>6.58</v>
      </c>
      <c r="C206">
        <v>13.05</v>
      </c>
      <c r="D206" s="43">
        <f t="shared" si="54"/>
        <v>3.5055649284224888E-2</v>
      </c>
      <c r="E206" s="44">
        <f>IF(OR($A206="",$B206="",$C206=""),"",A206*'MPTO_working_3-way'!$I205)</f>
        <v>1.2834690051124389</v>
      </c>
      <c r="F206" s="45">
        <f>IF(OR($A206="",$B206="",$C206=""),"",B206*'MPTO_working_3-way'!$I205)</f>
        <v>6.8106661722902002</v>
      </c>
      <c r="G206" s="46">
        <f>IF(OR($A206="",$B206="",$C206=""),"",C206*'MPTO_working_3-way'!$I205)</f>
        <v>13.507476223159136</v>
      </c>
      <c r="H206" s="44">
        <f>IF(OR($A206="",$B206="",$C206=""),"",'MPTO_working_3-way'!E205)</f>
        <v>1.2582313550687041</v>
      </c>
      <c r="I206" s="45">
        <f>IF(OR($A206="",$B206="",$C206=""),"",'MPTO_working_3-way'!F205)</f>
        <v>7.1280680582754812</v>
      </c>
      <c r="J206" s="46">
        <f>IF(OR($A206="",$B206="",$C206=""),"",'MPTO_working_3-way'!G205)</f>
        <v>15.398086089344122</v>
      </c>
      <c r="K206" s="44">
        <f>IF(OR($A206="",$B206="",$C206=""),"",'OddsRatio_working_3-way'!H205)</f>
        <v>1.2650444799847191</v>
      </c>
      <c r="L206" s="45">
        <f>IF(OR($A206="",$B206="",$C206=""),"",'OddsRatio_working_3-way'!I205)</f>
        <v>7.1622841596447246</v>
      </c>
      <c r="M206" s="46">
        <f>IF(OR($A206="",$B206="",$C206=""),"",'OddsRatio_working_3-way'!J205)</f>
        <v>14.307441599232783</v>
      </c>
      <c r="N206" s="47">
        <f t="shared" si="42"/>
        <v>77.913841005641942</v>
      </c>
      <c r="O206" s="48">
        <f t="shared" si="43"/>
        <v>14.682851496503952</v>
      </c>
      <c r="P206" s="48">
        <f t="shared" si="44"/>
        <v>7.4033074978540991</v>
      </c>
      <c r="Q206" t="s">
        <v>166</v>
      </c>
      <c r="R206" t="s">
        <v>251</v>
      </c>
      <c r="S206" s="81">
        <v>44505</v>
      </c>
      <c r="T206" s="50">
        <v>100</v>
      </c>
      <c r="U206" s="50">
        <f t="shared" si="45"/>
        <v>19.35483870967742</v>
      </c>
      <c r="V206" s="50">
        <f t="shared" si="46"/>
        <v>84.80243161094225</v>
      </c>
      <c r="W206" s="50">
        <f t="shared" si="47"/>
        <v>92.337164750957854</v>
      </c>
      <c r="X206" s="50">
        <f t="shared" si="48"/>
        <v>22.860403638099896</v>
      </c>
      <c r="Y206" s="50">
        <f t="shared" si="49"/>
        <v>88.307996539364737</v>
      </c>
      <c r="Z206" s="50">
        <f t="shared" si="50"/>
        <v>95.842729679380341</v>
      </c>
      <c r="AA206" s="50">
        <f t="shared" si="51"/>
        <v>-3.5055649284224764</v>
      </c>
      <c r="AB206" s="50">
        <f t="shared" si="52"/>
        <v>-3.505564928422487</v>
      </c>
      <c r="AC206" s="50">
        <f t="shared" si="53"/>
        <v>-3.505564928422487</v>
      </c>
      <c r="AF206">
        <v>1.43</v>
      </c>
      <c r="AG206">
        <v>2.91</v>
      </c>
      <c r="AH206" s="66"/>
      <c r="AJ206" t="s">
        <v>442</v>
      </c>
    </row>
    <row r="207" spans="1:36" ht="15" x14ac:dyDescent="0.25">
      <c r="A207">
        <v>2.2599999999999998</v>
      </c>
      <c r="B207">
        <v>3.26</v>
      </c>
      <c r="C207">
        <v>3.58</v>
      </c>
      <c r="D207" s="43">
        <f t="shared" si="54"/>
        <v>2.8555951302410953E-2</v>
      </c>
      <c r="E207" s="44">
        <f>IF(OR($A207="",$B207="",$C207=""),"",A207*'MPTO_working_3-way'!$I206)</f>
        <v>2.3245364499434484</v>
      </c>
      <c r="F207" s="45">
        <f>IF(OR($A207="",$B207="",$C207=""),"",B207*'MPTO_working_3-way'!$I206)</f>
        <v>3.3530924012458594</v>
      </c>
      <c r="G207" s="46">
        <f>IF(OR($A207="",$B207="",$C207=""),"",C207*'MPTO_working_3-way'!$I206)</f>
        <v>3.6822303056626313</v>
      </c>
      <c r="H207" s="44">
        <f>IF(OR($A207="",$B207="",$C207=""),"",'MPTO_working_3-way'!E206)</f>
        <v>2.3096863184928265</v>
      </c>
      <c r="I207" s="45">
        <f>IF(OR($A207="",$B207="",$C207=""),"",'MPTO_working_3-way'!F206)</f>
        <v>3.3644000257151516</v>
      </c>
      <c r="J207" s="46">
        <f>IF(OR($A207="",$B207="",$C207=""),"",'MPTO_working_3-way'!G206)</f>
        <v>3.7062986823926702</v>
      </c>
      <c r="K207" s="44">
        <f>IF(OR($A207="",$B207="",$C207=""),"",'OddsRatio_working_3-way'!H206)</f>
        <v>2.3160384157881468</v>
      </c>
      <c r="L207" s="45">
        <f>IF(OR($A207="",$B207="",$C207=""),"",'OddsRatio_working_3-way'!I206)</f>
        <v>3.3605133489533419</v>
      </c>
      <c r="M207" s="46">
        <f>IF(OR($A207="",$B207="",$C207=""),"",'OddsRatio_working_3-way'!J206)</f>
        <v>3.6947453275662059</v>
      </c>
      <c r="N207" s="47">
        <f t="shared" si="42"/>
        <v>43.019329725904193</v>
      </c>
      <c r="O207" s="48">
        <f t="shared" si="43"/>
        <v>29.823216313050143</v>
      </c>
      <c r="P207" s="48">
        <f t="shared" si="44"/>
        <v>27.157453961045658</v>
      </c>
      <c r="Q207" t="s">
        <v>66</v>
      </c>
      <c r="R207" t="s">
        <v>165</v>
      </c>
      <c r="S207" s="81">
        <v>44505</v>
      </c>
      <c r="T207" s="50">
        <v>100</v>
      </c>
      <c r="U207" s="50">
        <f t="shared" si="45"/>
        <v>55.752212389380524</v>
      </c>
      <c r="V207" s="50">
        <f t="shared" si="46"/>
        <v>69.325153374233125</v>
      </c>
      <c r="W207" s="50">
        <f t="shared" si="47"/>
        <v>72.067039106145245</v>
      </c>
      <c r="X207" s="50">
        <f t="shared" si="48"/>
        <v>58.607807519621623</v>
      </c>
      <c r="Y207" s="50">
        <f t="shared" si="49"/>
        <v>72.180748504474224</v>
      </c>
      <c r="Z207" s="50">
        <f t="shared" si="50"/>
        <v>74.922634236386344</v>
      </c>
      <c r="AA207" s="50">
        <f t="shared" si="51"/>
        <v>-2.8555951302410989</v>
      </c>
      <c r="AB207" s="50">
        <f t="shared" si="52"/>
        <v>-2.8555951302410989</v>
      </c>
      <c r="AC207" s="50">
        <f t="shared" si="53"/>
        <v>-2.8555951302410989</v>
      </c>
      <c r="AF207">
        <v>2.19</v>
      </c>
      <c r="AG207">
        <v>1.73</v>
      </c>
      <c r="AH207" s="66"/>
      <c r="AJ207" t="s">
        <v>442</v>
      </c>
    </row>
    <row r="208" spans="1:36" ht="15" x14ac:dyDescent="0.25">
      <c r="A208">
        <v>12.88</v>
      </c>
      <c r="B208">
        <v>7.21</v>
      </c>
      <c r="C208">
        <v>1.22</v>
      </c>
      <c r="D208" s="43">
        <f t="shared" si="54"/>
        <v>3.6008137901445636E-2</v>
      </c>
      <c r="E208" s="44">
        <f>IF(OR($A208="",$B208="",$C208=""),"",A208*'MPTO_working_3-way'!$I207)</f>
        <v>13.34378481617062</v>
      </c>
      <c r="F208" s="45">
        <f>IF(OR($A208="",$B208="",$C208=""),"",B208*'MPTO_working_3-way'!$I207)</f>
        <v>7.4696186742694231</v>
      </c>
      <c r="G208" s="46">
        <f>IF(OR($A208="",$B208="",$C208=""),"",C208*'MPTO_working_3-way'!$I207)</f>
        <v>1.2639299282397636</v>
      </c>
      <c r="H208" s="44">
        <f>IF(OR($A208="",$B208="",$C208=""),"",'MPTO_working_3-way'!E207)</f>
        <v>15.235300319296348</v>
      </c>
      <c r="I208" s="45">
        <f>IF(OR($A208="",$B208="",$C208=""),"",'MPTO_working_3-way'!F207)</f>
        <v>7.8930621066882036</v>
      </c>
      <c r="J208" s="46">
        <f>IF(OR($A208="",$B208="",$C208=""),"",'MPTO_working_3-way'!G207)</f>
        <v>1.2381303254494904</v>
      </c>
      <c r="K208" s="44">
        <f>IF(OR($A208="",$B208="",$C208=""),"",'OddsRatio_working_3-way'!H207)</f>
        <v>14.222804937927622</v>
      </c>
      <c r="L208" s="45">
        <f>IF(OR($A208="",$B208="",$C208=""),"",'OddsRatio_working_3-way'!I207)</f>
        <v>7.9119207630076192</v>
      </c>
      <c r="M208" s="46">
        <f>IF(OR($A208="",$B208="",$C208=""),"",'OddsRatio_working_3-way'!J207)</f>
        <v>1.2448667581097705</v>
      </c>
      <c r="N208" s="47">
        <f t="shared" si="42"/>
        <v>7.4941256455826037</v>
      </c>
      <c r="O208" s="48">
        <f t="shared" si="43"/>
        <v>13.387564260069896</v>
      </c>
      <c r="P208" s="48">
        <f t="shared" si="44"/>
        <v>79.118310094347493</v>
      </c>
      <c r="Q208" t="s">
        <v>67</v>
      </c>
      <c r="R208" t="s">
        <v>129</v>
      </c>
      <c r="S208" s="81">
        <v>44505</v>
      </c>
      <c r="T208" s="50">
        <v>100</v>
      </c>
      <c r="U208" s="50">
        <f t="shared" si="45"/>
        <v>92.23602484472049</v>
      </c>
      <c r="V208" s="50">
        <f t="shared" si="46"/>
        <v>86.130374479889042</v>
      </c>
      <c r="W208" s="50">
        <f t="shared" si="47"/>
        <v>18.032786885245901</v>
      </c>
      <c r="X208" s="50">
        <f t="shared" si="48"/>
        <v>95.836838634865046</v>
      </c>
      <c r="Y208" s="50">
        <f t="shared" si="49"/>
        <v>89.731188270033599</v>
      </c>
      <c r="Z208" s="50">
        <f t="shared" si="50"/>
        <v>21.633600675390458</v>
      </c>
      <c r="AA208" s="50">
        <f t="shared" si="51"/>
        <v>-3.6008137901445565</v>
      </c>
      <c r="AB208" s="50">
        <f t="shared" si="52"/>
        <v>-3.6008137901445565</v>
      </c>
      <c r="AC208" s="50">
        <f t="shared" si="53"/>
        <v>-3.6008137901445565</v>
      </c>
      <c r="AF208">
        <v>1.43</v>
      </c>
      <c r="AG208">
        <v>2.9</v>
      </c>
      <c r="AH208" s="66"/>
      <c r="AJ208" t="s">
        <v>442</v>
      </c>
    </row>
    <row r="209" spans="1:36" ht="15" x14ac:dyDescent="0.25">
      <c r="A209">
        <v>1.54</v>
      </c>
      <c r="B209">
        <v>4.5999999999999996</v>
      </c>
      <c r="C209">
        <v>6.01</v>
      </c>
      <c r="D209" s="43">
        <f t="shared" si="54"/>
        <v>3.3131304780006365E-2</v>
      </c>
      <c r="E209" s="44">
        <f>IF(OR($A209="",$B209="",$C209=""),"",A209*'MPTO_working_3-way'!$I208)</f>
        <v>1.5910222093612099</v>
      </c>
      <c r="F209" s="45">
        <f>IF(OR($A209="",$B209="",$C209=""),"",B209*'MPTO_working_3-way'!$I208)</f>
        <v>4.7524040019880287</v>
      </c>
      <c r="G209" s="46">
        <f>IF(OR($A209="",$B209="",$C209=""),"",C209*'MPTO_working_3-way'!$I208)</f>
        <v>6.2091191417278377</v>
      </c>
      <c r="H209" s="44">
        <f>IF(OR($A209="",$B209="",$C209=""),"",'MPTO_working_3-way'!E208)</f>
        <v>1.5666445555018043</v>
      </c>
      <c r="I209" s="45">
        <f>IF(OR($A209="",$B209="",$C209=""),"",'MPTO_working_3-way'!F208)</f>
        <v>4.8461930729058373</v>
      </c>
      <c r="J209" s="46">
        <f>IF(OR($A209="",$B209="",$C209=""),"",'MPTO_working_3-way'!G208)</f>
        <v>6.4372606020530796</v>
      </c>
      <c r="K209" s="44">
        <f>IF(OR($A209="",$B209="",$C209=""),"",'OddsRatio_working_3-way'!H208)</f>
        <v>1.5746492621580555</v>
      </c>
      <c r="L209" s="45">
        <f>IF(OR($A209="",$B209="",$C209=""),"",'OddsRatio_working_3-way'!I208)</f>
        <v>4.830995081053703</v>
      </c>
      <c r="M209" s="46">
        <f>IF(OR($A209="",$B209="",$C209=""),"",'OddsRatio_working_3-way'!J208)</f>
        <v>6.3314681544664024</v>
      </c>
      <c r="N209" s="47">
        <f t="shared" si="42"/>
        <v>62.852673841774767</v>
      </c>
      <c r="O209" s="48">
        <f t="shared" si="43"/>
        <v>21.041982112246334</v>
      </c>
      <c r="P209" s="48">
        <f t="shared" si="44"/>
        <v>16.105344045978892</v>
      </c>
      <c r="Q209" t="s">
        <v>65</v>
      </c>
      <c r="R209" t="s">
        <v>124</v>
      </c>
      <c r="S209" s="81">
        <v>44505</v>
      </c>
      <c r="T209" s="50">
        <v>100</v>
      </c>
      <c r="U209" s="50">
        <f t="shared" si="45"/>
        <v>35.064935064935064</v>
      </c>
      <c r="V209" s="50">
        <f t="shared" si="46"/>
        <v>78.260869565217391</v>
      </c>
      <c r="W209" s="50">
        <f t="shared" si="47"/>
        <v>83.361064891846937</v>
      </c>
      <c r="X209" s="50">
        <f t="shared" si="48"/>
        <v>38.378065542935694</v>
      </c>
      <c r="Y209" s="50">
        <f t="shared" si="49"/>
        <v>81.574000043218021</v>
      </c>
      <c r="Z209" s="50">
        <f t="shared" si="50"/>
        <v>86.674195369847553</v>
      </c>
      <c r="AA209" s="50">
        <f t="shared" si="51"/>
        <v>-3.3131304780006303</v>
      </c>
      <c r="AB209" s="50">
        <f t="shared" si="52"/>
        <v>-3.3131304780006303</v>
      </c>
      <c r="AC209" s="50">
        <f t="shared" si="53"/>
        <v>-3.3131304780006161</v>
      </c>
      <c r="AF209">
        <v>1.55</v>
      </c>
      <c r="AG209">
        <v>2.57</v>
      </c>
      <c r="AH209" s="66"/>
      <c r="AJ209" t="s">
        <v>442</v>
      </c>
    </row>
    <row r="210" spans="1:36" ht="15" x14ac:dyDescent="0.25">
      <c r="A210">
        <v>2.0299999999999998</v>
      </c>
      <c r="B210">
        <v>3.76</v>
      </c>
      <c r="C210">
        <v>3.69</v>
      </c>
      <c r="D210" s="43">
        <f t="shared" si="54"/>
        <v>2.9570994274034756E-2</v>
      </c>
      <c r="E210" s="44">
        <f>IF(OR($A210="",$B210="",$C210=""),"",A210*'MPTO_working_3-way'!$I209)</f>
        <v>2.0900291183762905</v>
      </c>
      <c r="F210" s="45">
        <f>IF(OR($A210="",$B210="",$C210=""),"",B210*'MPTO_working_3-way'!$I209)</f>
        <v>3.8711869384703705</v>
      </c>
      <c r="G210" s="46">
        <f>IF(OR($A210="",$B210="",$C210=""),"",C210*'MPTO_working_3-way'!$I209)</f>
        <v>3.7991169688711883</v>
      </c>
      <c r="H210" s="44">
        <f>IF(OR($A210="",$B210="",$C210=""),"",'MPTO_working_3-way'!E209)</f>
        <v>2.0714490874945568</v>
      </c>
      <c r="I210" s="45">
        <f>IF(OR($A210="",$B210="",$C210=""),"",'MPTO_working_3-way'!F209)</f>
        <v>3.9047178753848573</v>
      </c>
      <c r="J210" s="46">
        <f>IF(OR($A210="",$B210="",$C210=""),"",'MPTO_working_3-way'!G209)</f>
        <v>3.82927980163814</v>
      </c>
      <c r="K210" s="44">
        <f>IF(OR($A210="",$B210="",$C210=""),"",'OddsRatio_working_3-way'!H209)</f>
        <v>2.0788352070894707</v>
      </c>
      <c r="L210" s="45">
        <f>IF(OR($A210="",$B210="",$C210=""),"",'OddsRatio_working_3-way'!I209)</f>
        <v>3.8908593898708159</v>
      </c>
      <c r="M210" s="46">
        <f>IF(OR($A210="",$B210="",$C210=""),"",'OddsRatio_working_3-way'!J209)</f>
        <v>3.8175404923016285</v>
      </c>
      <c r="N210" s="47">
        <f t="shared" si="42"/>
        <v>47.846223347207896</v>
      </c>
      <c r="O210" s="48">
        <f t="shared" si="43"/>
        <v>25.83187058373192</v>
      </c>
      <c r="P210" s="48">
        <f t="shared" si="44"/>
        <v>26.321906069060169</v>
      </c>
      <c r="Q210" t="s">
        <v>168</v>
      </c>
      <c r="R210" t="s">
        <v>164</v>
      </c>
      <c r="S210" s="81">
        <v>44505</v>
      </c>
      <c r="T210" s="50">
        <v>100</v>
      </c>
      <c r="U210" s="50">
        <f t="shared" si="45"/>
        <v>50.73891625615763</v>
      </c>
      <c r="V210" s="50">
        <f t="shared" si="46"/>
        <v>73.40425531914893</v>
      </c>
      <c r="W210" s="50">
        <f t="shared" si="47"/>
        <v>72.899728997289984</v>
      </c>
      <c r="X210" s="50">
        <f t="shared" si="48"/>
        <v>53.696015683561093</v>
      </c>
      <c r="Y210" s="50">
        <f t="shared" si="49"/>
        <v>76.361354746552408</v>
      </c>
      <c r="Z210" s="50">
        <f t="shared" si="50"/>
        <v>75.856828424693433</v>
      </c>
      <c r="AA210" s="50">
        <f t="shared" si="51"/>
        <v>-2.9570994274034632</v>
      </c>
      <c r="AB210" s="50">
        <f t="shared" si="52"/>
        <v>-2.9570994274034774</v>
      </c>
      <c r="AC210" s="50">
        <f t="shared" si="53"/>
        <v>-2.957099427403449</v>
      </c>
      <c r="AF210">
        <v>1.64</v>
      </c>
      <c r="AG210">
        <v>2.35</v>
      </c>
      <c r="AH210" s="66"/>
      <c r="AJ210" t="s">
        <v>442</v>
      </c>
    </row>
    <row r="211" spans="1:36" ht="15" x14ac:dyDescent="0.25">
      <c r="A211">
        <v>2.93</v>
      </c>
      <c r="B211">
        <v>3.67</v>
      </c>
      <c r="C211">
        <v>2.41</v>
      </c>
      <c r="D211" s="43">
        <f t="shared" si="54"/>
        <v>2.8714251696442261E-2</v>
      </c>
      <c r="E211" s="44">
        <f>IF(OR($A211="",$B211="",$C211=""),"",A211*'MPTO_working_3-way'!$I210)</f>
        <v>3.0141327574705761</v>
      </c>
      <c r="F211" s="45">
        <f>IF(OR($A211="",$B211="",$C211=""),"",B211*'MPTO_working_3-way'!$I210)</f>
        <v>3.7753813037259429</v>
      </c>
      <c r="G211" s="46">
        <f>IF(OR($A211="",$B211="",$C211=""),"",C211*'MPTO_working_3-way'!$I210)</f>
        <v>2.4792013465884262</v>
      </c>
      <c r="H211" s="44">
        <f>IF(OR($A211="",$B211="",$C211=""),"",'MPTO_working_3-way'!E210)</f>
        <v>3.0145405359315842</v>
      </c>
      <c r="I211" s="45">
        <f>IF(OR($A211="",$B211="",$C211=""),"",'MPTO_working_3-way'!F210)</f>
        <v>3.8036097860391882</v>
      </c>
      <c r="J211" s="46">
        <f>IF(OR($A211="",$B211="",$C211=""),"",'MPTO_working_3-way'!G210)</f>
        <v>2.4669043680581653</v>
      </c>
      <c r="K211" s="44">
        <f>IF(OR($A211="",$B211="",$C211=""),"",'OddsRatio_working_3-way'!H210)</f>
        <v>3.0156433384233083</v>
      </c>
      <c r="L211" s="45">
        <f>IF(OR($A211="",$B211="",$C211=""),"",'OddsRatio_working_3-way'!I210)</f>
        <v>3.7884806806167011</v>
      </c>
      <c r="M211" s="46">
        <f>IF(OR($A211="",$B211="",$C211=""),"",'OddsRatio_working_3-way'!J210)</f>
        <v>2.472568449314438</v>
      </c>
      <c r="N211" s="47">
        <f t="shared" si="42"/>
        <v>33.177038984811936</v>
      </c>
      <c r="O211" s="48">
        <f t="shared" si="43"/>
        <v>26.487390797138687</v>
      </c>
      <c r="P211" s="48">
        <f t="shared" si="44"/>
        <v>40.335570218049369</v>
      </c>
      <c r="Q211" t="s">
        <v>64</v>
      </c>
      <c r="R211" t="s">
        <v>130</v>
      </c>
      <c r="S211" s="81">
        <v>44505</v>
      </c>
      <c r="T211" s="50">
        <v>100</v>
      </c>
      <c r="U211" s="50">
        <f t="shared" si="45"/>
        <v>65.870307167235495</v>
      </c>
      <c r="V211" s="50">
        <f t="shared" si="46"/>
        <v>72.752043596730246</v>
      </c>
      <c r="W211" s="50">
        <f t="shared" si="47"/>
        <v>58.50622406639004</v>
      </c>
      <c r="X211" s="50">
        <f t="shared" si="48"/>
        <v>68.741732336879707</v>
      </c>
      <c r="Y211" s="50">
        <f t="shared" si="49"/>
        <v>75.623468766374458</v>
      </c>
      <c r="Z211" s="50">
        <f t="shared" si="50"/>
        <v>61.377649236034259</v>
      </c>
      <c r="AA211" s="50">
        <f t="shared" si="51"/>
        <v>-2.8714251696442119</v>
      </c>
      <c r="AB211" s="50">
        <f t="shared" si="52"/>
        <v>-2.8714251696442119</v>
      </c>
      <c r="AC211" s="50">
        <f t="shared" si="53"/>
        <v>-2.871425169644219</v>
      </c>
      <c r="AF211">
        <v>1.76</v>
      </c>
      <c r="AG211">
        <v>2.14</v>
      </c>
      <c r="AH211" s="66"/>
      <c r="AJ211" t="s">
        <v>442</v>
      </c>
    </row>
    <row r="212" spans="1:36" ht="15" x14ac:dyDescent="0.25">
      <c r="A212">
        <v>2.29</v>
      </c>
      <c r="B212">
        <v>3.63</v>
      </c>
      <c r="C212">
        <v>3.18</v>
      </c>
      <c r="D212" s="43">
        <f t="shared" si="54"/>
        <v>2.662872517636683E-2</v>
      </c>
      <c r="E212" s="44">
        <f>IF(OR($A212="",$B212="",$C212=""),"",A212*'MPTO_working_3-way'!$I211)</f>
        <v>2.3509797806538799</v>
      </c>
      <c r="F212" s="45">
        <f>IF(OR($A212="",$B212="",$C212=""),"",B212*'MPTO_working_3-way'!$I211)</f>
        <v>3.7266622723902114</v>
      </c>
      <c r="G212" s="46">
        <f>IF(OR($A212="",$B212="",$C212=""),"",C212*'MPTO_working_3-way'!$I211)</f>
        <v>3.2646793460608468</v>
      </c>
      <c r="H212" s="44">
        <f>IF(OR($A212="",$B212="",$C212=""),"",'MPTO_working_3-way'!E211)</f>
        <v>2.3375136907116798</v>
      </c>
      <c r="I212" s="45">
        <f>IF(OR($A212="",$B212="",$C212=""),"",'MPTO_working_3-way'!F211)</f>
        <v>3.7508554021944041</v>
      </c>
      <c r="J212" s="46">
        <f>IF(OR($A212="",$B212="",$C212=""),"",'MPTO_working_3-way'!G211)</f>
        <v>3.2723673079013262</v>
      </c>
      <c r="K212" s="44">
        <f>IF(OR($A212="",$B212="",$C212=""),"",'OddsRatio_working_3-way'!H211)</f>
        <v>2.3433561253316273</v>
      </c>
      <c r="L212" s="45">
        <f>IF(OR($A212="",$B212="",$C212=""),"",'OddsRatio_working_3-way'!I211)</f>
        <v>3.7387803175365728</v>
      </c>
      <c r="M212" s="46">
        <f>IF(OR($A212="",$B212="",$C212=""),"",'OddsRatio_working_3-way'!J211)</f>
        <v>3.2701677156767039</v>
      </c>
      <c r="N212" s="47">
        <f t="shared" si="42"/>
        <v>42.535457268878304</v>
      </c>
      <c r="O212" s="48">
        <f t="shared" si="43"/>
        <v>26.833663125545819</v>
      </c>
      <c r="P212" s="48">
        <f t="shared" si="44"/>
        <v>30.630879605575885</v>
      </c>
      <c r="Q212" t="s">
        <v>167</v>
      </c>
      <c r="R212" t="s">
        <v>131</v>
      </c>
      <c r="S212" s="81">
        <v>44505</v>
      </c>
      <c r="T212" s="50">
        <v>100</v>
      </c>
      <c r="U212" s="50">
        <f t="shared" si="45"/>
        <v>56.331877729257641</v>
      </c>
      <c r="V212" s="50">
        <f t="shared" si="46"/>
        <v>72.451790633608823</v>
      </c>
      <c r="W212" s="50">
        <f t="shared" si="47"/>
        <v>68.55345911949685</v>
      </c>
      <c r="X212" s="50">
        <f t="shared" si="48"/>
        <v>58.994750246894334</v>
      </c>
      <c r="Y212" s="50">
        <f t="shared" si="49"/>
        <v>75.114663151245509</v>
      </c>
      <c r="Z212" s="50">
        <f t="shared" si="50"/>
        <v>71.21633163713355</v>
      </c>
      <c r="AA212" s="50">
        <f t="shared" si="51"/>
        <v>-2.6628725176366927</v>
      </c>
      <c r="AB212" s="50">
        <f t="shared" si="52"/>
        <v>-2.6628725176366856</v>
      </c>
      <c r="AC212" s="50">
        <f t="shared" si="53"/>
        <v>-2.6628725176366999</v>
      </c>
      <c r="AF212">
        <v>1.74</v>
      </c>
      <c r="AG212">
        <v>2.19</v>
      </c>
      <c r="AH212" s="66"/>
      <c r="AJ212" t="s">
        <v>442</v>
      </c>
    </row>
    <row r="213" spans="1:36" ht="15" x14ac:dyDescent="0.25">
      <c r="A213">
        <v>2.81</v>
      </c>
      <c r="B213">
        <v>3.46</v>
      </c>
      <c r="C213">
        <v>2.61</v>
      </c>
      <c r="D213" s="43">
        <f t="shared" si="54"/>
        <v>2.8030989613566204E-2</v>
      </c>
      <c r="E213" s="44">
        <f>IF(OR($A213="",$B213="",$C213=""),"",A213*'MPTO_working_3-way'!$I212)</f>
        <v>2.8887670808141213</v>
      </c>
      <c r="F213" s="45">
        <f>IF(OR($A213="",$B213="",$C213=""),"",B213*'MPTO_working_3-way'!$I212)</f>
        <v>3.5569872240629392</v>
      </c>
      <c r="G213" s="46">
        <f>IF(OR($A213="",$B213="",$C213=""),"",C213*'MPTO_working_3-way'!$I212)</f>
        <v>2.6831608828914075</v>
      </c>
      <c r="H213" s="44">
        <f>IF(OR($A213="",$B213="",$C213=""),"",'MPTO_working_3-way'!E212)</f>
        <v>2.8857678361194714</v>
      </c>
      <c r="I213" s="45">
        <f>IF(OR($A213="",$B213="",$C213=""),"",'MPTO_working_3-way'!F212)</f>
        <v>3.5755957004527645</v>
      </c>
      <c r="J213" s="46">
        <f>IF(OR($A213="",$B213="",$C213=""),"",'MPTO_working_3-way'!G212)</f>
        <v>2.6752409977816658</v>
      </c>
      <c r="K213" s="44">
        <f>IF(OR($A213="",$B213="",$C213=""),"",'OddsRatio_working_3-way'!H212)</f>
        <v>2.8877327361635774</v>
      </c>
      <c r="L213" s="45">
        <f>IF(OR($A213="",$B213="",$C213=""),"",'OddsRatio_working_3-way'!I212)</f>
        <v>3.5656478071615472</v>
      </c>
      <c r="M213" s="46">
        <f>IF(OR($A213="",$B213="",$C213=""),"",'OddsRatio_working_3-way'!J212)</f>
        <v>2.6791434835488177</v>
      </c>
      <c r="N213" s="47">
        <f t="shared" si="42"/>
        <v>34.616844211551211</v>
      </c>
      <c r="O213" s="48">
        <f t="shared" si="43"/>
        <v>28.113679836548815</v>
      </c>
      <c r="P213" s="48">
        <f t="shared" si="44"/>
        <v>37.269475951899963</v>
      </c>
      <c r="Q213" t="s">
        <v>125</v>
      </c>
      <c r="R213" t="s">
        <v>379</v>
      </c>
      <c r="S213" s="81">
        <v>44505</v>
      </c>
      <c r="T213" s="50">
        <v>100</v>
      </c>
      <c r="U213" s="50">
        <f t="shared" si="45"/>
        <v>64.412811387900362</v>
      </c>
      <c r="V213" s="50">
        <f t="shared" si="46"/>
        <v>71.098265895953759</v>
      </c>
      <c r="W213" s="50">
        <f t="shared" si="47"/>
        <v>61.685823754789276</v>
      </c>
      <c r="X213" s="50">
        <f t="shared" si="48"/>
        <v>67.215910349256973</v>
      </c>
      <c r="Y213" s="50">
        <f t="shared" si="49"/>
        <v>73.901364857310384</v>
      </c>
      <c r="Z213" s="50">
        <f t="shared" si="50"/>
        <v>64.488922716145893</v>
      </c>
      <c r="AA213" s="50">
        <f t="shared" si="51"/>
        <v>-2.8030989613566106</v>
      </c>
      <c r="AB213" s="50">
        <f t="shared" si="52"/>
        <v>-2.8030989613566248</v>
      </c>
      <c r="AC213" s="50">
        <f t="shared" si="53"/>
        <v>-2.8030989613566177</v>
      </c>
      <c r="AF213">
        <v>1.87</v>
      </c>
      <c r="AG213">
        <v>2.02</v>
      </c>
      <c r="AH213" s="66"/>
      <c r="AJ213" t="s">
        <v>442</v>
      </c>
    </row>
    <row r="214" spans="1:36" ht="15" x14ac:dyDescent="0.25">
      <c r="A214">
        <v>7.4</v>
      </c>
      <c r="B214">
        <v>4.72</v>
      </c>
      <c r="C214">
        <v>1.46</v>
      </c>
      <c r="D214" s="43">
        <f t="shared" si="54"/>
        <v>3.1931048764111125E-2</v>
      </c>
      <c r="E214" s="44">
        <f>IF(OR($A214="",$B214="",$C214=""),"",A214*'MPTO_working_3-way'!$I213)</f>
        <v>7.6362897608544227</v>
      </c>
      <c r="F214" s="45">
        <f>IF(OR($A214="",$B214="",$C214=""),"",B214*'MPTO_working_3-way'!$I213)</f>
        <v>4.8707145501666043</v>
      </c>
      <c r="G214" s="46">
        <f>IF(OR($A214="",$B214="",$C214=""),"",C214*'MPTO_working_3-way'!$I213)</f>
        <v>1.5066193311956022</v>
      </c>
      <c r="H214" s="44">
        <f>IF(OR($A214="",$B214="",$C214=""),"",'MPTO_working_3-way'!E213)</f>
        <v>8.0326800131056082</v>
      </c>
      <c r="I214" s="45">
        <f>IF(OR($A214="",$B214="",$C214=""),"",'MPTO_working_3-way'!F213)</f>
        <v>4.9696670443559698</v>
      </c>
      <c r="J214" s="46">
        <f>IF(OR($A214="",$B214="",$C214=""),"",'MPTO_working_3-way'!G213)</f>
        <v>1.4830462074410249</v>
      </c>
      <c r="K214" s="44">
        <f>IF(OR($A214="",$B214="",$C214=""),"",'OddsRatio_working_3-way'!H213)</f>
        <v>7.8252454483234182</v>
      </c>
      <c r="L214" s="45">
        <f>IF(OR($A214="",$B214="",$C214=""),"",'OddsRatio_working_3-way'!I213)</f>
        <v>4.9671739168379867</v>
      </c>
      <c r="M214" s="46">
        <f>IF(OR($A214="",$B214="",$C214=""),"",'OddsRatio_working_3-way'!J213)</f>
        <v>1.490564516598246</v>
      </c>
      <c r="N214" s="47">
        <f t="shared" si="42"/>
        <v>13.095364782073307</v>
      </c>
      <c r="O214" s="48">
        <f t="shared" si="43"/>
        <v>20.530868514267475</v>
      </c>
      <c r="P214" s="48">
        <f t="shared" si="44"/>
        <v>66.373766703659228</v>
      </c>
      <c r="Q214" t="s">
        <v>268</v>
      </c>
      <c r="R214" t="s">
        <v>264</v>
      </c>
      <c r="S214" s="81">
        <v>44535</v>
      </c>
      <c r="T214" s="50">
        <v>100</v>
      </c>
      <c r="U214" s="50">
        <f t="shared" si="45"/>
        <v>86.48648648648647</v>
      </c>
      <c r="V214" s="50">
        <f t="shared" si="46"/>
        <v>78.81355932203391</v>
      </c>
      <c r="W214" s="50">
        <f t="shared" si="47"/>
        <v>31.506849315068493</v>
      </c>
      <c r="X214" s="50">
        <f t="shared" si="48"/>
        <v>89.679591362897611</v>
      </c>
      <c r="Y214" s="50">
        <f t="shared" si="49"/>
        <v>82.006664198445009</v>
      </c>
      <c r="Z214" s="50">
        <f t="shared" si="50"/>
        <v>34.699954191479613</v>
      </c>
      <c r="AA214" s="50">
        <f t="shared" si="51"/>
        <v>-3.1931048764111409</v>
      </c>
      <c r="AB214" s="50">
        <f t="shared" si="52"/>
        <v>-3.1931048764110983</v>
      </c>
      <c r="AC214" s="50">
        <f t="shared" si="53"/>
        <v>-3.1931048764111196</v>
      </c>
      <c r="AF214">
        <v>1.65</v>
      </c>
      <c r="AG214">
        <v>2.33</v>
      </c>
      <c r="AH214" s="66"/>
      <c r="AJ214" t="s">
        <v>230</v>
      </c>
    </row>
    <row r="215" spans="1:36" ht="15" x14ac:dyDescent="0.25">
      <c r="A215">
        <v>1.75</v>
      </c>
      <c r="B215">
        <v>3.88</v>
      </c>
      <c r="C215">
        <v>5.17</v>
      </c>
      <c r="D215" s="43">
        <f t="shared" si="54"/>
        <v>2.2584127870374893E-2</v>
      </c>
      <c r="E215" s="44">
        <f>IF(OR($A215="",$B215="",$C215=""),"",A215*'MPTO_working_3-way'!$I214)</f>
        <v>1.7895222237731561</v>
      </c>
      <c r="F215" s="45">
        <f>IF(OR($A215="",$B215="",$C215=""),"",B215*'MPTO_working_3-way'!$I214)</f>
        <v>3.9676264161370547</v>
      </c>
      <c r="G215" s="46">
        <f>IF(OR($A215="",$B215="",$C215=""),"",C215*'MPTO_working_3-way'!$I214)</f>
        <v>5.286759941089838</v>
      </c>
      <c r="H215" s="44">
        <f>IF(OR($A215="",$B215="",$C215=""),"",'MPTO_working_3-way'!E214)</f>
        <v>1.7733624086485031</v>
      </c>
      <c r="I215" s="45">
        <f>IF(OR($A215="",$B215="",$C215=""),"",'MPTO_working_3-way'!F214)</f>
        <v>3.996740000834925</v>
      </c>
      <c r="J215" s="46">
        <f>IF(OR($A215="",$B215="",$C215=""),"",'MPTO_working_3-way'!G214)</f>
        <v>5.3793647712645321</v>
      </c>
      <c r="K215" s="44">
        <f>IF(OR($A215="",$B215="",$C215=""),"",'OddsRatio_working_3-way'!H214)</f>
        <v>1.7793034608644123</v>
      </c>
      <c r="L215" s="45">
        <f>IF(OR($A215="",$B215="",$C215=""),"",'OddsRatio_working_3-way'!I214)</f>
        <v>3.9925252897193424</v>
      </c>
      <c r="M215" s="46">
        <f>IF(OR($A215="",$B215="",$C215=""),"",'OddsRatio_working_3-way'!J214)</f>
        <v>5.3329272424061314</v>
      </c>
      <c r="N215" s="47">
        <f t="shared" si="42"/>
        <v>55.880837170690668</v>
      </c>
      <c r="O215" s="48">
        <f t="shared" si="43"/>
        <v>25.203985837296049</v>
      </c>
      <c r="P215" s="48">
        <f t="shared" si="44"/>
        <v>18.915176992013283</v>
      </c>
      <c r="Q215" t="s">
        <v>35</v>
      </c>
      <c r="R215" t="s">
        <v>38</v>
      </c>
      <c r="S215" s="81">
        <v>44535</v>
      </c>
      <c r="T215" s="50">
        <v>100</v>
      </c>
      <c r="U215" s="50">
        <f t="shared" si="45"/>
        <v>42.857142857142854</v>
      </c>
      <c r="V215" s="50">
        <f t="shared" si="46"/>
        <v>74.226804123711347</v>
      </c>
      <c r="W215" s="50">
        <f t="shared" si="47"/>
        <v>80.657640232108321</v>
      </c>
      <c r="X215" s="50">
        <f t="shared" si="48"/>
        <v>45.115555644180347</v>
      </c>
      <c r="Y215" s="50">
        <f t="shared" si="49"/>
        <v>76.485216910748818</v>
      </c>
      <c r="Z215" s="50">
        <f t="shared" si="50"/>
        <v>82.916053019145792</v>
      </c>
      <c r="AA215" s="50">
        <f t="shared" si="51"/>
        <v>-2.2584127870374928</v>
      </c>
      <c r="AB215" s="50">
        <f t="shared" si="52"/>
        <v>-2.2584127870374715</v>
      </c>
      <c r="AC215" s="50">
        <f t="shared" si="53"/>
        <v>-2.2584127870374715</v>
      </c>
      <c r="AF215">
        <v>2.09</v>
      </c>
      <c r="AG215">
        <v>1.81</v>
      </c>
      <c r="AH215" s="66"/>
      <c r="AJ215" t="s">
        <v>443</v>
      </c>
    </row>
    <row r="216" spans="1:36" ht="15" x14ac:dyDescent="0.25">
      <c r="A216">
        <v>1.54</v>
      </c>
      <c r="B216">
        <v>4.0199999999999996</v>
      </c>
      <c r="C216">
        <v>6.76</v>
      </c>
      <c r="D216" s="43">
        <f t="shared" si="54"/>
        <v>4.6035862338962286E-2</v>
      </c>
      <c r="E216" s="44">
        <f>IF(OR($A216="",$B216="",$C216=""),"",A216*'MPTO_working_3-way'!$I215)</f>
        <v>1.6108952280020019</v>
      </c>
      <c r="F216" s="45">
        <f>IF(OR($A216="",$B216="",$C216=""),"",B216*'MPTO_working_3-way'!$I215)</f>
        <v>4.2050641666026278</v>
      </c>
      <c r="G216" s="46">
        <f>IF(OR($A216="",$B216="",$C216=""),"",C216*'MPTO_working_3-way'!$I215)</f>
        <v>7.0712024294113851</v>
      </c>
      <c r="H216" s="44">
        <f>IF(OR($A216="",$B216="",$C216=""),"",'MPTO_working_3-way'!E215)</f>
        <v>1.5772737268283545</v>
      </c>
      <c r="I216" s="45">
        <f>IF(OR($A216="",$B216="",$C216=""),"",'MPTO_working_3-way'!F215)</f>
        <v>4.2842894878511935</v>
      </c>
      <c r="J216" s="46">
        <f>IF(OR($A216="",$B216="",$C216=""),"",'MPTO_working_3-way'!G215)</f>
        <v>7.5424049105937074</v>
      </c>
      <c r="K216" s="44">
        <f>IF(OR($A216="",$B216="",$C216=""),"",'OddsRatio_working_3-way'!H215)</f>
        <v>1.588467293285865</v>
      </c>
      <c r="L216" s="45">
        <f>IF(OR($A216="",$B216="",$C216=""),"",'OddsRatio_working_3-way'!I215)</f>
        <v>4.2910578254135405</v>
      </c>
      <c r="M216" s="46">
        <f>IF(OR($A216="",$B216="",$C216=""),"",'OddsRatio_working_3-way'!J215)</f>
        <v>7.2769844617158945</v>
      </c>
      <c r="N216" s="47">
        <f t="shared" si="42"/>
        <v>62.077283650551443</v>
      </c>
      <c r="O216" s="48">
        <f t="shared" si="43"/>
        <v>23.780849955683887</v>
      </c>
      <c r="P216" s="48">
        <f t="shared" si="44"/>
        <v>14.141866393764676</v>
      </c>
      <c r="Q216" t="s">
        <v>323</v>
      </c>
      <c r="R216" t="s">
        <v>334</v>
      </c>
      <c r="S216" s="81">
        <v>44535</v>
      </c>
      <c r="T216" s="50">
        <v>100</v>
      </c>
      <c r="U216" s="50">
        <f t="shared" si="45"/>
        <v>35.064935064935064</v>
      </c>
      <c r="V216" s="50">
        <f t="shared" si="46"/>
        <v>75.124378109452735</v>
      </c>
      <c r="W216" s="50">
        <f t="shared" si="47"/>
        <v>85.207100591715985</v>
      </c>
      <c r="X216" s="50">
        <f t="shared" si="48"/>
        <v>39.668521298831294</v>
      </c>
      <c r="Y216" s="50">
        <f t="shared" si="49"/>
        <v>79.727964343348958</v>
      </c>
      <c r="Z216" s="50">
        <f t="shared" si="50"/>
        <v>89.810686825612194</v>
      </c>
      <c r="AA216" s="50">
        <f t="shared" si="51"/>
        <v>-4.6035862338962303</v>
      </c>
      <c r="AB216" s="50">
        <f t="shared" si="52"/>
        <v>-4.6035862338962232</v>
      </c>
      <c r="AC216" s="50">
        <f t="shared" si="53"/>
        <v>-4.603586233896209</v>
      </c>
      <c r="AF216">
        <v>1.94</v>
      </c>
      <c r="AG216">
        <v>1.91</v>
      </c>
      <c r="AH216" s="66"/>
      <c r="AJ216" t="s">
        <v>446</v>
      </c>
    </row>
    <row r="217" spans="1:36" ht="15" x14ac:dyDescent="0.25">
      <c r="A217">
        <v>1.89</v>
      </c>
      <c r="B217">
        <v>3.55</v>
      </c>
      <c r="C217">
        <v>3.96</v>
      </c>
      <c r="D217" s="43">
        <f t="shared" si="54"/>
        <v>6.331592247085216E-2</v>
      </c>
      <c r="E217" s="44">
        <f>IF(OR($A217="",$B217="",$C217=""),"",A217*'MPTO_working_3-way'!$I216)</f>
        <v>2.0096670934699103</v>
      </c>
      <c r="F217" s="45">
        <f>IF(OR($A217="",$B217="",$C217=""),"",B217*'MPTO_working_3-way'!$I216)</f>
        <v>3.7747715247715248</v>
      </c>
      <c r="G217" s="46">
        <f>IF(OR($A217="",$B217="",$C217=""),"",C217*'MPTO_working_3-way'!$I216)</f>
        <v>4.210731052984575</v>
      </c>
      <c r="H217" s="44">
        <f>IF(OR($A217="",$B217="",$C217=""),"",'MPTO_working_3-way'!E216)</f>
        <v>1.9685224534793782</v>
      </c>
      <c r="I217" s="45">
        <f>IF(OR($A217="",$B217="",$C217=""),"",'MPTO_working_3-way'!F216)</f>
        <v>3.8375218815536334</v>
      </c>
      <c r="J217" s="46">
        <f>IF(OR($A217="",$B217="",$C217=""),"",'MPTO_working_3-way'!G216)</f>
        <v>4.3211487231530361</v>
      </c>
      <c r="K217" s="44">
        <f>IF(OR($A217="",$B217="",$C217=""),"",'OddsRatio_working_3-way'!H216)</f>
        <v>1.9838522147945667</v>
      </c>
      <c r="L217" s="45">
        <f>IF(OR($A217="",$B217="",$C217=""),"",'OddsRatio_working_3-way'!I216)</f>
        <v>3.8189024131754445</v>
      </c>
      <c r="M217" s="46">
        <f>IF(OR($A217="",$B217="",$C217=""),"",'OddsRatio_working_3-way'!J216)</f>
        <v>4.2721377031369867</v>
      </c>
      <c r="N217" s="47">
        <f t="shared" si="42"/>
        <v>49.759485202765127</v>
      </c>
      <c r="O217" s="48">
        <f t="shared" si="43"/>
        <v>26.491669586824251</v>
      </c>
      <c r="P217" s="48">
        <f t="shared" si="44"/>
        <v>23.748845210410622</v>
      </c>
      <c r="Q217" t="s">
        <v>88</v>
      </c>
      <c r="R217" t="s">
        <v>91</v>
      </c>
      <c r="S217" s="81">
        <v>44535</v>
      </c>
      <c r="T217" s="50">
        <v>100</v>
      </c>
      <c r="U217" s="50">
        <f t="shared" si="45"/>
        <v>47.089947089947096</v>
      </c>
      <c r="V217" s="50">
        <f t="shared" si="46"/>
        <v>71.83098591549296</v>
      </c>
      <c r="W217" s="50">
        <f t="shared" si="47"/>
        <v>74.747474747474755</v>
      </c>
      <c r="X217" s="50">
        <f t="shared" si="48"/>
        <v>53.4215393370323</v>
      </c>
      <c r="Y217" s="50">
        <f t="shared" si="49"/>
        <v>78.162578162578171</v>
      </c>
      <c r="Z217" s="50">
        <f t="shared" si="50"/>
        <v>81.079066994559952</v>
      </c>
      <c r="AA217" s="50">
        <f t="shared" si="51"/>
        <v>-6.3315922470852044</v>
      </c>
      <c r="AB217" s="50">
        <f t="shared" si="52"/>
        <v>-6.3315922470852115</v>
      </c>
      <c r="AC217" s="50">
        <f t="shared" si="53"/>
        <v>-6.3315922470851973</v>
      </c>
      <c r="AF217">
        <v>2.1800000000000002</v>
      </c>
      <c r="AG217">
        <v>1.66</v>
      </c>
      <c r="AH217" s="66"/>
      <c r="AJ217" t="s">
        <v>447</v>
      </c>
    </row>
    <row r="218" spans="1:36" ht="15" x14ac:dyDescent="0.25">
      <c r="A218">
        <v>3.85</v>
      </c>
      <c r="B218">
        <v>3.27</v>
      </c>
      <c r="C218">
        <v>2.0099999999999998</v>
      </c>
      <c r="D218" s="43">
        <f t="shared" si="54"/>
        <v>6.3063095104721967E-2</v>
      </c>
      <c r="E218" s="44">
        <f>IF(OR($A218="",$B218="",$C218=""),"",A218*'MPTO_working_3-way'!$I217)</f>
        <v>4.0927929161531793</v>
      </c>
      <c r="F218" s="45">
        <f>IF(OR($A218="",$B218="",$C218=""),"",B218*'MPTO_working_3-way'!$I217)</f>
        <v>3.476216320992441</v>
      </c>
      <c r="G218" s="46">
        <f>IF(OR($A218="",$B218="",$C218=""),"",C218*'MPTO_working_3-way'!$I217)</f>
        <v>2.1367568211604908</v>
      </c>
      <c r="H218" s="44">
        <f>IF(OR($A218="",$B218="",$C218=""),"",'MPTO_working_3-way'!E217)</f>
        <v>4.1890215891530307</v>
      </c>
      <c r="I218" s="45">
        <f>IF(OR($A218="",$B218="",$C218=""),"",'MPTO_working_3-way'!F217)</f>
        <v>3.5113670660016258</v>
      </c>
      <c r="J218" s="46">
        <f>IF(OR($A218="",$B218="",$C218=""),"",'MPTO_working_3-way'!G217)</f>
        <v>2.0986737371932058</v>
      </c>
      <c r="K218" s="44">
        <f>IF(OR($A218="",$B218="",$C218=""),"",'OddsRatio_working_3-way'!H217)</f>
        <v>4.1424275240504498</v>
      </c>
      <c r="L218" s="45">
        <f>IF(OR($A218="",$B218="",$C218=""),"",'OddsRatio_working_3-way'!I217)</f>
        <v>3.5029159577524638</v>
      </c>
      <c r="M218" s="46">
        <f>IF(OR($A218="",$B218="",$C218=""),"",'OddsRatio_working_3-way'!J217)</f>
        <v>2.1136322102775269</v>
      </c>
      <c r="N218" s="47">
        <f t="shared" si="42"/>
        <v>24.433193188281344</v>
      </c>
      <c r="O218" s="48">
        <f t="shared" si="43"/>
        <v>28.766909411279258</v>
      </c>
      <c r="P218" s="48">
        <f t="shared" si="44"/>
        <v>46.799897400439392</v>
      </c>
      <c r="Q218" t="s">
        <v>345</v>
      </c>
      <c r="R218" t="s">
        <v>92</v>
      </c>
      <c r="S218" s="81">
        <v>44535</v>
      </c>
      <c r="T218" s="50">
        <v>100</v>
      </c>
      <c r="U218" s="50">
        <f t="shared" si="45"/>
        <v>74.025974025974023</v>
      </c>
      <c r="V218" s="50">
        <f t="shared" si="46"/>
        <v>69.418960244648318</v>
      </c>
      <c r="W218" s="50">
        <f t="shared" si="47"/>
        <v>50.248756218905463</v>
      </c>
      <c r="X218" s="50">
        <f t="shared" si="48"/>
        <v>80.332283536446212</v>
      </c>
      <c r="Y218" s="50">
        <f t="shared" si="49"/>
        <v>75.725269755120507</v>
      </c>
      <c r="Z218" s="50">
        <f t="shared" si="50"/>
        <v>56.555065729377652</v>
      </c>
      <c r="AA218" s="50">
        <f t="shared" si="51"/>
        <v>-6.3063095104721896</v>
      </c>
      <c r="AB218" s="50">
        <f t="shared" si="52"/>
        <v>-6.3063095104721896</v>
      </c>
      <c r="AC218" s="50">
        <f t="shared" si="53"/>
        <v>-6.3063095104721896</v>
      </c>
      <c r="AF218">
        <v>2.02</v>
      </c>
      <c r="AG218">
        <v>1.76</v>
      </c>
      <c r="AH218" s="66"/>
      <c r="AJ218" t="s">
        <v>447</v>
      </c>
    </row>
    <row r="219" spans="1:36" ht="15" x14ac:dyDescent="0.25">
      <c r="A219">
        <v>2</v>
      </c>
      <c r="B219">
        <v>2.98</v>
      </c>
      <c r="C219">
        <v>4.3899999999999997</v>
      </c>
      <c r="D219" s="43">
        <f t="shared" si="54"/>
        <v>6.3360902600479996E-2</v>
      </c>
      <c r="E219" s="44">
        <f>IF(OR($A219="",$B219="",$C219=""),"",A219*'MPTO_working_3-way'!$I218)</f>
        <v>2.12672180520096</v>
      </c>
      <c r="F219" s="45">
        <f>IF(OR($A219="",$B219="",$C219=""),"",B219*'MPTO_working_3-way'!$I218)</f>
        <v>3.1688154897494303</v>
      </c>
      <c r="G219" s="46">
        <f>IF(OR($A219="",$B219="",$C219=""),"",C219*'MPTO_working_3-way'!$I218)</f>
        <v>4.6681543624161073</v>
      </c>
      <c r="H219" s="44">
        <f>IF(OR($A219="",$B219="",$C219=""),"",'MPTO_working_3-way'!E218)</f>
        <v>2.0882071255267527</v>
      </c>
      <c r="I219" s="45">
        <f>IF(OR($A219="",$B219="",$C219=""),"",'MPTO_working_3-way'!F218)</f>
        <v>3.1801541191627969</v>
      </c>
      <c r="J219" s="46">
        <f>IF(OR($A219="",$B219="",$C219=""),"",'MPTO_working_3-way'!G218)</f>
        <v>4.8386285460665004</v>
      </c>
      <c r="K219" s="44">
        <f>IF(OR($A219="",$B219="",$C219=""),"",'OddsRatio_working_3-way'!H218)</f>
        <v>2.104039938060704</v>
      </c>
      <c r="L219" s="45">
        <f>IF(OR($A219="",$B219="",$C219=""),"",'OddsRatio_working_3-way'!I218)</f>
        <v>3.1859990773601941</v>
      </c>
      <c r="M219" s="46">
        <f>IF(OR($A219="",$B219="",$C219=""),"",'OddsRatio_working_3-way'!J218)</f>
        <v>4.7426953900257862</v>
      </c>
      <c r="N219" s="47">
        <f t="shared" si="42"/>
        <v>47.020724457447649</v>
      </c>
      <c r="O219" s="48">
        <f t="shared" si="43"/>
        <v>31.557533192917887</v>
      </c>
      <c r="P219" s="48">
        <f t="shared" si="44"/>
        <v>21.421742349634464</v>
      </c>
      <c r="Q219" t="s">
        <v>89</v>
      </c>
      <c r="R219" t="s">
        <v>90</v>
      </c>
      <c r="S219" s="81">
        <v>44535</v>
      </c>
      <c r="T219" s="50">
        <v>100</v>
      </c>
      <c r="U219" s="50">
        <f t="shared" si="45"/>
        <v>50</v>
      </c>
      <c r="V219" s="50">
        <f t="shared" si="46"/>
        <v>66.442953020134226</v>
      </c>
      <c r="W219" s="50">
        <f t="shared" si="47"/>
        <v>77.220956719817764</v>
      </c>
      <c r="X219" s="50">
        <f t="shared" si="48"/>
        <v>56.33609026004801</v>
      </c>
      <c r="Y219" s="50">
        <f t="shared" si="49"/>
        <v>72.779043280182236</v>
      </c>
      <c r="Z219" s="50">
        <f t="shared" si="50"/>
        <v>83.557046979865774</v>
      </c>
      <c r="AA219" s="50">
        <f t="shared" si="51"/>
        <v>-6.3360902600480102</v>
      </c>
      <c r="AB219" s="50">
        <f t="shared" si="52"/>
        <v>-6.3360902600480102</v>
      </c>
      <c r="AC219" s="50">
        <f t="shared" si="53"/>
        <v>-6.3360902600480102</v>
      </c>
      <c r="AF219">
        <v>2.0299999999999998</v>
      </c>
      <c r="AG219">
        <v>1.76</v>
      </c>
      <c r="AH219" s="66"/>
      <c r="AJ219" t="s">
        <v>447</v>
      </c>
    </row>
    <row r="220" spans="1:36" ht="15" x14ac:dyDescent="0.25">
      <c r="A220">
        <v>2.59</v>
      </c>
      <c r="B220">
        <v>3.06</v>
      </c>
      <c r="C220">
        <v>3.24</v>
      </c>
      <c r="D220" s="43">
        <f t="shared" si="54"/>
        <v>2.1539747029943213E-2</v>
      </c>
      <c r="E220" s="44">
        <f>IF(OR($A220="",$B220="",$C220=""),"",A220*'MPTO_working_3-way'!$I219)</f>
        <v>2.645787944807553</v>
      </c>
      <c r="F220" s="45">
        <f>IF(OR($A220="",$B220="",$C220=""),"",B220*'MPTO_working_3-way'!$I219)</f>
        <v>3.1259116259116264</v>
      </c>
      <c r="G220" s="46">
        <f>IF(OR($A220="",$B220="",$C220=""),"",C220*'MPTO_working_3-way'!$I219)</f>
        <v>3.3097887803770161</v>
      </c>
      <c r="H220" s="44">
        <f>IF(OR($A220="",$B220="",$C220=""),"",'MPTO_working_3-way'!E219)</f>
        <v>2.6390762126989924</v>
      </c>
      <c r="I220" s="45">
        <f>IF(OR($A220="",$B220="",$C220=""),"",'MPTO_working_3-way'!F219)</f>
        <v>3.1287401160342494</v>
      </c>
      <c r="J220" s="46">
        <f>IF(OR($A220="",$B220="",$C220=""),"",'MPTO_working_3-way'!G219)</f>
        <v>3.3171670133904629</v>
      </c>
      <c r="K220" s="44">
        <f>IF(OR($A220="",$B220="",$C220=""),"",'OddsRatio_working_3-way'!H219)</f>
        <v>2.6421887518498841</v>
      </c>
      <c r="L220" s="45">
        <f>IF(OR($A220="",$B220="",$C220=""),"",'OddsRatio_working_3-way'!I219)</f>
        <v>3.1276156156042516</v>
      </c>
      <c r="M220" s="46">
        <f>IF(OR($A220="",$B220="",$C220=""),"",'OddsRatio_working_3-way'!J219)</f>
        <v>3.313523776191031</v>
      </c>
      <c r="N220" s="47">
        <f t="shared" si="42"/>
        <v>37.795923968983729</v>
      </c>
      <c r="O220" s="48">
        <f t="shared" si="43"/>
        <v>31.990667673094077</v>
      </c>
      <c r="P220" s="48">
        <f t="shared" si="44"/>
        <v>30.213408357922184</v>
      </c>
      <c r="Q220" t="s">
        <v>95</v>
      </c>
      <c r="R220" t="s">
        <v>94</v>
      </c>
      <c r="S220" s="81">
        <v>44535</v>
      </c>
      <c r="T220" s="50">
        <v>100</v>
      </c>
      <c r="U220" s="50">
        <f t="shared" si="45"/>
        <v>61.389961389961393</v>
      </c>
      <c r="V220" s="50">
        <f t="shared" si="46"/>
        <v>67.320261437908499</v>
      </c>
      <c r="W220" s="50">
        <f t="shared" si="47"/>
        <v>69.135802469135797</v>
      </c>
      <c r="X220" s="50">
        <f t="shared" si="48"/>
        <v>63.543936092955697</v>
      </c>
      <c r="Y220" s="50">
        <f t="shared" si="49"/>
        <v>69.474236140902804</v>
      </c>
      <c r="Z220" s="50">
        <f t="shared" si="50"/>
        <v>71.289777172130115</v>
      </c>
      <c r="AA220" s="50">
        <f t="shared" si="51"/>
        <v>-2.1539747029943044</v>
      </c>
      <c r="AB220" s="50">
        <f t="shared" si="52"/>
        <v>-2.1539747029943044</v>
      </c>
      <c r="AC220" s="50">
        <f t="shared" si="53"/>
        <v>-2.1539747029943186</v>
      </c>
      <c r="AF220">
        <v>1.9</v>
      </c>
      <c r="AG220">
        <v>2.0099999999999998</v>
      </c>
      <c r="AH220" s="66"/>
      <c r="AJ220" t="s">
        <v>441</v>
      </c>
    </row>
    <row r="221" spans="1:36" ht="15" x14ac:dyDescent="0.25">
      <c r="A221">
        <v>1.18</v>
      </c>
      <c r="B221">
        <v>8.1300000000000008</v>
      </c>
      <c r="C221">
        <v>17.14</v>
      </c>
      <c r="D221" s="43">
        <f t="shared" si="54"/>
        <v>2.8801914307140297E-2</v>
      </c>
      <c r="E221" s="44">
        <f>IF(OR($A221="",$B221="",$C221=""),"",A221*'MPTO_working_3-way'!$I220)</f>
        <v>1.2139862588824255</v>
      </c>
      <c r="F221" s="45">
        <f>IF(OR($A221="",$B221="",$C221=""),"",B221*'MPTO_working_3-way'!$I220)</f>
        <v>8.3641595633170507</v>
      </c>
      <c r="G221" s="46">
        <f>IF(OR($A221="",$B221="",$C221=""),"",C221*'MPTO_working_3-way'!$I220)</f>
        <v>17.633664811224385</v>
      </c>
      <c r="H221" s="44">
        <f>IF(OR($A221="",$B221="",$C221=""),"",'MPTO_working_3-way'!E220)</f>
        <v>1.1935211057606736</v>
      </c>
      <c r="I221" s="45">
        <f>IF(OR($A221="",$B221="",$C221=""),"",'MPTO_working_3-way'!F220)</f>
        <v>8.818296123130926</v>
      </c>
      <c r="J221" s="46">
        <f>IF(OR($A221="",$B221="",$C221=""),"",'MPTO_working_3-way'!G220)</f>
        <v>20.516010879262918</v>
      </c>
      <c r="K221" s="44">
        <f>IF(OR($A221="",$B221="",$C221=""),"",'OddsRatio_working_3-way'!H220)</f>
        <v>1.1987767801125779</v>
      </c>
      <c r="L221" s="45">
        <f>IF(OR($A221="",$B221="",$C221=""),"",'OddsRatio_working_3-way'!I220)</f>
        <v>8.8737691233482359</v>
      </c>
      <c r="M221" s="46">
        <f>IF(OR($A221="",$B221="",$C221=""),"",'OddsRatio_working_3-way'!J220)</f>
        <v>18.823651283427839</v>
      </c>
      <c r="N221" s="47">
        <f t="shared" si="42"/>
        <v>82.373255272311113</v>
      </c>
      <c r="O221" s="48">
        <f t="shared" si="43"/>
        <v>11.955773827961513</v>
      </c>
      <c r="P221" s="48">
        <f t="shared" si="44"/>
        <v>5.6709708997273696</v>
      </c>
      <c r="Q221" t="s">
        <v>98</v>
      </c>
      <c r="R221" t="s">
        <v>347</v>
      </c>
      <c r="S221" s="81">
        <v>44535</v>
      </c>
      <c r="T221" s="50">
        <v>100</v>
      </c>
      <c r="U221" s="50">
        <f t="shared" si="45"/>
        <v>15.254237288135595</v>
      </c>
      <c r="V221" s="50">
        <f t="shared" si="46"/>
        <v>87.699876998769994</v>
      </c>
      <c r="W221" s="50">
        <f t="shared" si="47"/>
        <v>94.1656942823804</v>
      </c>
      <c r="X221" s="50">
        <f t="shared" si="48"/>
        <v>18.134428718849616</v>
      </c>
      <c r="Y221" s="50">
        <f t="shared" si="49"/>
        <v>90.580068429484015</v>
      </c>
      <c r="Z221" s="50">
        <f t="shared" si="50"/>
        <v>97.045885713094421</v>
      </c>
      <c r="AA221" s="50">
        <f t="shared" si="51"/>
        <v>-2.8801914307140208</v>
      </c>
      <c r="AB221" s="50">
        <f t="shared" si="52"/>
        <v>-2.8801914307140208</v>
      </c>
      <c r="AC221" s="50">
        <f t="shared" si="53"/>
        <v>-2.8801914307140208</v>
      </c>
      <c r="AF221">
        <v>1.33</v>
      </c>
      <c r="AG221">
        <v>3.51</v>
      </c>
      <c r="AH221" s="66"/>
      <c r="AJ221" t="s">
        <v>441</v>
      </c>
    </row>
    <row r="222" spans="1:36" ht="15" x14ac:dyDescent="0.25">
      <c r="A222">
        <v>2.46</v>
      </c>
      <c r="B222">
        <v>3.39</v>
      </c>
      <c r="C222">
        <v>3.12</v>
      </c>
      <c r="D222" s="43">
        <f t="shared" si="54"/>
        <v>2.2002136290933949E-2</v>
      </c>
      <c r="E222" s="44">
        <f>IF(OR($A222="",$B222="",$C222=""),"",A222*'MPTO_working_3-way'!$I221)</f>
        <v>2.5141252552756974</v>
      </c>
      <c r="F222" s="45">
        <f>IF(OR($A222="",$B222="",$C222=""),"",B222*'MPTO_working_3-way'!$I221)</f>
        <v>3.464587242026266</v>
      </c>
      <c r="G222" s="46">
        <f>IF(OR($A222="",$B222="",$C222=""),"",C222*'MPTO_working_3-way'!$I221)</f>
        <v>3.1886466652277141</v>
      </c>
      <c r="H222" s="44">
        <f>IF(OR($A222="",$B222="",$C222=""),"",'MPTO_working_3-way'!E221)</f>
        <v>2.5051981633695282</v>
      </c>
      <c r="I222" s="45">
        <f>IF(OR($A222="",$B222="",$C222=""),"",'MPTO_working_3-way'!F221)</f>
        <v>3.4764325041927338</v>
      </c>
      <c r="J222" s="46">
        <f>IF(OR($A222="",$B222="",$C222=""),"",'MPTO_working_3-way'!G221)</f>
        <v>3.1930644078180035</v>
      </c>
      <c r="K222" s="44">
        <f>IF(OR($A222="",$B222="",$C222=""),"",'OddsRatio_working_3-way'!H221)</f>
        <v>2.5092253597328673</v>
      </c>
      <c r="L222" s="45">
        <f>IF(OR($A222="",$B222="",$C222=""),"",'OddsRatio_working_3-way'!I221)</f>
        <v>3.470581239562708</v>
      </c>
      <c r="M222" s="46">
        <f>IF(OR($A222="",$B222="",$C222=""),"",'OddsRatio_working_3-way'!J221)</f>
        <v>3.1914779196121095</v>
      </c>
      <c r="N222" s="47">
        <f t="shared" si="42"/>
        <v>39.775265687402701</v>
      </c>
      <c r="O222" s="48">
        <f t="shared" si="43"/>
        <v>28.863467135991339</v>
      </c>
      <c r="P222" s="48">
        <f t="shared" si="44"/>
        <v>31.361267176605974</v>
      </c>
      <c r="Q222" t="s">
        <v>100</v>
      </c>
      <c r="R222" t="s">
        <v>96</v>
      </c>
      <c r="S222" s="81">
        <v>44535</v>
      </c>
      <c r="T222" s="50">
        <v>100</v>
      </c>
      <c r="U222" s="50">
        <f t="shared" si="45"/>
        <v>59.349593495934961</v>
      </c>
      <c r="V222" s="50">
        <f t="shared" si="46"/>
        <v>70.501474926253692</v>
      </c>
      <c r="W222" s="50">
        <f t="shared" si="47"/>
        <v>67.948717948717942</v>
      </c>
      <c r="X222" s="50">
        <f t="shared" si="48"/>
        <v>61.549807125028352</v>
      </c>
      <c r="Y222" s="50">
        <f t="shared" si="49"/>
        <v>72.70168855534709</v>
      </c>
      <c r="Z222" s="50">
        <f t="shared" si="50"/>
        <v>70.148931577811339</v>
      </c>
      <c r="AA222" s="50">
        <f t="shared" si="51"/>
        <v>-2.2002136290933905</v>
      </c>
      <c r="AB222" s="50">
        <f t="shared" si="52"/>
        <v>-2.2002136290933976</v>
      </c>
      <c r="AC222" s="50">
        <f t="shared" si="53"/>
        <v>-2.2002136290933976</v>
      </c>
      <c r="AF222">
        <v>1.8</v>
      </c>
      <c r="AG222">
        <v>2.11</v>
      </c>
      <c r="AH222" s="66"/>
      <c r="AJ222" t="s">
        <v>441</v>
      </c>
    </row>
    <row r="223" spans="1:36" ht="15" x14ac:dyDescent="0.25">
      <c r="A223">
        <v>1.7</v>
      </c>
      <c r="B223">
        <v>4.16</v>
      </c>
      <c r="C223">
        <v>5.0599999999999996</v>
      </c>
      <c r="D223" s="43">
        <f t="shared" si="54"/>
        <v>2.6248368000286071E-2</v>
      </c>
      <c r="E223" s="44">
        <f>IF(OR($A223="",$B223="",$C223=""),"",A223*'MPTO_working_3-way'!$I222)</f>
        <v>1.7446222256004862</v>
      </c>
      <c r="F223" s="45">
        <f>IF(OR($A223="",$B223="",$C223=""),"",B223*'MPTO_working_3-way'!$I222)</f>
        <v>4.2691932108811903</v>
      </c>
      <c r="G223" s="46">
        <f>IF(OR($A223="",$B223="",$C223=""),"",C223*'MPTO_working_3-way'!$I222)</f>
        <v>5.1928167420814475</v>
      </c>
      <c r="H223" s="44">
        <f>IF(OR($A223="",$B223="",$C223=""),"",'MPTO_working_3-way'!E222)</f>
        <v>1.7256677113084939</v>
      </c>
      <c r="I223" s="45">
        <f>IF(OR($A223="",$B223="",$C223=""),"",'MPTO_working_3-way'!F222)</f>
        <v>4.3171339042704462</v>
      </c>
      <c r="J223" s="46">
        <f>IF(OR($A223="",$B223="",$C223=""),"",'MPTO_working_3-way'!G222)</f>
        <v>5.2943947541811482</v>
      </c>
      <c r="K223" s="44">
        <f>IF(OR($A223="",$B223="",$C223=""),"",'OddsRatio_working_3-way'!H222)</f>
        <v>1.7324069822762</v>
      </c>
      <c r="L223" s="45">
        <f>IF(OR($A223="",$B223="",$C223=""),"",'OddsRatio_working_3-way'!I222)</f>
        <v>4.306294377132561</v>
      </c>
      <c r="M223" s="46">
        <f>IF(OR($A223="",$B223="",$C223=""),"",'OddsRatio_working_3-way'!J222)</f>
        <v>5.2479604972019587</v>
      </c>
      <c r="N223" s="47">
        <f t="shared" si="42"/>
        <v>57.318999226655343</v>
      </c>
      <c r="O223" s="48">
        <f t="shared" si="43"/>
        <v>23.423629491662037</v>
      </c>
      <c r="P223" s="48">
        <f t="shared" si="44"/>
        <v>19.257371281682627</v>
      </c>
      <c r="Q223" t="s">
        <v>143</v>
      </c>
      <c r="R223" t="s">
        <v>102</v>
      </c>
      <c r="S223" s="81">
        <v>44535</v>
      </c>
      <c r="T223" s="50">
        <v>100</v>
      </c>
      <c r="U223" s="50">
        <f t="shared" si="45"/>
        <v>41.176470588235297</v>
      </c>
      <c r="V223" s="50">
        <f t="shared" si="46"/>
        <v>75.961538461538453</v>
      </c>
      <c r="W223" s="50">
        <f t="shared" si="47"/>
        <v>80.237154150197625</v>
      </c>
      <c r="X223" s="50">
        <f t="shared" si="48"/>
        <v>43.801307388263908</v>
      </c>
      <c r="Y223" s="50">
        <f t="shared" si="49"/>
        <v>78.586375261567085</v>
      </c>
      <c r="Z223" s="50">
        <f t="shared" si="50"/>
        <v>82.861990950226243</v>
      </c>
      <c r="AA223" s="50">
        <f t="shared" si="51"/>
        <v>-2.6248368000286106</v>
      </c>
      <c r="AB223" s="50">
        <f t="shared" si="52"/>
        <v>-2.624836800028632</v>
      </c>
      <c r="AC223" s="50">
        <f t="shared" si="53"/>
        <v>-2.6248368000286177</v>
      </c>
      <c r="AF223">
        <v>1.55</v>
      </c>
      <c r="AG223">
        <v>2.6</v>
      </c>
      <c r="AH223" s="66"/>
      <c r="AJ223" t="s">
        <v>441</v>
      </c>
    </row>
    <row r="224" spans="1:36" ht="15" x14ac:dyDescent="0.25">
      <c r="A224">
        <v>1.22</v>
      </c>
      <c r="B224">
        <v>7.03</v>
      </c>
      <c r="C224">
        <v>13.78</v>
      </c>
      <c r="D224" s="43">
        <f t="shared" si="54"/>
        <v>3.4488582309573079E-2</v>
      </c>
      <c r="E224" s="44">
        <f>IF(OR($A224="",$B224="",$C224=""),"",A224*'MPTO_working_3-way'!$I223)</f>
        <v>1.2620760704176792</v>
      </c>
      <c r="F224" s="45">
        <f>IF(OR($A224="",$B224="",$C224=""),"",B224*'MPTO_working_3-way'!$I223)</f>
        <v>7.272454733636299</v>
      </c>
      <c r="G224" s="46">
        <f>IF(OR($A224="",$B224="",$C224=""),"",C224*'MPTO_working_3-way'!$I223)</f>
        <v>14.255252664225916</v>
      </c>
      <c r="H224" s="44">
        <f>IF(OR($A224="",$B224="",$C224=""),"",'MPTO_working_3-way'!E223)</f>
        <v>1.2373543360585399</v>
      </c>
      <c r="I224" s="45">
        <f>IF(OR($A224="",$B224="",$C224=""),"",'MPTO_working_3-way'!F223)</f>
        <v>7.648106545068905</v>
      </c>
      <c r="J224" s="46">
        <f>IF(OR($A224="",$B224="",$C224=""),"",'MPTO_working_3-way'!G223)</f>
        <v>16.373915684250136</v>
      </c>
      <c r="K224" s="44">
        <f>IF(OR($A224="",$B224="",$C224=""),"",'OddsRatio_working_3-way'!H223)</f>
        <v>1.2438795322539886</v>
      </c>
      <c r="L224" s="45">
        <f>IF(OR($A224="",$B224="",$C224=""),"",'OddsRatio_working_3-way'!I223)</f>
        <v>7.6845162704161467</v>
      </c>
      <c r="M224" s="46">
        <f>IF(OR($A224="",$B224="",$C224=""),"",'OddsRatio_working_3-way'!J223)</f>
        <v>15.167183737299894</v>
      </c>
      <c r="N224" s="47">
        <f t="shared" si="42"/>
        <v>79.234526621604815</v>
      </c>
      <c r="O224" s="48">
        <f t="shared" si="43"/>
        <v>13.750515288528858</v>
      </c>
      <c r="P224" s="48">
        <f t="shared" si="44"/>
        <v>7.0149580898663206</v>
      </c>
      <c r="Q224" t="s">
        <v>51</v>
      </c>
      <c r="R224" t="s">
        <v>103</v>
      </c>
      <c r="S224" s="81">
        <v>44535</v>
      </c>
      <c r="T224" s="50">
        <v>100</v>
      </c>
      <c r="U224" s="50">
        <f t="shared" si="45"/>
        <v>18.032786885245901</v>
      </c>
      <c r="V224" s="50">
        <f t="shared" si="46"/>
        <v>85.775248933143658</v>
      </c>
      <c r="W224" s="50">
        <f t="shared" si="47"/>
        <v>92.743105950653117</v>
      </c>
      <c r="X224" s="50">
        <f t="shared" si="48"/>
        <v>21.481645116203207</v>
      </c>
      <c r="Y224" s="50">
        <f t="shared" si="49"/>
        <v>89.224107164100985</v>
      </c>
      <c r="Z224" s="50">
        <f t="shared" si="50"/>
        <v>96.191964181610416</v>
      </c>
      <c r="AA224" s="50">
        <f t="shared" si="51"/>
        <v>-3.4488582309573061</v>
      </c>
      <c r="AB224" s="50">
        <f t="shared" si="52"/>
        <v>-3.4488582309573275</v>
      </c>
      <c r="AC224" s="50">
        <f t="shared" si="53"/>
        <v>-3.448858230957299</v>
      </c>
      <c r="AF224">
        <v>1.37</v>
      </c>
      <c r="AG224">
        <v>3.16</v>
      </c>
      <c r="AH224" s="66"/>
      <c r="AJ224" t="s">
        <v>441</v>
      </c>
    </row>
    <row r="225" spans="1:36" ht="15" x14ac:dyDescent="0.25">
      <c r="A225">
        <v>2.61</v>
      </c>
      <c r="B225">
        <v>3.69</v>
      </c>
      <c r="C225">
        <v>2.72</v>
      </c>
      <c r="D225" s="43">
        <f t="shared" si="54"/>
        <v>2.1791531302737033E-2</v>
      </c>
      <c r="E225" s="44">
        <f>IF(OR($A225="",$B225="",$C225=""),"",A225*'MPTO_working_3-way'!$I224)</f>
        <v>2.6668758967001436</v>
      </c>
      <c r="F225" s="45">
        <f>IF(OR($A225="",$B225="",$C225=""),"",B225*'MPTO_working_3-way'!$I224)</f>
        <v>3.7704107505070996</v>
      </c>
      <c r="G225" s="46">
        <f>IF(OR($A225="",$B225="",$C225=""),"",C225*'MPTO_working_3-way'!$I224)</f>
        <v>2.7792729651434449</v>
      </c>
      <c r="H225" s="44">
        <f>IF(OR($A225="",$B225="",$C225=""),"",'MPTO_working_3-way'!E224)</f>
        <v>2.6604382707548542</v>
      </c>
      <c r="I225" s="45">
        <f>IF(OR($A225="",$B225="",$C225=""),"",'MPTO_working_3-way'!F224)</f>
        <v>3.7916292512457819</v>
      </c>
      <c r="J225" s="46">
        <f>IF(OR($A225="",$B225="",$C225=""),"",'MPTO_working_3-way'!G224)</f>
        <v>2.7748240157210082</v>
      </c>
      <c r="K225" s="44">
        <f>IF(OR($A225="",$B225="",$C225=""),"",'OddsRatio_working_3-way'!H224)</f>
        <v>2.6638017784939936</v>
      </c>
      <c r="L225" s="45">
        <f>IF(OR($A225="",$B225="",$C225=""),"",'OddsRatio_working_3-way'!I224)</f>
        <v>3.7798924125148092</v>
      </c>
      <c r="M225" s="46">
        <f>IF(OR($A225="",$B225="",$C225=""),"",'OddsRatio_working_3-way'!J224)</f>
        <v>2.7774776764035209</v>
      </c>
      <c r="N225" s="47">
        <f t="shared" si="42"/>
        <v>37.497057933492485</v>
      </c>
      <c r="O225" s="48">
        <f t="shared" si="43"/>
        <v>26.522309270031268</v>
      </c>
      <c r="P225" s="48">
        <f t="shared" si="44"/>
        <v>35.980632796476243</v>
      </c>
      <c r="Q225" t="s">
        <v>99</v>
      </c>
      <c r="R225" t="s">
        <v>413</v>
      </c>
      <c r="S225" s="81">
        <v>44535</v>
      </c>
      <c r="T225" s="50">
        <v>100</v>
      </c>
      <c r="U225" s="50">
        <f t="shared" si="45"/>
        <v>61.685823754789276</v>
      </c>
      <c r="V225" s="50">
        <f t="shared" si="46"/>
        <v>72.899728997289984</v>
      </c>
      <c r="W225" s="50">
        <f t="shared" si="47"/>
        <v>63.235294117647051</v>
      </c>
      <c r="X225" s="50">
        <f t="shared" si="48"/>
        <v>63.864976885062966</v>
      </c>
      <c r="Y225" s="50">
        <f t="shared" si="49"/>
        <v>75.078882127563659</v>
      </c>
      <c r="Z225" s="50">
        <f t="shared" si="50"/>
        <v>65.414447247920762</v>
      </c>
      <c r="AA225" s="50">
        <f t="shared" si="51"/>
        <v>-2.17915313027369</v>
      </c>
      <c r="AB225" s="50">
        <f t="shared" si="52"/>
        <v>-2.1791531302736757</v>
      </c>
      <c r="AC225" s="50">
        <f t="shared" si="53"/>
        <v>-2.1791531302737113</v>
      </c>
      <c r="AF225">
        <v>1.76</v>
      </c>
      <c r="AG225">
        <v>2.16</v>
      </c>
      <c r="AH225" s="66"/>
      <c r="AJ225" t="s">
        <v>441</v>
      </c>
    </row>
    <row r="226" spans="1:36" ht="15" x14ac:dyDescent="0.25">
      <c r="A226">
        <v>4.8099999999999996</v>
      </c>
      <c r="B226">
        <v>4.32</v>
      </c>
      <c r="C226">
        <v>1.71</v>
      </c>
      <c r="D226" s="43">
        <f t="shared" si="54"/>
        <v>2.4177011019116179E-2</v>
      </c>
      <c r="E226" s="44">
        <f>IF(OR($A226="",$B226="",$C226=""),"",A226*'MPTO_working_3-way'!$I225)</f>
        <v>4.9262914230019481</v>
      </c>
      <c r="F226" s="45">
        <f>IF(OR($A226="",$B226="",$C226=""),"",B226*'MPTO_working_3-way'!$I225)</f>
        <v>4.4244446876025822</v>
      </c>
      <c r="G226" s="46">
        <f>IF(OR($A226="",$B226="",$C226=""),"",C226*'MPTO_working_3-way'!$I225)</f>
        <v>1.7513426888426886</v>
      </c>
      <c r="H226" s="44">
        <f>IF(OR($A226="",$B226="",$C226=""),"",'MPTO_working_3-way'!E225)</f>
        <v>5.0039730488375742</v>
      </c>
      <c r="I226" s="45">
        <f>IF(OR($A226="",$B226="",$C226=""),"",'MPTO_working_3-way'!F225)</f>
        <v>4.4758253950498972</v>
      </c>
      <c r="J226" s="46">
        <f>IF(OR($A226="",$B226="",$C226=""),"",'MPTO_working_3-way'!G225)</f>
        <v>1.7338946219470563</v>
      </c>
      <c r="K226" s="44">
        <f>IF(OR($A226="",$B226="",$C226=""),"",'OddsRatio_working_3-way'!H225)</f>
        <v>4.9715419021338141</v>
      </c>
      <c r="L226" s="45">
        <f>IF(OR($A226="",$B226="",$C226=""),"",'OddsRatio_working_3-way'!I225)</f>
        <v>4.4607661719381264</v>
      </c>
      <c r="M226" s="46">
        <f>IF(OR($A226="",$B226="",$C226=""),"",'OddsRatio_working_3-way'!J225)</f>
        <v>1.7401036090590569</v>
      </c>
      <c r="N226" s="47">
        <f t="shared" si="42"/>
        <v>20.299245702980095</v>
      </c>
      <c r="O226" s="48">
        <f t="shared" si="43"/>
        <v>22.601706442438481</v>
      </c>
      <c r="P226" s="48">
        <f t="shared" si="44"/>
        <v>57.099047854581428</v>
      </c>
      <c r="Q226" t="s">
        <v>101</v>
      </c>
      <c r="R226" t="s">
        <v>53</v>
      </c>
      <c r="S226" s="81">
        <v>44535</v>
      </c>
      <c r="T226" s="50">
        <v>100</v>
      </c>
      <c r="U226" s="50">
        <f t="shared" si="45"/>
        <v>79.209979209979196</v>
      </c>
      <c r="V226" s="50">
        <f t="shared" si="46"/>
        <v>76.851851851851848</v>
      </c>
      <c r="W226" s="50">
        <f t="shared" si="47"/>
        <v>41.520467836257311</v>
      </c>
      <c r="X226" s="50">
        <f t="shared" si="48"/>
        <v>81.627680311890828</v>
      </c>
      <c r="Y226" s="50">
        <f t="shared" si="49"/>
        <v>79.26955295376348</v>
      </c>
      <c r="Z226" s="50">
        <f t="shared" si="50"/>
        <v>43.938168938168936</v>
      </c>
      <c r="AA226" s="50">
        <f t="shared" si="51"/>
        <v>-2.4177011019116321</v>
      </c>
      <c r="AB226" s="50">
        <f t="shared" si="52"/>
        <v>-2.4177011019116321</v>
      </c>
      <c r="AC226" s="50">
        <f t="shared" si="53"/>
        <v>-2.417701101911625</v>
      </c>
      <c r="AF226">
        <v>1.54</v>
      </c>
      <c r="AG226">
        <v>2.62</v>
      </c>
      <c r="AH226" s="66"/>
      <c r="AJ226" t="s">
        <v>441</v>
      </c>
    </row>
    <row r="227" spans="1:36" ht="15" x14ac:dyDescent="0.25">
      <c r="A227">
        <v>3.99</v>
      </c>
      <c r="B227">
        <v>4.16</v>
      </c>
      <c r="C227">
        <v>1.88</v>
      </c>
      <c r="D227" s="43">
        <f t="shared" si="54"/>
        <v>2.2926075417676772E-2</v>
      </c>
      <c r="E227" s="44">
        <f>IF(OR($A227="",$B227="",$C227=""),"",A227*'MPTO_working_3-way'!$I226)</f>
        <v>4.0814750409165308</v>
      </c>
      <c r="F227" s="45">
        <f>IF(OR($A227="",$B227="",$C227=""),"",B227*'MPTO_working_3-way'!$I226)</f>
        <v>4.2553724737375358</v>
      </c>
      <c r="G227" s="46">
        <f>IF(OR($A227="",$B227="",$C227=""),"",C227*'MPTO_working_3-way'!$I226)</f>
        <v>1.9231010217852322</v>
      </c>
      <c r="H227" s="44">
        <f>IF(OR($A227="",$B227="",$C227=""),"",'MPTO_working_3-way'!E226)</f>
        <v>4.1154881489385495</v>
      </c>
      <c r="I227" s="45">
        <f>IF(OR($A227="",$B227="",$C227=""),"",'MPTO_working_3-way'!F226)</f>
        <v>4.2965922092113011</v>
      </c>
      <c r="J227" s="46">
        <f>IF(OR($A227="",$B227="",$C227=""),"",'MPTO_working_3-way'!G226)</f>
        <v>1.9074036825583938</v>
      </c>
      <c r="K227" s="44">
        <f>IF(OR($A227="",$B227="",$C227=""),"",'OddsRatio_working_3-way'!H226)</f>
        <v>4.1033501990091299</v>
      </c>
      <c r="L227" s="45">
        <f>IF(OR($A227="",$B227="",$C227=""),"",'OddsRatio_working_3-way'!I226)</f>
        <v>4.2797948591534629</v>
      </c>
      <c r="M227" s="46">
        <f>IF(OR($A227="",$B227="",$C227=""),"",'OddsRatio_working_3-way'!J226)</f>
        <v>1.913360593688306</v>
      </c>
      <c r="N227" s="47">
        <f t="shared" si="42"/>
        <v>24.500946103432284</v>
      </c>
      <c r="O227" s="48">
        <f t="shared" si="43"/>
        <v>23.499705517474716</v>
      </c>
      <c r="P227" s="48">
        <f t="shared" si="44"/>
        <v>51.999348379092993</v>
      </c>
      <c r="Q227" t="s">
        <v>104</v>
      </c>
      <c r="R227" t="s">
        <v>52</v>
      </c>
      <c r="S227" s="81">
        <v>44535</v>
      </c>
      <c r="T227" s="50">
        <v>100</v>
      </c>
      <c r="U227" s="50">
        <f t="shared" si="45"/>
        <v>74.937343358395992</v>
      </c>
      <c r="V227" s="50">
        <f t="shared" si="46"/>
        <v>75.961538461538453</v>
      </c>
      <c r="W227" s="50">
        <f t="shared" si="47"/>
        <v>46.808510638297875</v>
      </c>
      <c r="X227" s="50">
        <f t="shared" si="48"/>
        <v>77.229950900163672</v>
      </c>
      <c r="Y227" s="50">
        <f t="shared" si="49"/>
        <v>78.254146003306133</v>
      </c>
      <c r="Z227" s="50">
        <f t="shared" si="50"/>
        <v>49.101118180065548</v>
      </c>
      <c r="AA227" s="50">
        <f t="shared" si="51"/>
        <v>-2.2926075417676799</v>
      </c>
      <c r="AB227" s="50">
        <f t="shared" si="52"/>
        <v>-2.2926075417676799</v>
      </c>
      <c r="AC227" s="50">
        <f t="shared" si="53"/>
        <v>-2.2926075417676728</v>
      </c>
      <c r="AF227">
        <v>1.67</v>
      </c>
      <c r="AG227">
        <v>2.3199999999999998</v>
      </c>
      <c r="AH227" s="66"/>
      <c r="AJ227" t="s">
        <v>441</v>
      </c>
    </row>
    <row r="228" spans="1:36" ht="15" x14ac:dyDescent="0.25">
      <c r="A228">
        <v>2.5099999999999998</v>
      </c>
      <c r="B228">
        <v>3.24</v>
      </c>
      <c r="C228">
        <v>3.12</v>
      </c>
      <c r="D228" s="43">
        <f t="shared" si="54"/>
        <v>2.7561170323454398E-2</v>
      </c>
      <c r="E228" s="44">
        <f>IF(OR($A228="",$B228="",$C228=""),"",A228*'MPTO_working_3-way'!$I227)</f>
        <v>2.5791785375118703</v>
      </c>
      <c r="F228" s="45">
        <f>IF(OR($A228="",$B228="",$C228=""),"",B228*'MPTO_working_3-way'!$I227)</f>
        <v>3.3292981918479922</v>
      </c>
      <c r="G228" s="46">
        <f>IF(OR($A228="",$B228="",$C228=""),"",C228*'MPTO_working_3-way'!$I227)</f>
        <v>3.2059908514091777</v>
      </c>
      <c r="H228" s="44">
        <f>IF(OR($A228="",$B228="",$C228=""),"",'MPTO_working_3-way'!E227)</f>
        <v>2.5692455498832687</v>
      </c>
      <c r="I228" s="45">
        <f>IF(OR($A228="",$B228="",$C228=""),"",'MPTO_working_3-way'!F227)</f>
        <v>3.339400818310271</v>
      </c>
      <c r="J228" s="46">
        <f>IF(OR($A228="",$B228="",$C228=""),"",'MPTO_working_3-way'!G227)</f>
        <v>3.2120695312594938</v>
      </c>
      <c r="K228" s="44">
        <f>IF(OR($A228="",$B228="",$C228=""),"",'OddsRatio_working_3-way'!H227)</f>
        <v>2.5737537999121747</v>
      </c>
      <c r="L228" s="45">
        <f>IF(OR($A228="",$B228="",$C228=""),"",'OddsRatio_working_3-way'!I227)</f>
        <v>3.3345751733796503</v>
      </c>
      <c r="M228" s="46">
        <f>IF(OR($A228="",$B228="",$C228=""),"",'OddsRatio_working_3-way'!J227)</f>
        <v>3.2095086462343114</v>
      </c>
      <c r="N228" s="47">
        <f t="shared" si="42"/>
        <v>38.772034795415848</v>
      </c>
      <c r="O228" s="48">
        <f t="shared" si="43"/>
        <v>30.036360289041287</v>
      </c>
      <c r="P228" s="48">
        <f t="shared" si="44"/>
        <v>31.191604915542875</v>
      </c>
      <c r="Q228" t="s">
        <v>430</v>
      </c>
      <c r="R228" t="s">
        <v>148</v>
      </c>
      <c r="S228" s="81">
        <v>44535</v>
      </c>
      <c r="T228" s="50">
        <v>100</v>
      </c>
      <c r="U228" s="50">
        <f t="shared" si="45"/>
        <v>60.15936254980079</v>
      </c>
      <c r="V228" s="50">
        <f t="shared" si="46"/>
        <v>69.135802469135797</v>
      </c>
      <c r="W228" s="50">
        <f t="shared" si="47"/>
        <v>67.948717948717942</v>
      </c>
      <c r="X228" s="50">
        <f t="shared" si="48"/>
        <v>62.915479582146247</v>
      </c>
      <c r="Y228" s="50">
        <f t="shared" si="49"/>
        <v>71.891919501481254</v>
      </c>
      <c r="Z228" s="50">
        <f t="shared" si="50"/>
        <v>70.704834981063399</v>
      </c>
      <c r="AA228" s="50">
        <f t="shared" si="51"/>
        <v>-2.7561170323454576</v>
      </c>
      <c r="AB228" s="50">
        <f t="shared" si="52"/>
        <v>-2.7561170323454576</v>
      </c>
      <c r="AC228" s="50">
        <f t="shared" si="53"/>
        <v>-2.7561170323454576</v>
      </c>
      <c r="AF228">
        <v>2.27</v>
      </c>
      <c r="AG228">
        <v>1.68</v>
      </c>
      <c r="AH228" s="66"/>
      <c r="AJ228" t="s">
        <v>435</v>
      </c>
    </row>
    <row r="229" spans="1:36" ht="15" x14ac:dyDescent="0.25">
      <c r="A229">
        <v>2.98</v>
      </c>
      <c r="B229">
        <v>3.45</v>
      </c>
      <c r="C229">
        <v>2.48</v>
      </c>
      <c r="D229" s="43">
        <f t="shared" si="54"/>
        <v>2.8651348714038738E-2</v>
      </c>
      <c r="E229" s="44">
        <f>IF(OR($A229="",$B229="",$C229=""),"",A229*'MPTO_working_3-way'!$I228)</f>
        <v>3.0653810191678352</v>
      </c>
      <c r="F229" s="45">
        <f>IF(OR($A229="",$B229="",$C229=""),"",B229*'MPTO_working_3-way'!$I228)</f>
        <v>3.5488471530634338</v>
      </c>
      <c r="G229" s="46">
        <f>IF(OR($A229="",$B229="",$C229=""),"",C229*'MPTO_working_3-way'!$I228)</f>
        <v>2.5510553448108162</v>
      </c>
      <c r="H229" s="44">
        <f>IF(OR($A229="",$B229="",$C229=""),"",'MPTO_working_3-way'!E228)</f>
        <v>3.067296294573469</v>
      </c>
      <c r="I229" s="45">
        <f>IF(OR($A229="",$B229="",$C229=""),"",'MPTO_working_3-way'!F228)</f>
        <v>3.5675472979401777</v>
      </c>
      <c r="J229" s="46">
        <f>IF(OR($A229="",$B229="",$C229=""),"",'MPTO_working_3-way'!G228)</f>
        <v>2.5401640781496577</v>
      </c>
      <c r="K229" s="44">
        <f>IF(OR($A229="",$B229="",$C229=""),"",'OddsRatio_working_3-way'!H228)</f>
        <v>3.0671829681730722</v>
      </c>
      <c r="L229" s="45">
        <f>IF(OR($A229="",$B229="",$C229=""),"",'OddsRatio_working_3-way'!I228)</f>
        <v>3.5578779151636497</v>
      </c>
      <c r="M229" s="46">
        <f>IF(OR($A229="",$B229="",$C229=""),"",'OddsRatio_working_3-way'!J228)</f>
        <v>2.5451670671192663</v>
      </c>
      <c r="N229" s="47">
        <f t="shared" si="42"/>
        <v>32.622372023151364</v>
      </c>
      <c r="O229" s="48">
        <f t="shared" si="43"/>
        <v>28.178164819997409</v>
      </c>
      <c r="P229" s="48">
        <f t="shared" si="44"/>
        <v>39.19946315685123</v>
      </c>
      <c r="Q229" t="s">
        <v>368</v>
      </c>
      <c r="R229" t="s">
        <v>454</v>
      </c>
      <c r="S229" s="81">
        <v>44535</v>
      </c>
      <c r="T229" s="50">
        <v>100</v>
      </c>
      <c r="U229" s="50">
        <f t="shared" si="45"/>
        <v>66.442953020134226</v>
      </c>
      <c r="V229" s="50">
        <f t="shared" si="46"/>
        <v>71.014492753623188</v>
      </c>
      <c r="W229" s="50">
        <f t="shared" si="47"/>
        <v>59.677419354838712</v>
      </c>
      <c r="X229" s="50">
        <f t="shared" si="48"/>
        <v>69.308087891538108</v>
      </c>
      <c r="Y229" s="50">
        <f t="shared" si="49"/>
        <v>73.879627625027069</v>
      </c>
      <c r="Z229" s="50">
        <f t="shared" si="50"/>
        <v>62.542554226242586</v>
      </c>
      <c r="AA229" s="50">
        <f t="shared" si="51"/>
        <v>-2.8651348714038818</v>
      </c>
      <c r="AB229" s="50">
        <f t="shared" si="52"/>
        <v>-2.8651348714038818</v>
      </c>
      <c r="AC229" s="50">
        <f t="shared" si="53"/>
        <v>-2.8651348714038747</v>
      </c>
      <c r="AF229">
        <v>2.2599999999999998</v>
      </c>
      <c r="AG229">
        <v>1.69</v>
      </c>
      <c r="AH229" s="66"/>
      <c r="AJ229" t="s">
        <v>449</v>
      </c>
    </row>
    <row r="230" spans="1:36" ht="15" x14ac:dyDescent="0.25">
      <c r="A230">
        <v>7.05</v>
      </c>
      <c r="B230">
        <v>4.3</v>
      </c>
      <c r="C230">
        <v>1.52</v>
      </c>
      <c r="D230" s="43">
        <f t="shared" si="54"/>
        <v>3.2296848008194656E-2</v>
      </c>
      <c r="E230" s="44">
        <f>IF(OR($A230="",$B230="",$C230=""),"",A230*'MPTO_working_3-way'!$I229)</f>
        <v>7.2776927784577721</v>
      </c>
      <c r="F230" s="45">
        <f>IF(OR($A230="",$B230="",$C230=""),"",B230*'MPTO_working_3-way'!$I229)</f>
        <v>4.4388764464352368</v>
      </c>
      <c r="G230" s="46">
        <f>IF(OR($A230="",$B230="",$C230=""),"",C230*'MPTO_working_3-way'!$I229)</f>
        <v>1.5690912089724558</v>
      </c>
      <c r="H230" s="44">
        <f>IF(OR($A230="",$B230="",$C230=""),"",'MPTO_working_3-way'!E229)</f>
        <v>7.6290246029205608</v>
      </c>
      <c r="I230" s="45">
        <f>IF(OR($A230="",$B230="",$C230=""),"",'MPTO_working_3-way'!F229)</f>
        <v>4.5087182564791677</v>
      </c>
      <c r="J230" s="46">
        <f>IF(OR($A230="",$B230="",$C230=""),"",'MPTO_working_3-way'!G229)</f>
        <v>1.545286663506855</v>
      </c>
      <c r="K230" s="44">
        <f>IF(OR($A230="",$B230="",$C230=""),"",'OddsRatio_working_3-way'!H229)</f>
        <v>7.4363137173588791</v>
      </c>
      <c r="L230" s="45">
        <f>IF(OR($A230="",$B230="",$C230=""),"",'OddsRatio_working_3-way'!I229)</f>
        <v>4.5107165731048431</v>
      </c>
      <c r="M230" s="46">
        <f>IF(OR($A230="",$B230="",$C230=""),"",'OddsRatio_working_3-way'!J229)</f>
        <v>1.5532038236407633</v>
      </c>
      <c r="N230" s="47">
        <f t="shared" si="42"/>
        <v>13.740618496016147</v>
      </c>
      <c r="O230" s="48">
        <f t="shared" si="43"/>
        <v>22.528223348119493</v>
      </c>
      <c r="P230" s="48">
        <f t="shared" si="44"/>
        <v>63.731158155864364</v>
      </c>
      <c r="Q230" t="s">
        <v>505</v>
      </c>
      <c r="R230" t="s">
        <v>506</v>
      </c>
      <c r="S230" s="81">
        <v>44535</v>
      </c>
      <c r="T230" s="50">
        <v>100</v>
      </c>
      <c r="U230" s="50">
        <f t="shared" si="45"/>
        <v>85.815602836879435</v>
      </c>
      <c r="V230" s="50">
        <f t="shared" si="46"/>
        <v>76.744186046511629</v>
      </c>
      <c r="W230" s="50">
        <f t="shared" si="47"/>
        <v>34.21052631578948</v>
      </c>
      <c r="X230" s="50">
        <f t="shared" si="48"/>
        <v>89.045287637698905</v>
      </c>
      <c r="Y230" s="50">
        <f t="shared" si="49"/>
        <v>79.973870847331099</v>
      </c>
      <c r="Z230" s="50">
        <f t="shared" si="50"/>
        <v>37.440211116608943</v>
      </c>
      <c r="AA230" s="50">
        <f t="shared" si="51"/>
        <v>-3.2296848008194701</v>
      </c>
      <c r="AB230" s="50">
        <f t="shared" si="52"/>
        <v>-3.2296848008194701</v>
      </c>
      <c r="AC230" s="50">
        <f t="shared" si="53"/>
        <v>-3.229684800819463</v>
      </c>
      <c r="AF230">
        <v>1.95</v>
      </c>
      <c r="AG230">
        <v>1.93</v>
      </c>
      <c r="AH230" s="66"/>
      <c r="AJ230" t="s">
        <v>449</v>
      </c>
    </row>
    <row r="231" spans="1:36" ht="15" x14ac:dyDescent="0.25">
      <c r="A231">
        <v>1.43</v>
      </c>
      <c r="B231">
        <v>4.9000000000000004</v>
      </c>
      <c r="C231">
        <v>7.85</v>
      </c>
      <c r="D231" s="43">
        <f t="shared" si="54"/>
        <v>3.0770866985607714E-2</v>
      </c>
      <c r="E231" s="44">
        <f>IF(OR($A231="",$B231="",$C231=""),"",A231*'MPTO_working_3-way'!$I230)</f>
        <v>1.4740023397894189</v>
      </c>
      <c r="F231" s="45">
        <f>IF(OR($A231="",$B231="",$C231=""),"",B231*'MPTO_working_3-way'!$I230)</f>
        <v>5.0507772482294779</v>
      </c>
      <c r="G231" s="46">
        <f>IF(OR($A231="",$B231="",$C231=""),"",C231*'MPTO_working_3-way'!$I230)</f>
        <v>8.0915513058370205</v>
      </c>
      <c r="H231" s="44">
        <f>IF(OR($A231="",$B231="",$C231=""),"",'MPTO_working_3-way'!E230)</f>
        <v>1.4512866697243552</v>
      </c>
      <c r="I231" s="45">
        <f>IF(OR($A231="",$B231="",$C231=""),"",'MPTO_working_3-way'!F230)</f>
        <v>5.1593017747964218</v>
      </c>
      <c r="J231" s="46">
        <f>IF(OR($A231="",$B231="",$C231=""),"",'MPTO_working_3-way'!G230)</f>
        <v>8.5374072933939349</v>
      </c>
      <c r="K231" s="44">
        <f>IF(OR($A231="",$B231="",$C231=""),"",'OddsRatio_working_3-way'!H230)</f>
        <v>1.458418326279314</v>
      </c>
      <c r="L231" s="45">
        <f>IF(OR($A231="",$B231="",$C231=""),"",'OddsRatio_working_3-way'!I230)</f>
        <v>5.1577476104402917</v>
      </c>
      <c r="M231" s="46">
        <f>IF(OR($A231="",$B231="",$C231=""),"",'OddsRatio_working_3-way'!J230)</f>
        <v>8.3027105465425617</v>
      </c>
      <c r="N231" s="47">
        <f t="shared" si="42"/>
        <v>67.842497464614851</v>
      </c>
      <c r="O231" s="48">
        <f t="shared" si="43"/>
        <v>19.798932933550862</v>
      </c>
      <c r="P231" s="48">
        <f t="shared" si="44"/>
        <v>12.358569601834295</v>
      </c>
      <c r="Q231" t="s">
        <v>366</v>
      </c>
      <c r="R231" t="s">
        <v>507</v>
      </c>
      <c r="S231" s="81">
        <v>44535</v>
      </c>
      <c r="T231" s="50">
        <v>100</v>
      </c>
      <c r="U231" s="50">
        <f t="shared" si="45"/>
        <v>30.069930069930074</v>
      </c>
      <c r="V231" s="50">
        <f t="shared" si="46"/>
        <v>79.591836734693885</v>
      </c>
      <c r="W231" s="50">
        <f t="shared" si="47"/>
        <v>87.261146496815286</v>
      </c>
      <c r="X231" s="50">
        <f t="shared" si="48"/>
        <v>33.147016768490836</v>
      </c>
      <c r="Y231" s="50">
        <f t="shared" si="49"/>
        <v>82.668923433254648</v>
      </c>
      <c r="Z231" s="50">
        <f t="shared" si="50"/>
        <v>90.338233195376063</v>
      </c>
      <c r="AA231" s="50">
        <f t="shared" si="51"/>
        <v>-3.0770866985607626</v>
      </c>
      <c r="AB231" s="50">
        <f t="shared" si="52"/>
        <v>-3.0770866985607626</v>
      </c>
      <c r="AC231" s="50">
        <f t="shared" si="53"/>
        <v>-3.0770866985607768</v>
      </c>
      <c r="AF231">
        <v>1.84</v>
      </c>
      <c r="AG231">
        <v>2.06</v>
      </c>
      <c r="AH231" s="66"/>
      <c r="AJ231" t="s">
        <v>449</v>
      </c>
    </row>
    <row r="232" spans="1:36" ht="15" x14ac:dyDescent="0.25">
      <c r="A232">
        <v>2.68</v>
      </c>
      <c r="B232">
        <v>3.15</v>
      </c>
      <c r="C232">
        <v>2.96</v>
      </c>
      <c r="D232" s="43">
        <f t="shared" si="54"/>
        <v>2.8432483656364305E-2</v>
      </c>
      <c r="E232" s="44">
        <f>IF(OR($A232="",$B232="",$C232=""),"",A232*'MPTO_working_3-way'!$I231)</f>
        <v>2.7561990561990566</v>
      </c>
      <c r="F232" s="45">
        <f>IF(OR($A232="",$B232="",$C232=""),"",B232*'MPTO_working_3-way'!$I231)</f>
        <v>3.2395623235175472</v>
      </c>
      <c r="G232" s="46">
        <f>IF(OR($A232="",$B232="",$C232=""),"",C232*'MPTO_working_3-way'!$I231)</f>
        <v>3.0441601516228385</v>
      </c>
      <c r="H232" s="44">
        <f>IF(OR($A232="",$B232="",$C232=""),"",'MPTO_working_3-way'!E231)</f>
        <v>2.7498452030554428</v>
      </c>
      <c r="I232" s="45">
        <f>IF(OR($A232="",$B232="",$C232=""),"",'MPTO_working_3-way'!F231)</f>
        <v>3.2469343275617728</v>
      </c>
      <c r="J232" s="46">
        <f>IF(OR($A232="",$B232="",$C232=""),"",'MPTO_working_3-way'!G231)</f>
        <v>3.0454347501088743</v>
      </c>
      <c r="K232" s="44">
        <f>IF(OR($A232="",$B232="",$C232=""),"",'OddsRatio_working_3-way'!H231)</f>
        <v>2.7528567153078343</v>
      </c>
      <c r="L232" s="45">
        <f>IF(OR($A232="",$B232="",$C232=""),"",'OddsRatio_working_3-way'!I231)</f>
        <v>3.2432392487570487</v>
      </c>
      <c r="M232" s="46">
        <f>IF(OR($A232="",$B232="",$C232=""),"",'OddsRatio_working_3-way'!J231)</f>
        <v>3.0449995011924726</v>
      </c>
      <c r="N232" s="47">
        <f t="shared" si="42"/>
        <v>36.281849736174451</v>
      </c>
      <c r="O232" s="48">
        <f t="shared" si="43"/>
        <v>30.868367394586521</v>
      </c>
      <c r="P232" s="48">
        <f t="shared" si="44"/>
        <v>32.849782869239021</v>
      </c>
      <c r="Q232" t="s">
        <v>371</v>
      </c>
      <c r="R232" t="s">
        <v>369</v>
      </c>
      <c r="S232" s="81">
        <v>44535</v>
      </c>
      <c r="T232" s="50">
        <v>100</v>
      </c>
      <c r="U232" s="50">
        <f t="shared" si="45"/>
        <v>62.686567164179095</v>
      </c>
      <c r="V232" s="50">
        <f t="shared" si="46"/>
        <v>68.253968253968253</v>
      </c>
      <c r="W232" s="50">
        <f t="shared" si="47"/>
        <v>66.21621621621621</v>
      </c>
      <c r="X232" s="50">
        <f t="shared" si="48"/>
        <v>65.529815529815522</v>
      </c>
      <c r="Y232" s="50">
        <f t="shared" si="49"/>
        <v>71.09721661960468</v>
      </c>
      <c r="Z232" s="50">
        <f t="shared" si="50"/>
        <v>69.059464581852637</v>
      </c>
      <c r="AA232" s="50">
        <f t="shared" si="51"/>
        <v>-2.8432483656364269</v>
      </c>
      <c r="AB232" s="50">
        <f t="shared" si="52"/>
        <v>-2.8432483656364269</v>
      </c>
      <c r="AC232" s="50">
        <f t="shared" si="53"/>
        <v>-2.8432483656364269</v>
      </c>
      <c r="AF232">
        <v>2.37</v>
      </c>
      <c r="AG232">
        <v>1.63</v>
      </c>
      <c r="AH232" s="66"/>
      <c r="AJ232" t="s">
        <v>449</v>
      </c>
    </row>
    <row r="233" spans="1:36" ht="15" x14ac:dyDescent="0.25">
      <c r="A233">
        <v>2.0099999999999998</v>
      </c>
      <c r="B233">
        <v>3.38</v>
      </c>
      <c r="C233">
        <v>4.2300000000000004</v>
      </c>
      <c r="D233" s="43">
        <f t="shared" si="54"/>
        <v>2.9777045361968568E-2</v>
      </c>
      <c r="E233" s="44">
        <f>IF(OR($A233="",$B233="",$C233=""),"",A233*'MPTO_working_3-way'!$I232)</f>
        <v>2.0698518611775567</v>
      </c>
      <c r="F233" s="45">
        <f>IF(OR($A233="",$B233="",$C233=""),"",B233*'MPTO_working_3-way'!$I232)</f>
        <v>3.4806464133234538</v>
      </c>
      <c r="G233" s="46">
        <f>IF(OR($A233="",$B233="",$C233=""),"",C233*'MPTO_working_3-way'!$I232)</f>
        <v>4.3559569018811271</v>
      </c>
      <c r="H233" s="44">
        <f>IF(OR($A233="",$B233="",$C233=""),"",'MPTO_working_3-way'!E232)</f>
        <v>2.0509170678777671</v>
      </c>
      <c r="I233" s="45">
        <f>IF(OR($A233="",$B233="",$C233=""),"",'MPTO_working_3-way'!F232)</f>
        <v>3.4973312832889829</v>
      </c>
      <c r="J233" s="46">
        <f>IF(OR($A233="",$B233="",$C233=""),"",'MPTO_working_3-way'!G232)</f>
        <v>4.4153826392881506</v>
      </c>
      <c r="K233" s="44">
        <f>IF(OR($A233="",$B233="",$C233=""),"",'OddsRatio_working_3-way'!H232)</f>
        <v>2.0585282112958958</v>
      </c>
      <c r="L233" s="45">
        <f>IF(OR($A233="",$B233="",$C233=""),"",'OddsRatio_working_3-way'!I232)</f>
        <v>3.4943536068160719</v>
      </c>
      <c r="M233" s="46">
        <f>IF(OR($A233="",$B233="",$C233=""),"",'OddsRatio_working_3-way'!J232)</f>
        <v>4.3851941806789556</v>
      </c>
      <c r="N233" s="47">
        <f t="shared" si="42"/>
        <v>48.312636220791724</v>
      </c>
      <c r="O233" s="48">
        <f t="shared" si="43"/>
        <v>28.730295504080289</v>
      </c>
      <c r="P233" s="48">
        <f t="shared" si="44"/>
        <v>22.957068275127984</v>
      </c>
      <c r="Q233" t="s">
        <v>370</v>
      </c>
      <c r="R233" t="s">
        <v>367</v>
      </c>
      <c r="S233" s="81">
        <v>44535</v>
      </c>
      <c r="T233" s="50">
        <v>100</v>
      </c>
      <c r="U233" s="50">
        <f t="shared" si="45"/>
        <v>50.248756218905463</v>
      </c>
      <c r="V233" s="50">
        <f t="shared" si="46"/>
        <v>70.414201183431956</v>
      </c>
      <c r="W233" s="50">
        <f t="shared" si="47"/>
        <v>76.359338061465735</v>
      </c>
      <c r="X233" s="50">
        <f t="shared" si="48"/>
        <v>53.226460755102323</v>
      </c>
      <c r="Y233" s="50">
        <f t="shared" si="49"/>
        <v>73.391905719628809</v>
      </c>
      <c r="Z233" s="50">
        <f t="shared" si="50"/>
        <v>79.337042597662588</v>
      </c>
      <c r="AA233" s="50">
        <f t="shared" si="51"/>
        <v>-2.9777045361968604</v>
      </c>
      <c r="AB233" s="50">
        <f t="shared" si="52"/>
        <v>-2.9777045361968533</v>
      </c>
      <c r="AC233" s="50">
        <f t="shared" si="53"/>
        <v>-2.9777045361968533</v>
      </c>
      <c r="AF233">
        <v>2.25</v>
      </c>
      <c r="AG233">
        <v>1.69</v>
      </c>
      <c r="AH233" s="66"/>
      <c r="AJ233" t="s">
        <v>449</v>
      </c>
    </row>
    <row r="234" spans="1:36" ht="15" x14ac:dyDescent="0.25">
      <c r="A234">
        <v>2.1800000000000002</v>
      </c>
      <c r="B234">
        <v>3.62</v>
      </c>
      <c r="C234">
        <v>3.41</v>
      </c>
      <c r="D234" s="43">
        <f t="shared" si="54"/>
        <v>2.8213822217736606E-2</v>
      </c>
      <c r="E234" s="44">
        <f>IF(OR($A234="",$B234="",$C234=""),"",A234*'MPTO_working_3-way'!$I233)</f>
        <v>2.2415061324346661</v>
      </c>
      <c r="F234" s="45">
        <f>IF(OR($A234="",$B234="",$C234=""),"",B234*'MPTO_working_3-way'!$I233)</f>
        <v>3.7221340364282067</v>
      </c>
      <c r="G234" s="46">
        <f>IF(OR($A234="",$B234="",$C234=""),"",C234*'MPTO_working_3-way'!$I233)</f>
        <v>3.5062091337624821</v>
      </c>
      <c r="H234" s="44">
        <f>IF(OR($A234="",$B234="",$C234=""),"",'MPTO_working_3-way'!E233)</f>
        <v>2.2256299637673456</v>
      </c>
      <c r="I234" s="45">
        <f>IF(OR($A234="",$B234="",$C234=""),"",'MPTO_working_3-way'!F233)</f>
        <v>3.7475853391833205</v>
      </c>
      <c r="J234" s="46">
        <f>IF(OR($A234="",$B234="",$C234=""),"",'MPTO_working_3-way'!G233)</f>
        <v>3.5229809828746905</v>
      </c>
      <c r="K234" s="44">
        <f>IF(OR($A234="",$B234="",$C234=""),"",'OddsRatio_working_3-way'!H233)</f>
        <v>2.2322498147694776</v>
      </c>
      <c r="L234" s="45">
        <f>IF(OR($A234="",$B234="",$C234=""),"",'OddsRatio_working_3-way'!I233)</f>
        <v>3.7360123005898558</v>
      </c>
      <c r="M234" s="46">
        <f>IF(OR($A234="",$B234="",$C234=""),"",'OddsRatio_working_3-way'!J233)</f>
        <v>3.5167136047410517</v>
      </c>
      <c r="N234" s="47">
        <f t="shared" si="42"/>
        <v>44.612860323242828</v>
      </c>
      <c r="O234" s="48">
        <f t="shared" si="43"/>
        <v>26.866308150461155</v>
      </c>
      <c r="P234" s="48">
        <f t="shared" si="44"/>
        <v>28.520831526296003</v>
      </c>
      <c r="Q234" t="s">
        <v>453</v>
      </c>
      <c r="R234" t="s">
        <v>508</v>
      </c>
      <c r="S234" s="81">
        <v>44535</v>
      </c>
      <c r="T234" s="50">
        <v>100</v>
      </c>
      <c r="U234" s="50">
        <f t="shared" si="45"/>
        <v>54.128440366972484</v>
      </c>
      <c r="V234" s="50">
        <f t="shared" si="46"/>
        <v>72.375690607734811</v>
      </c>
      <c r="W234" s="50">
        <f t="shared" si="47"/>
        <v>70.674486803519059</v>
      </c>
      <c r="X234" s="50">
        <f t="shared" si="48"/>
        <v>56.949822588746123</v>
      </c>
      <c r="Y234" s="50">
        <f t="shared" si="49"/>
        <v>75.197072829508443</v>
      </c>
      <c r="Z234" s="50">
        <f t="shared" si="50"/>
        <v>73.49586902529272</v>
      </c>
      <c r="AA234" s="50">
        <f t="shared" si="51"/>
        <v>-2.8213822217736393</v>
      </c>
      <c r="AB234" s="50">
        <f t="shared" si="52"/>
        <v>-2.8213822217736322</v>
      </c>
      <c r="AC234" s="50">
        <f t="shared" si="53"/>
        <v>-2.8213822217736606</v>
      </c>
      <c r="AF234">
        <v>2.08</v>
      </c>
      <c r="AG234">
        <v>1.81</v>
      </c>
      <c r="AH234" s="66"/>
      <c r="AJ234" t="s">
        <v>449</v>
      </c>
    </row>
    <row r="235" spans="1:36" ht="15" x14ac:dyDescent="0.25">
      <c r="A235">
        <v>1.47</v>
      </c>
      <c r="B235">
        <v>4.84</v>
      </c>
      <c r="C235">
        <v>7.34</v>
      </c>
      <c r="D235" s="43">
        <f t="shared" si="54"/>
        <v>2.3123461107819931E-2</v>
      </c>
      <c r="E235" s="44">
        <f>IF(OR($A235="",$B235="",$C235=""),"",A235*'MPTO_working_3-way'!$I234)</f>
        <v>1.5039914878284952</v>
      </c>
      <c r="F235" s="45">
        <f>IF(OR($A235="",$B235="",$C235=""),"",B235*'MPTO_working_3-way'!$I234)</f>
        <v>4.9519175517618486</v>
      </c>
      <c r="G235" s="46">
        <f>IF(OR($A235="",$B235="",$C235=""),"",C235*'MPTO_working_3-way'!$I234)</f>
        <v>7.5097262045313977</v>
      </c>
      <c r="H235" s="44">
        <f>IF(OR($A235="",$B235="",$C235=""),"",'MPTO_working_3-way'!E234)</f>
        <v>1.4868467106223189</v>
      </c>
      <c r="I235" s="45">
        <f>IF(OR($A235="",$B235="",$C235=""),"",'MPTO_working_3-way'!F234)</f>
        <v>5.0275573015091011</v>
      </c>
      <c r="J235" s="46">
        <f>IF(OR($A235="",$B235="",$C235=""),"",'MPTO_working_3-way'!G234)</f>
        <v>7.7801660161836752</v>
      </c>
      <c r="K235" s="44">
        <f>IF(OR($A235="",$B235="",$C235=""),"",'OddsRatio_working_3-way'!H234)</f>
        <v>1.4923983865226</v>
      </c>
      <c r="L235" s="45">
        <f>IF(OR($A235="",$B235="",$C235=""),"",'OddsRatio_working_3-way'!I234)</f>
        <v>5.0229995835037968</v>
      </c>
      <c r="M235" s="46">
        <f>IF(OR($A235="",$B235="",$C235=""),"",'OddsRatio_working_3-way'!J234)</f>
        <v>7.6421399373474141</v>
      </c>
      <c r="N235" s="47">
        <f t="shared" si="42"/>
        <v>66.489738013333294</v>
      </c>
      <c r="O235" s="48">
        <f t="shared" si="43"/>
        <v>20.194197289173541</v>
      </c>
      <c r="P235" s="48">
        <f t="shared" si="44"/>
        <v>13.316064697493179</v>
      </c>
      <c r="Q235" t="s">
        <v>155</v>
      </c>
      <c r="R235" t="s">
        <v>54</v>
      </c>
      <c r="S235" s="81">
        <v>44535</v>
      </c>
      <c r="T235" s="50">
        <v>100</v>
      </c>
      <c r="U235" s="50">
        <f t="shared" si="45"/>
        <v>31.972789115646258</v>
      </c>
      <c r="V235" s="50">
        <f t="shared" si="46"/>
        <v>79.338842975206617</v>
      </c>
      <c r="W235" s="50">
        <f t="shared" si="47"/>
        <v>86.37602179836513</v>
      </c>
      <c r="X235" s="50">
        <f t="shared" si="48"/>
        <v>34.285135226428267</v>
      </c>
      <c r="Y235" s="50">
        <f t="shared" si="49"/>
        <v>81.651189085988619</v>
      </c>
      <c r="Z235" s="50">
        <f t="shared" si="50"/>
        <v>88.688367909147132</v>
      </c>
      <c r="AA235" s="50">
        <f t="shared" si="51"/>
        <v>-2.3123461107820091</v>
      </c>
      <c r="AB235" s="50">
        <f t="shared" si="52"/>
        <v>-2.312346110782002</v>
      </c>
      <c r="AC235" s="50">
        <f t="shared" si="53"/>
        <v>-2.312346110782002</v>
      </c>
      <c r="AF235">
        <v>1.69</v>
      </c>
      <c r="AG235">
        <v>2.2799999999999998</v>
      </c>
      <c r="AH235" s="66"/>
      <c r="AJ235" t="s">
        <v>436</v>
      </c>
    </row>
    <row r="236" spans="1:36" ht="15" x14ac:dyDescent="0.25">
      <c r="A236">
        <v>2.4300000000000002</v>
      </c>
      <c r="B236">
        <v>3.32</v>
      </c>
      <c r="C236">
        <v>3.24</v>
      </c>
      <c r="D236" s="43">
        <f t="shared" si="54"/>
        <v>2.1369428330606288E-2</v>
      </c>
      <c r="E236" s="44">
        <f>IF(OR($A236="",$B236="",$C236=""),"",A236*'MPTO_working_3-way'!$I235)</f>
        <v>2.4819277108433733</v>
      </c>
      <c r="F236" s="45">
        <f>IF(OR($A236="",$B236="",$C236=""),"",B236*'MPTO_working_3-way'!$I235)</f>
        <v>3.3909465020576128</v>
      </c>
      <c r="G236" s="46">
        <f>IF(OR($A236="",$B236="",$C236=""),"",C236*'MPTO_working_3-way'!$I235)</f>
        <v>3.3092369477911645</v>
      </c>
      <c r="H236" s="44">
        <f>IF(OR($A236="",$B236="",$C236=""),"",'MPTO_working_3-way'!E235)</f>
        <v>2.4728023213045076</v>
      </c>
      <c r="I236" s="45">
        <f>IF(OR($A236="",$B236="",$C236=""),"",'MPTO_working_3-way'!F235)</f>
        <v>3.4004158705181515</v>
      </c>
      <c r="J236" s="46">
        <f>IF(OR($A236="",$B236="",$C236=""),"",'MPTO_working_3-way'!G235)</f>
        <v>3.3165424249068183</v>
      </c>
      <c r="K236" s="44">
        <f>IF(OR($A236="",$B236="",$C236=""),"",'OddsRatio_working_3-way'!H235)</f>
        <v>2.4768677135726085</v>
      </c>
      <c r="L236" s="45">
        <f>IF(OR($A236="",$B236="",$C236=""),"",'OddsRatio_working_3-way'!I235)</f>
        <v>3.3960371297122034</v>
      </c>
      <c r="M236" s="46">
        <f>IF(OR($A236="",$B236="",$C236=""),"",'OddsRatio_working_3-way'!J235)</f>
        <v>3.3134151597221284</v>
      </c>
      <c r="N236" s="47">
        <f t="shared" si="42"/>
        <v>40.291262135922338</v>
      </c>
      <c r="O236" s="48">
        <f t="shared" si="43"/>
        <v>29.490291262135926</v>
      </c>
      <c r="P236" s="48">
        <f t="shared" si="44"/>
        <v>30.21844660194175</v>
      </c>
      <c r="Q236" t="s">
        <v>56</v>
      </c>
      <c r="R236" t="s">
        <v>112</v>
      </c>
      <c r="S236" s="81">
        <v>44535</v>
      </c>
      <c r="T236" s="50">
        <v>100</v>
      </c>
      <c r="U236" s="50">
        <f t="shared" si="45"/>
        <v>58.847736625514408</v>
      </c>
      <c r="V236" s="50">
        <f t="shared" si="46"/>
        <v>69.879518072289159</v>
      </c>
      <c r="W236" s="50">
        <f t="shared" si="47"/>
        <v>69.135802469135797</v>
      </c>
      <c r="X236" s="50">
        <f t="shared" si="48"/>
        <v>60.984679458575044</v>
      </c>
      <c r="Y236" s="50">
        <f t="shared" si="49"/>
        <v>72.016460905349788</v>
      </c>
      <c r="Z236" s="50">
        <f t="shared" si="50"/>
        <v>71.272745302196441</v>
      </c>
      <c r="AA236" s="50">
        <f t="shared" si="51"/>
        <v>-2.1369428330606368</v>
      </c>
      <c r="AB236" s="50">
        <f t="shared" si="52"/>
        <v>-2.1369428330606297</v>
      </c>
      <c r="AC236" s="50">
        <f t="shared" si="53"/>
        <v>-2.1369428330606439</v>
      </c>
      <c r="AF236">
        <v>2.34</v>
      </c>
      <c r="AG236">
        <v>1.66</v>
      </c>
      <c r="AH236" s="66"/>
      <c r="AJ236" t="s">
        <v>436</v>
      </c>
    </row>
    <row r="237" spans="1:36" ht="15" x14ac:dyDescent="0.25">
      <c r="A237">
        <v>2.63</v>
      </c>
      <c r="B237">
        <v>3.31</v>
      </c>
      <c r="C237">
        <v>2.94</v>
      </c>
      <c r="D237" s="43">
        <f t="shared" si="54"/>
        <v>2.2478994929275631E-2</v>
      </c>
      <c r="E237" s="44">
        <f>IF(OR($A237="",$B237="",$C237=""),"",A237*'MPTO_working_3-way'!$I236)</f>
        <v>2.6891197566639948</v>
      </c>
      <c r="F237" s="45">
        <f>IF(OR($A237="",$B237="",$C237=""),"",B237*'MPTO_working_3-way'!$I236)</f>
        <v>3.3844054732159026</v>
      </c>
      <c r="G237" s="46">
        <f>IF(OR($A237="",$B237="",$C237=""),"",C237*'MPTO_working_3-way'!$I236)</f>
        <v>3.0060882450920703</v>
      </c>
      <c r="H237" s="44">
        <f>IF(OR($A237="",$B237="",$C237=""),"",'MPTO_working_3-way'!E236)</f>
        <v>2.6828702113520717</v>
      </c>
      <c r="I237" s="45">
        <f>IF(OR($A237="",$B237="",$C237=""),"",'MPTO_working_3-way'!F236)</f>
        <v>3.3941819035720435</v>
      </c>
      <c r="J237" s="46">
        <f>IF(OR($A237="",$B237="",$C237=""),"",'MPTO_working_3-way'!G236)</f>
        <v>3.0062253867198487</v>
      </c>
      <c r="K237" s="44">
        <f>IF(OR($A237="",$B237="",$C237=""),"",'OddsRatio_working_3-way'!H236)</f>
        <v>2.6858415988202538</v>
      </c>
      <c r="L237" s="45">
        <f>IF(OR($A237="",$B237="",$C237=""),"",'OddsRatio_working_3-way'!I236)</f>
        <v>3.3891374805366787</v>
      </c>
      <c r="M237" s="46">
        <f>IF(OR($A237="",$B237="",$C237=""),"",'OddsRatio_working_3-way'!J236)</f>
        <v>3.006461780190977</v>
      </c>
      <c r="N237" s="47">
        <f t="shared" si="42"/>
        <v>37.186889781381716</v>
      </c>
      <c r="O237" s="48">
        <f t="shared" si="43"/>
        <v>29.54728704683804</v>
      </c>
      <c r="P237" s="48">
        <f t="shared" si="44"/>
        <v>33.265823171780248</v>
      </c>
      <c r="Q237" t="s">
        <v>120</v>
      </c>
      <c r="R237" t="s">
        <v>154</v>
      </c>
      <c r="S237" s="81">
        <v>44535</v>
      </c>
      <c r="T237" s="50">
        <v>100</v>
      </c>
      <c r="U237" s="50">
        <f t="shared" si="45"/>
        <v>61.977186311787079</v>
      </c>
      <c r="V237" s="50">
        <f t="shared" si="46"/>
        <v>69.78851963746223</v>
      </c>
      <c r="W237" s="50">
        <f t="shared" si="47"/>
        <v>65.986394557823132</v>
      </c>
      <c r="X237" s="50">
        <f t="shared" si="48"/>
        <v>64.225085804714638</v>
      </c>
      <c r="Y237" s="50">
        <f t="shared" si="49"/>
        <v>72.036419130389802</v>
      </c>
      <c r="Z237" s="50">
        <f t="shared" si="50"/>
        <v>68.234294050750705</v>
      </c>
      <c r="AA237" s="50">
        <f t="shared" si="51"/>
        <v>-2.2478994929275586</v>
      </c>
      <c r="AB237" s="50">
        <f t="shared" si="52"/>
        <v>-2.2478994929275729</v>
      </c>
      <c r="AC237" s="50">
        <f t="shared" si="53"/>
        <v>-2.2478994929275729</v>
      </c>
      <c r="AF237">
        <v>2.36</v>
      </c>
      <c r="AG237">
        <v>1.65</v>
      </c>
      <c r="AH237" s="66"/>
      <c r="AJ237" t="s">
        <v>436</v>
      </c>
    </row>
    <row r="238" spans="1:36" ht="15" x14ac:dyDescent="0.25">
      <c r="A238">
        <v>1.61</v>
      </c>
      <c r="B238">
        <v>4.05</v>
      </c>
      <c r="C238">
        <v>6.36</v>
      </c>
      <c r="D238" s="43">
        <f t="shared" si="54"/>
        <v>2.5264297071789565E-2</v>
      </c>
      <c r="E238" s="44">
        <f>IF(OR($A238="",$B238="",$C238=""),"",A238*'MPTO_working_3-way'!$I237)</f>
        <v>1.6506755182855812</v>
      </c>
      <c r="F238" s="45">
        <f>IF(OR($A238="",$B238="",$C238=""),"",B238*'MPTO_working_3-way'!$I237)</f>
        <v>4.1523204031407479</v>
      </c>
      <c r="G238" s="46">
        <f>IF(OR($A238="",$B238="",$C238=""),"",C238*'MPTO_working_3-way'!$I237)</f>
        <v>6.5206809293765824</v>
      </c>
      <c r="H238" s="44">
        <f>IF(OR($A238="",$B238="",$C238=""),"",'MPTO_working_3-way'!E237)</f>
        <v>1.632129234169633</v>
      </c>
      <c r="I238" s="45">
        <f>IF(OR($A238="",$B238="",$C238=""),"",'MPTO_working_3-way'!F237)</f>
        <v>4.1930101634318664</v>
      </c>
      <c r="J238" s="46">
        <f>IF(OR($A238="",$B238="",$C238=""),"",'MPTO_working_3-way'!G237)</f>
        <v>6.7199210533991449</v>
      </c>
      <c r="K238" s="44">
        <f>IF(OR($A238="",$B238="",$C238=""),"",'OddsRatio_working_3-way'!H237)</f>
        <v>1.6386301477407144</v>
      </c>
      <c r="L238" s="45">
        <f>IF(OR($A238="",$B238="",$C238=""),"",'OddsRatio_working_3-way'!I237)</f>
        <v>4.1931507387035722</v>
      </c>
      <c r="M238" s="46">
        <f>IF(OR($A238="",$B238="",$C238=""),"",'OddsRatio_working_3-way'!J237)</f>
        <v>6.6115698227708686</v>
      </c>
      <c r="N238" s="47">
        <f t="shared" si="42"/>
        <v>60.581258334685693</v>
      </c>
      <c r="O238" s="48">
        <f t="shared" si="43"/>
        <v>24.082919979961474</v>
      </c>
      <c r="P238" s="48">
        <f t="shared" si="44"/>
        <v>15.335821685352824</v>
      </c>
      <c r="Q238" t="s">
        <v>57</v>
      </c>
      <c r="R238" t="s">
        <v>176</v>
      </c>
      <c r="S238" s="81">
        <v>44535</v>
      </c>
      <c r="T238" s="50">
        <v>100</v>
      </c>
      <c r="U238" s="50">
        <f t="shared" si="45"/>
        <v>37.888198757763973</v>
      </c>
      <c r="V238" s="50">
        <f t="shared" si="46"/>
        <v>75.308641975308646</v>
      </c>
      <c r="W238" s="50">
        <f t="shared" si="47"/>
        <v>84.276729559748418</v>
      </c>
      <c r="X238" s="50">
        <f t="shared" si="48"/>
        <v>40.414628464942929</v>
      </c>
      <c r="Y238" s="50">
        <f t="shared" si="49"/>
        <v>77.835071682487595</v>
      </c>
      <c r="Z238" s="50">
        <f t="shared" si="50"/>
        <v>86.803159266927381</v>
      </c>
      <c r="AA238" s="50">
        <f t="shared" si="51"/>
        <v>-2.5264297071789557</v>
      </c>
      <c r="AB238" s="50">
        <f t="shared" si="52"/>
        <v>-2.5264297071789485</v>
      </c>
      <c r="AC238" s="50">
        <f t="shared" si="53"/>
        <v>-2.5264297071789628</v>
      </c>
      <c r="AF238">
        <v>2.14</v>
      </c>
      <c r="AG238">
        <v>1.78</v>
      </c>
      <c r="AH238" s="66"/>
      <c r="AJ238" t="s">
        <v>436</v>
      </c>
    </row>
    <row r="239" spans="1:36" ht="15" x14ac:dyDescent="0.25">
      <c r="A239">
        <v>1.53</v>
      </c>
      <c r="B239">
        <v>4.3</v>
      </c>
      <c r="C239">
        <v>6</v>
      </c>
      <c r="D239" s="43">
        <f t="shared" si="54"/>
        <v>5.2819577443380394E-2</v>
      </c>
      <c r="E239" s="44">
        <f>IF(OR($A239="",$B239="",$C239=""),"",A239*'MPTO_working_3-way'!$I238)</f>
        <v>1.6108139534883721</v>
      </c>
      <c r="F239" s="45">
        <f>IF(OR($A239="",$B239="",$C239=""),"",B239*'MPTO_working_3-way'!$I238)</f>
        <v>4.5271241830065359</v>
      </c>
      <c r="G239" s="46">
        <f>IF(OR($A239="",$B239="",$C239=""),"",C239*'MPTO_working_3-way'!$I238)</f>
        <v>6.3169174646602819</v>
      </c>
      <c r="H239" s="44">
        <f>IF(OR($A239="",$B239="",$C239=""),"",'MPTO_working_3-way'!E238)</f>
        <v>1.5723561043616807</v>
      </c>
      <c r="I239" s="45">
        <f>IF(OR($A239="",$B239="",$C239=""),"",'MPTO_working_3-way'!F238)</f>
        <v>4.6522097819681782</v>
      </c>
      <c r="J239" s="46">
        <f>IF(OR($A239="",$B239="",$C239=""),"",'MPTO_working_3-way'!G238)</f>
        <v>6.7087015635622018</v>
      </c>
      <c r="K239" s="44">
        <f>IF(OR($A239="",$B239="",$C239=""),"",'OddsRatio_working_3-way'!H238)</f>
        <v>1.5846910274851904</v>
      </c>
      <c r="L239" s="45">
        <f>IF(OR($A239="",$B239="",$C239=""),"",'OddsRatio_working_3-way'!I238)</f>
        <v>4.6405290390587357</v>
      </c>
      <c r="M239" s="46">
        <f>IF(OR($A239="",$B239="",$C239=""),"",'OddsRatio_working_3-way'!J238)</f>
        <v>6.5159530894829318</v>
      </c>
      <c r="N239" s="47">
        <f t="shared" si="42"/>
        <v>62.080415794412758</v>
      </c>
      <c r="O239" s="48">
        <f t="shared" si="43"/>
        <v>22.089078178011984</v>
      </c>
      <c r="P239" s="48">
        <f t="shared" si="44"/>
        <v>15.830506027575256</v>
      </c>
      <c r="Q239" t="s">
        <v>273</v>
      </c>
      <c r="R239" t="s">
        <v>275</v>
      </c>
      <c r="S239" s="82" t="s">
        <v>509</v>
      </c>
      <c r="T239" s="50">
        <v>100</v>
      </c>
      <c r="U239" s="50">
        <f t="shared" si="45"/>
        <v>34.640522875816991</v>
      </c>
      <c r="V239" s="50">
        <f t="shared" si="46"/>
        <v>76.744186046511629</v>
      </c>
      <c r="W239" s="50">
        <f t="shared" si="47"/>
        <v>83.333333333333329</v>
      </c>
      <c r="X239" s="50">
        <f t="shared" si="48"/>
        <v>39.922480620155035</v>
      </c>
      <c r="Y239" s="50">
        <f t="shared" si="49"/>
        <v>82.026143790849673</v>
      </c>
      <c r="Z239" s="50">
        <f t="shared" si="50"/>
        <v>88.615291077671372</v>
      </c>
      <c r="AA239" s="50">
        <f t="shared" si="51"/>
        <v>-5.2819577443380439</v>
      </c>
      <c r="AB239" s="50">
        <f t="shared" si="52"/>
        <v>-5.2819577443380439</v>
      </c>
      <c r="AC239" s="50">
        <f t="shared" si="53"/>
        <v>-5.2819577443380439</v>
      </c>
      <c r="AF239">
        <v>1.57</v>
      </c>
      <c r="AG239">
        <v>2.35</v>
      </c>
      <c r="AH239" s="66"/>
      <c r="AJ239" t="s">
        <v>231</v>
      </c>
    </row>
    <row r="240" spans="1:36" ht="15" x14ac:dyDescent="0.25">
      <c r="A240">
        <v>2.82</v>
      </c>
      <c r="B240">
        <v>3.5</v>
      </c>
      <c r="C240">
        <v>2.62</v>
      </c>
      <c r="D240" s="43">
        <f t="shared" si="54"/>
        <v>2.2003604105276908E-2</v>
      </c>
      <c r="E240" s="44">
        <f>IF(OR($A240="",$B240="",$C240=""),"",A240*'MPTO_working_3-way'!$I239)</f>
        <v>2.8820501635768809</v>
      </c>
      <c r="F240" s="45">
        <f>IF(OR($A240="",$B240="",$C240=""),"",B240*'MPTO_working_3-way'!$I239)</f>
        <v>3.5770126143684693</v>
      </c>
      <c r="G240" s="46">
        <f>IF(OR($A240="",$B240="",$C240=""),"",C240*'MPTO_working_3-way'!$I239)</f>
        <v>2.6776494427558255</v>
      </c>
      <c r="H240" s="44">
        <f>IF(OR($A240="",$B240="",$C240=""),"",'MPTO_working_3-way'!E239)</f>
        <v>2.879559036412902</v>
      </c>
      <c r="I240" s="45">
        <f>IF(OR($A240="",$B240="",$C240=""),"",'MPTO_working_3-way'!F239)</f>
        <v>3.5922152971356067</v>
      </c>
      <c r="J240" s="46">
        <f>IF(OR($A240="",$B240="",$C240=""),"",'MPTO_working_3-way'!G239)</f>
        <v>2.6713336317619913</v>
      </c>
      <c r="K240" s="44">
        <f>IF(OR($A240="",$B240="",$C240=""),"",'OddsRatio_working_3-way'!H239)</f>
        <v>2.8811872900490147</v>
      </c>
      <c r="L240" s="45">
        <f>IF(OR($A240="",$B240="",$C240=""),"",'OddsRatio_working_3-way'!I239)</f>
        <v>3.5840484753420538</v>
      </c>
      <c r="M240" s="46">
        <f>IF(OR($A240="",$B240="",$C240=""),"",'OddsRatio_working_3-way'!J239)</f>
        <v>2.6744634120216508</v>
      </c>
      <c r="N240" s="47">
        <f t="shared" si="42"/>
        <v>34.697522362307218</v>
      </c>
      <c r="O240" s="48">
        <f t="shared" si="43"/>
        <v>27.956289446201815</v>
      </c>
      <c r="P240" s="48">
        <f t="shared" si="44"/>
        <v>37.346188191490974</v>
      </c>
      <c r="Q240" t="s">
        <v>136</v>
      </c>
      <c r="R240" t="s">
        <v>134</v>
      </c>
      <c r="S240" s="82" t="s">
        <v>509</v>
      </c>
      <c r="T240" s="50">
        <v>100</v>
      </c>
      <c r="U240" s="50">
        <f t="shared" si="45"/>
        <v>64.539007092198588</v>
      </c>
      <c r="V240" s="50">
        <f t="shared" si="46"/>
        <v>71.428571428571431</v>
      </c>
      <c r="W240" s="50">
        <f t="shared" si="47"/>
        <v>61.832061068702288</v>
      </c>
      <c r="X240" s="50">
        <f t="shared" si="48"/>
        <v>66.739367502726282</v>
      </c>
      <c r="Y240" s="50">
        <f t="shared" si="49"/>
        <v>73.628931839099138</v>
      </c>
      <c r="Z240" s="50">
        <f t="shared" si="50"/>
        <v>64.032421479229981</v>
      </c>
      <c r="AA240" s="50">
        <f t="shared" si="51"/>
        <v>-2.2003604105276935</v>
      </c>
      <c r="AB240" s="50">
        <f t="shared" si="52"/>
        <v>-2.2003604105277077</v>
      </c>
      <c r="AC240" s="50">
        <f t="shared" si="53"/>
        <v>-2.2003604105276935</v>
      </c>
      <c r="AF240">
        <v>1.86</v>
      </c>
      <c r="AG240">
        <v>2.0499999999999998</v>
      </c>
      <c r="AH240" s="66"/>
      <c r="AJ240" t="s">
        <v>443</v>
      </c>
    </row>
    <row r="241" spans="1:36" ht="15" x14ac:dyDescent="0.25">
      <c r="A241">
        <v>3.12</v>
      </c>
      <c r="B241">
        <v>3.78</v>
      </c>
      <c r="C241">
        <v>2.17</v>
      </c>
      <c r="D241" s="43">
        <f t="shared" si="54"/>
        <v>4.5892578150642738E-2</v>
      </c>
      <c r="E241" s="44">
        <f>IF(OR($A241="",$B241="",$C241=""),"",A241*'MPTO_working_3-way'!$I240)</f>
        <v>3.2631848438300053</v>
      </c>
      <c r="F241" s="45">
        <f>IF(OR($A241="",$B241="",$C241=""),"",B241*'MPTO_working_3-way'!$I240)</f>
        <v>3.9534739454094292</v>
      </c>
      <c r="G241" s="46">
        <f>IF(OR($A241="",$B241="",$C241=""),"",C241*'MPTO_working_3-way'!$I240)</f>
        <v>2.2695868945868947</v>
      </c>
      <c r="H241" s="44">
        <f>IF(OR($A241="",$B241="",$C241=""),"",'MPTO_working_3-way'!E240)</f>
        <v>3.2763757850362762</v>
      </c>
      <c r="I241" s="45">
        <f>IF(OR($A241="",$B241="",$C241=""),"",'MPTO_working_3-way'!F240)</f>
        <v>4.0119920287246842</v>
      </c>
      <c r="J241" s="46">
        <f>IF(OR($A241="",$B241="",$C241=""),"",'MPTO_working_3-way'!G240)</f>
        <v>2.2445078557431155</v>
      </c>
      <c r="K241" s="44">
        <f>IF(OR($A241="",$B241="",$C241=""),"",'OddsRatio_working_3-way'!H240)</f>
        <v>3.2741098880688515</v>
      </c>
      <c r="L241" s="45">
        <f>IF(OR($A241="",$B241="",$C241=""),"",'OddsRatio_working_3-way'!I240)</f>
        <v>3.9820874947317955</v>
      </c>
      <c r="M241" s="46">
        <f>IF(OR($A241="",$B241="",$C241=""),"",'OddsRatio_working_3-way'!J240)</f>
        <v>2.2550512118115829</v>
      </c>
      <c r="N241" s="47">
        <f t="shared" si="42"/>
        <v>30.644908206496151</v>
      </c>
      <c r="O241" s="48">
        <f t="shared" si="43"/>
        <v>25.294209948219049</v>
      </c>
      <c r="P241" s="48">
        <f t="shared" si="44"/>
        <v>44.060881845284797</v>
      </c>
      <c r="Q241" t="s">
        <v>137</v>
      </c>
      <c r="R241" t="s">
        <v>75</v>
      </c>
      <c r="S241" s="82" t="s">
        <v>509</v>
      </c>
      <c r="T241" s="50">
        <v>100</v>
      </c>
      <c r="U241" s="50">
        <f t="shared" si="45"/>
        <v>67.948717948717942</v>
      </c>
      <c r="V241" s="50">
        <f t="shared" si="46"/>
        <v>73.544973544973558</v>
      </c>
      <c r="W241" s="50">
        <f t="shared" si="47"/>
        <v>53.917050691244242</v>
      </c>
      <c r="X241" s="50">
        <f t="shared" si="48"/>
        <v>72.537975763782228</v>
      </c>
      <c r="Y241" s="50">
        <f t="shared" si="49"/>
        <v>78.134231360037802</v>
      </c>
      <c r="Z241" s="50">
        <f t="shared" si="50"/>
        <v>58.506308506308514</v>
      </c>
      <c r="AA241" s="50">
        <f t="shared" si="51"/>
        <v>-4.5892578150642862</v>
      </c>
      <c r="AB241" s="50">
        <f t="shared" si="52"/>
        <v>-4.5892578150642436</v>
      </c>
      <c r="AC241" s="50">
        <f t="shared" si="53"/>
        <v>-4.589257815064272</v>
      </c>
      <c r="AF241">
        <v>1.68</v>
      </c>
      <c r="AG241">
        <v>2.21</v>
      </c>
      <c r="AH241" s="66"/>
      <c r="AJ241" t="s">
        <v>443</v>
      </c>
    </row>
    <row r="242" spans="1:36" ht="15" x14ac:dyDescent="0.25">
      <c r="A242">
        <v>3.86</v>
      </c>
      <c r="B242">
        <v>4.0599999999999996</v>
      </c>
      <c r="C242">
        <v>1.91</v>
      </c>
      <c r="D242" s="43">
        <f t="shared" si="54"/>
        <v>2.8932985656249022E-2</v>
      </c>
      <c r="E242" s="44">
        <f>IF(OR($A242="",$B242="",$C242=""),"",A242*'MPTO_working_3-way'!$I241)</f>
        <v>3.9716813246331211</v>
      </c>
      <c r="F242" s="45">
        <f>IF(OR($A242="",$B242="",$C242=""),"",B242*'MPTO_working_3-way'!$I241)</f>
        <v>4.1774679217643707</v>
      </c>
      <c r="G242" s="46">
        <f>IF(OR($A242="",$B242="",$C242=""),"",C242*'MPTO_working_3-way'!$I241)</f>
        <v>1.9652620026034355</v>
      </c>
      <c r="H242" s="44">
        <f>IF(OR($A242="",$B242="",$C242=""),"",'MPTO_working_3-way'!E241)</f>
        <v>4.0092528912271392</v>
      </c>
      <c r="I242" s="45">
        <f>IF(OR($A242="",$B242="",$C242=""),"",'MPTO_working_3-way'!F241)</f>
        <v>4.2254516756168297</v>
      </c>
      <c r="J242" s="46">
        <f>IF(OR($A242="",$B242="",$C242=""),"",'MPTO_working_3-way'!G241)</f>
        <v>1.9458437406200071</v>
      </c>
      <c r="K242" s="44">
        <f>IF(OR($A242="",$B242="",$C242=""),"",'OddsRatio_working_3-way'!H241)</f>
        <v>3.9959747661127025</v>
      </c>
      <c r="L242" s="45">
        <f>IF(OR($A242="",$B242="",$C242=""),"",'OddsRatio_working_3-way'!I241)</f>
        <v>4.2054834910156877</v>
      </c>
      <c r="M242" s="46">
        <f>IF(OR($A242="",$B242="",$C242=""),"",'OddsRatio_working_3-way'!J241)</f>
        <v>1.9532646983085866</v>
      </c>
      <c r="N242" s="47">
        <f t="shared" si="42"/>
        <v>25.178253698196034</v>
      </c>
      <c r="O242" s="48">
        <f t="shared" si="43"/>
        <v>23.937945634245491</v>
      </c>
      <c r="P242" s="48">
        <f t="shared" si="44"/>
        <v>50.883800667558475</v>
      </c>
      <c r="Q242" t="s">
        <v>414</v>
      </c>
      <c r="R242" t="s">
        <v>142</v>
      </c>
      <c r="S242" s="82" t="s">
        <v>509</v>
      </c>
      <c r="T242" s="50">
        <v>100</v>
      </c>
      <c r="U242" s="50">
        <f t="shared" si="45"/>
        <v>74.093264248704671</v>
      </c>
      <c r="V242" s="50">
        <f t="shared" si="46"/>
        <v>75.369458128078819</v>
      </c>
      <c r="W242" s="50">
        <f t="shared" si="47"/>
        <v>47.643979057591622</v>
      </c>
      <c r="X242" s="50">
        <f t="shared" si="48"/>
        <v>76.98656281432956</v>
      </c>
      <c r="Y242" s="50">
        <f t="shared" si="49"/>
        <v>78.262756693703722</v>
      </c>
      <c r="Z242" s="50">
        <f t="shared" si="50"/>
        <v>50.537277623216525</v>
      </c>
      <c r="AA242" s="50">
        <f t="shared" si="51"/>
        <v>-2.8932985656248889</v>
      </c>
      <c r="AB242" s="50">
        <f t="shared" si="52"/>
        <v>-2.8932985656249031</v>
      </c>
      <c r="AC242" s="50">
        <f t="shared" si="53"/>
        <v>-2.8932985656249031</v>
      </c>
      <c r="AF242">
        <v>1.66</v>
      </c>
      <c r="AG242">
        <v>2.31</v>
      </c>
      <c r="AH242" s="66"/>
      <c r="AJ242" t="s">
        <v>441</v>
      </c>
    </row>
    <row r="243" spans="1:36" ht="15" x14ac:dyDescent="0.25">
      <c r="A243">
        <v>1.1100000000000001</v>
      </c>
      <c r="B243">
        <v>10.57</v>
      </c>
      <c r="C243">
        <v>25.68</v>
      </c>
      <c r="D243" s="43">
        <f t="shared" si="54"/>
        <v>3.4449090245339375E-2</v>
      </c>
      <c r="E243" s="44">
        <f>IF(OR($A243="",$B243="",$C243=""),"",A243*'MPTO_working_3-way'!$I242)</f>
        <v>1.1482384901723268</v>
      </c>
      <c r="F243" s="45">
        <f>IF(OR($A243="",$B243="",$C243=""),"",B243*'MPTO_working_3-way'!$I242)</f>
        <v>10.934126883893237</v>
      </c>
      <c r="G243" s="46">
        <f>IF(OR($A243="",$B243="",$C243=""),"",C243*'MPTO_working_3-way'!$I242)</f>
        <v>26.564652637500316</v>
      </c>
      <c r="H243" s="44">
        <f>IF(OR($A243="",$B243="",$C243=""),"",'MPTO_working_3-way'!E242)</f>
        <v>1.1243309054258566</v>
      </c>
      <c r="I243" s="45">
        <f>IF(OR($A243="",$B243="",$C243=""),"",'MPTO_working_3-way'!F242)</f>
        <v>12.030169360669495</v>
      </c>
      <c r="J243" s="46">
        <f>IF(OR($A243="",$B243="",$C243=""),"",'MPTO_working_3-way'!G242)</f>
        <v>36.419550455752379</v>
      </c>
      <c r="K243" s="44">
        <f>IF(OR($A243="",$B243="",$C243=""),"",'OddsRatio_working_3-way'!H242)</f>
        <v>1.1295885677186182</v>
      </c>
      <c r="L243" s="45">
        <f>IF(OR($A243="",$B243="",$C243=""),"",'OddsRatio_working_3-way'!I242)</f>
        <v>12.274205391519761</v>
      </c>
      <c r="M243" s="46">
        <f>IF(OR($A243="",$B243="",$C243=""),"",'OddsRatio_working_3-way'!J242)</f>
        <v>30.074962284504466</v>
      </c>
      <c r="N243" s="47">
        <f t="shared" si="42"/>
        <v>87.089921524048606</v>
      </c>
      <c r="O243" s="48">
        <f t="shared" si="43"/>
        <v>9.1456776624119183</v>
      </c>
      <c r="P243" s="48">
        <f t="shared" si="44"/>
        <v>3.764400813539484</v>
      </c>
      <c r="Q243" t="s">
        <v>427</v>
      </c>
      <c r="R243" t="s">
        <v>361</v>
      </c>
      <c r="S243" s="82" t="s">
        <v>509</v>
      </c>
      <c r="T243" s="50">
        <v>100</v>
      </c>
      <c r="U243" s="50">
        <f t="shared" si="45"/>
        <v>9.9099099099099224</v>
      </c>
      <c r="V243" s="50">
        <f t="shared" si="46"/>
        <v>90.539262062440869</v>
      </c>
      <c r="W243" s="50">
        <f t="shared" si="47"/>
        <v>96.105919003115261</v>
      </c>
      <c r="X243" s="50">
        <f t="shared" si="48"/>
        <v>13.354818934443866</v>
      </c>
      <c r="Y243" s="50">
        <f t="shared" si="49"/>
        <v>93.984171086974811</v>
      </c>
      <c r="Z243" s="50">
        <f t="shared" si="50"/>
        <v>99.550828027649203</v>
      </c>
      <c r="AA243" s="50">
        <f t="shared" si="51"/>
        <v>-3.4449090245339438</v>
      </c>
      <c r="AB243" s="50">
        <f t="shared" si="52"/>
        <v>-3.444909024533942</v>
      </c>
      <c r="AC243" s="50">
        <f t="shared" si="53"/>
        <v>-3.444909024533942</v>
      </c>
      <c r="AF243">
        <v>1.27</v>
      </c>
      <c r="AG243">
        <v>3.88</v>
      </c>
      <c r="AH243" s="66"/>
      <c r="AJ243" t="s">
        <v>448</v>
      </c>
    </row>
    <row r="244" spans="1:36" ht="15" x14ac:dyDescent="0.25">
      <c r="A244">
        <v>3.59</v>
      </c>
      <c r="B244">
        <v>3.96</v>
      </c>
      <c r="C244">
        <v>2.0099999999999998</v>
      </c>
      <c r="D244" s="43">
        <f t="shared" si="54"/>
        <v>2.8589222369624245E-2</v>
      </c>
      <c r="E244" s="44">
        <f>IF(OR($A244="",$B244="",$C244=""),"",A244*'MPTO_working_3-way'!$I243)</f>
        <v>3.6926353083069507</v>
      </c>
      <c r="F244" s="45">
        <f>IF(OR($A244="",$B244="",$C244=""),"",B244*'MPTO_working_3-way'!$I243)</f>
        <v>4.0732133205837115</v>
      </c>
      <c r="G244" s="46">
        <f>IF(OR($A244="",$B244="",$C244=""),"",C244*'MPTO_working_3-way'!$I243)</f>
        <v>2.0674643369629444</v>
      </c>
      <c r="H244" s="44">
        <f>IF(OR($A244="",$B244="",$C244=""),"",'MPTO_working_3-way'!E243)</f>
        <v>3.7171709971058724</v>
      </c>
      <c r="I244" s="45">
        <f>IF(OR($A244="",$B244="",$C244=""),"",'MPTO_working_3-way'!F243)</f>
        <v>4.115302348007976</v>
      </c>
      <c r="J244" s="46">
        <f>IF(OR($A244="",$B244="",$C244=""),"",'MPTO_working_3-way'!G243)</f>
        <v>2.0492529880763803</v>
      </c>
      <c r="K244" s="44">
        <f>IF(OR($A244="",$B244="",$C244=""),"",'OddsRatio_working_3-way'!H243)</f>
        <v>3.7091738614947838</v>
      </c>
      <c r="L244" s="45">
        <f>IF(OR($A244="",$B244="",$C244=""),"",'OddsRatio_working_3-way'!I243)</f>
        <v>4.0961986988511807</v>
      </c>
      <c r="M244" s="46">
        <f>IF(OR($A244="",$B244="",$C244=""),"",'OddsRatio_working_3-way'!J243)</f>
        <v>2.0564732046755716</v>
      </c>
      <c r="N244" s="47">
        <f t="shared" si="42"/>
        <v>27.080930460432974</v>
      </c>
      <c r="O244" s="48">
        <f t="shared" si="43"/>
        <v>24.550641503271304</v>
      </c>
      <c r="P244" s="48">
        <f t="shared" si="44"/>
        <v>48.368428036295711</v>
      </c>
      <c r="Q244" t="s">
        <v>428</v>
      </c>
      <c r="R244" t="s">
        <v>424</v>
      </c>
      <c r="S244" s="82" t="s">
        <v>509</v>
      </c>
      <c r="T244" s="50">
        <v>100</v>
      </c>
      <c r="U244" s="50">
        <f t="shared" si="45"/>
        <v>72.14484679665739</v>
      </c>
      <c r="V244" s="50">
        <f t="shared" si="46"/>
        <v>74.747474747474755</v>
      </c>
      <c r="W244" s="50">
        <f t="shared" si="47"/>
        <v>50.248756218905463</v>
      </c>
      <c r="X244" s="50">
        <f t="shared" si="48"/>
        <v>75.00376903361979</v>
      </c>
      <c r="Y244" s="50">
        <f t="shared" si="49"/>
        <v>77.606396984437154</v>
      </c>
      <c r="Z244" s="50">
        <f t="shared" si="50"/>
        <v>53.107678455867877</v>
      </c>
      <c r="AA244" s="50">
        <f t="shared" si="51"/>
        <v>-2.8589222369623997</v>
      </c>
      <c r="AB244" s="50">
        <f t="shared" si="52"/>
        <v>-2.8589222369623997</v>
      </c>
      <c r="AC244" s="50">
        <f t="shared" si="53"/>
        <v>-2.8589222369624139</v>
      </c>
      <c r="AF244">
        <v>1.68</v>
      </c>
      <c r="AG244">
        <v>2.27</v>
      </c>
      <c r="AH244" s="66"/>
      <c r="AJ244" t="s">
        <v>448</v>
      </c>
    </row>
    <row r="245" spans="1:36" ht="15" x14ac:dyDescent="0.25">
      <c r="A245">
        <v>2.0499999999999998</v>
      </c>
      <c r="B245">
        <v>3.81</v>
      </c>
      <c r="C245">
        <v>3.53</v>
      </c>
      <c r="D245" s="43">
        <f t="shared" si="54"/>
        <v>3.3558188630000263E-2</v>
      </c>
      <c r="E245" s="44">
        <f>IF(OR($A245="",$B245="",$C245=""),"",A245*'MPTO_working_3-way'!$I244)</f>
        <v>2.1187942866915002</v>
      </c>
      <c r="F245" s="45">
        <f>IF(OR($A245="",$B245="",$C245=""),"",B245*'MPTO_working_3-way'!$I244)</f>
        <v>3.9378566986803012</v>
      </c>
      <c r="G245" s="46">
        <f>IF(OR($A245="",$B245="",$C245=""),"",C245*'MPTO_working_3-way'!$I244)</f>
        <v>3.6484604058639007</v>
      </c>
      <c r="H245" s="44">
        <f>IF(OR($A245="",$B245="",$C245=""),"",'MPTO_working_3-way'!E244)</f>
        <v>2.0981127227192777</v>
      </c>
      <c r="I245" s="45">
        <f>IF(OR($A245="",$B245="",$C245=""),"",'MPTO_working_3-way'!F244)</f>
        <v>3.9796064474736053</v>
      </c>
      <c r="J245" s="46">
        <f>IF(OR($A245="",$B245="",$C245=""),"",'MPTO_working_3-way'!G244)</f>
        <v>3.6751186836198717</v>
      </c>
      <c r="K245" s="44">
        <f>IF(OR($A245="",$B245="",$C245=""),"",'OddsRatio_working_3-way'!H244)</f>
        <v>2.1063889901404664</v>
      </c>
      <c r="L245" s="45">
        <f>IF(OR($A245="",$B245="",$C245=""),"",'OddsRatio_working_3-way'!I244)</f>
        <v>3.9609076783759152</v>
      </c>
      <c r="M245" s="46">
        <f>IF(OR($A245="",$B245="",$C245=""),"",'OddsRatio_working_3-way'!J244)</f>
        <v>3.6658706143384574</v>
      </c>
      <c r="N245" s="47">
        <f t="shared" si="42"/>
        <v>47.196653600642904</v>
      </c>
      <c r="O245" s="48">
        <f t="shared" si="43"/>
        <v>25.394524903233052</v>
      </c>
      <c r="P245" s="48">
        <f t="shared" si="44"/>
        <v>27.408821496124062</v>
      </c>
      <c r="Q245" t="s">
        <v>425</v>
      </c>
      <c r="R245" t="s">
        <v>421</v>
      </c>
      <c r="S245" s="82" t="s">
        <v>509</v>
      </c>
      <c r="T245" s="50">
        <v>100</v>
      </c>
      <c r="U245" s="50">
        <f t="shared" si="45"/>
        <v>51.219512195121943</v>
      </c>
      <c r="V245" s="50">
        <f t="shared" si="46"/>
        <v>73.753280839895012</v>
      </c>
      <c r="W245" s="50">
        <f t="shared" si="47"/>
        <v>71.671388101982998</v>
      </c>
      <c r="X245" s="50">
        <f t="shared" si="48"/>
        <v>54.575331058121975</v>
      </c>
      <c r="Y245" s="50">
        <f t="shared" si="49"/>
        <v>77.109099702895051</v>
      </c>
      <c r="Z245" s="50">
        <f t="shared" si="50"/>
        <v>75.027206964983037</v>
      </c>
      <c r="AA245" s="50">
        <f t="shared" si="51"/>
        <v>-3.3558188630000316</v>
      </c>
      <c r="AB245" s="50">
        <f t="shared" si="52"/>
        <v>-3.3558188630000387</v>
      </c>
      <c r="AC245" s="50">
        <f t="shared" si="53"/>
        <v>-3.3558188630000387</v>
      </c>
      <c r="AF245">
        <v>1.6</v>
      </c>
      <c r="AG245">
        <v>2.4300000000000002</v>
      </c>
      <c r="AH245" s="66"/>
      <c r="AJ245" t="s">
        <v>448</v>
      </c>
    </row>
    <row r="246" spans="1:36" ht="15" x14ac:dyDescent="0.25">
      <c r="A246">
        <v>4.0199999999999996</v>
      </c>
      <c r="B246">
        <v>3.87</v>
      </c>
      <c r="C246">
        <v>1.92</v>
      </c>
      <c r="D246" s="43">
        <f t="shared" si="54"/>
        <v>2.7987485055343431E-2</v>
      </c>
      <c r="E246" s="44">
        <f>IF(OR($A246="",$B246="",$C246=""),"",A246*'MPTO_working_3-way'!$I245)</f>
        <v>4.1325096899224798</v>
      </c>
      <c r="F246" s="45">
        <f>IF(OR($A246="",$B246="",$C246=""),"",B246*'MPTO_working_3-way'!$I245)</f>
        <v>3.9783115671641793</v>
      </c>
      <c r="G246" s="46">
        <f>IF(OR($A246="",$B246="",$C246=""),"",C246*'MPTO_working_3-way'!$I245)</f>
        <v>1.9737359713062592</v>
      </c>
      <c r="H246" s="44">
        <f>IF(OR($A246="",$B246="",$C246=""),"",'MPTO_working_3-way'!E245)</f>
        <v>4.176637392655433</v>
      </c>
      <c r="I246" s="45">
        <f>IF(OR($A246="",$B246="",$C246=""),"",'MPTO_working_3-way'!F245)</f>
        <v>4.0149553693840749</v>
      </c>
      <c r="J246" s="46">
        <f>IF(OR($A246="",$B246="",$C246=""),"",'MPTO_working_3-way'!G245)</f>
        <v>1.9550182685269253</v>
      </c>
      <c r="K246" s="44">
        <f>IF(OR($A246="",$B246="",$C246=""),"",'OddsRatio_working_3-way'!H245)</f>
        <v>4.1585212472209969</v>
      </c>
      <c r="L246" s="45">
        <f>IF(OR($A246="",$B246="",$C246=""),"",'OddsRatio_working_3-way'!I245)</f>
        <v>4.0016410528226043</v>
      </c>
      <c r="M246" s="46">
        <f>IF(OR($A246="",$B246="",$C246=""),"",'OddsRatio_working_3-way'!J245)</f>
        <v>1.9621985256434826</v>
      </c>
      <c r="N246" s="47">
        <f t="shared" si="42"/>
        <v>24.198370361685921</v>
      </c>
      <c r="O246" s="48">
        <f t="shared" si="43"/>
        <v>25.136291693534201</v>
      </c>
      <c r="P246" s="48">
        <f t="shared" si="44"/>
        <v>50.665337944779886</v>
      </c>
      <c r="Q246" t="s">
        <v>360</v>
      </c>
      <c r="R246" t="s">
        <v>362</v>
      </c>
      <c r="S246" s="82" t="s">
        <v>509</v>
      </c>
      <c r="T246" s="50">
        <v>100</v>
      </c>
      <c r="U246" s="50">
        <f t="shared" si="45"/>
        <v>75.124378109452735</v>
      </c>
      <c r="V246" s="50">
        <f t="shared" si="46"/>
        <v>74.160206718346245</v>
      </c>
      <c r="W246" s="50">
        <f t="shared" si="47"/>
        <v>47.916666666666671</v>
      </c>
      <c r="X246" s="50">
        <f t="shared" si="48"/>
        <v>77.923126614987083</v>
      </c>
      <c r="Y246" s="50">
        <f t="shared" si="49"/>
        <v>76.958955223880608</v>
      </c>
      <c r="Z246" s="50">
        <f t="shared" si="50"/>
        <v>50.71541517220102</v>
      </c>
      <c r="AA246" s="50">
        <f t="shared" si="51"/>
        <v>-2.7987485055343484</v>
      </c>
      <c r="AB246" s="50">
        <f t="shared" si="52"/>
        <v>-2.7987485055343626</v>
      </c>
      <c r="AC246" s="50">
        <f t="shared" si="53"/>
        <v>-2.7987485055343484</v>
      </c>
      <c r="AF246">
        <v>1.67</v>
      </c>
      <c r="AG246">
        <v>2.29</v>
      </c>
      <c r="AH246" s="66"/>
      <c r="AJ246" t="s">
        <v>448</v>
      </c>
    </row>
    <row r="247" spans="1:36" ht="15" x14ac:dyDescent="0.25">
      <c r="A247">
        <v>6.45</v>
      </c>
      <c r="B247">
        <v>4.05</v>
      </c>
      <c r="C247">
        <v>1.59</v>
      </c>
      <c r="D247" s="43">
        <f t="shared" si="54"/>
        <v>3.0883157546898854E-2</v>
      </c>
      <c r="E247" s="44">
        <f>IF(OR($A247="",$B247="",$C247=""),"",A247*'MPTO_working_3-way'!$I246)</f>
        <v>6.649196366177498</v>
      </c>
      <c r="F247" s="45">
        <f>IF(OR($A247="",$B247="",$C247=""),"",B247*'MPTO_working_3-way'!$I246)</f>
        <v>4.1750767880649402</v>
      </c>
      <c r="G247" s="46">
        <f>IF(OR($A247="",$B247="",$C247=""),"",C247*'MPTO_working_3-way'!$I246)</f>
        <v>1.6391042204995692</v>
      </c>
      <c r="H247" s="44">
        <f>IF(OR($A247="",$B247="",$C247=""),"",'MPTO_working_3-way'!E246)</f>
        <v>6.9087313963497543</v>
      </c>
      <c r="I247" s="45">
        <f>IF(OR($A247="",$B247="",$C247=""),"",'MPTO_working_3-way'!F246)</f>
        <v>4.2261998336373132</v>
      </c>
      <c r="J247" s="46">
        <f>IF(OR($A247="",$B247="",$C247=""),"",'MPTO_working_3-way'!G246)</f>
        <v>1.6164583084013673</v>
      </c>
      <c r="K247" s="44">
        <f>IF(OR($A247="",$B247="",$C247=""),"",'OddsRatio_working_3-way'!H246)</f>
        <v>6.7666920567488011</v>
      </c>
      <c r="L247" s="45">
        <f>IF(OR($A247="",$B247="",$C247=""),"",'OddsRatio_working_3-way'!I246)</f>
        <v>4.2272313345107966</v>
      </c>
      <c r="M247" s="46">
        <f>IF(OR($A247="",$B247="",$C247=""),"",'OddsRatio_working_3-way'!J246)</f>
        <v>1.6242840942168428</v>
      </c>
      <c r="N247" s="47">
        <f t="shared" si="42"/>
        <v>15.039411455596428</v>
      </c>
      <c r="O247" s="48">
        <f t="shared" si="43"/>
        <v>23.951655281135054</v>
      </c>
      <c r="P247" s="48">
        <f t="shared" si="44"/>
        <v>61.008933263268531</v>
      </c>
      <c r="Q247" t="s">
        <v>357</v>
      </c>
      <c r="R247" t="s">
        <v>426</v>
      </c>
      <c r="S247" s="82" t="s">
        <v>509</v>
      </c>
      <c r="T247" s="50">
        <v>100</v>
      </c>
      <c r="U247" s="50">
        <f t="shared" si="45"/>
        <v>84.496124031007753</v>
      </c>
      <c r="V247" s="50">
        <f t="shared" si="46"/>
        <v>75.308641975308646</v>
      </c>
      <c r="W247" s="50">
        <f t="shared" si="47"/>
        <v>37.106918238993707</v>
      </c>
      <c r="X247" s="50">
        <f t="shared" si="48"/>
        <v>87.58443978569764</v>
      </c>
      <c r="Y247" s="50">
        <f t="shared" si="49"/>
        <v>78.396957729998533</v>
      </c>
      <c r="Z247" s="50">
        <f t="shared" si="50"/>
        <v>40.195233993683608</v>
      </c>
      <c r="AA247" s="50">
        <f t="shared" si="51"/>
        <v>-3.0883157546898872</v>
      </c>
      <c r="AB247" s="50">
        <f t="shared" si="52"/>
        <v>-3.0883157546898872</v>
      </c>
      <c r="AC247" s="50">
        <f t="shared" si="53"/>
        <v>-3.0883157546899014</v>
      </c>
      <c r="AF247">
        <v>1.79</v>
      </c>
      <c r="AG247">
        <v>2.1</v>
      </c>
      <c r="AH247" s="66"/>
      <c r="AJ247" t="s">
        <v>448</v>
      </c>
    </row>
    <row r="248" spans="1:36" ht="15" x14ac:dyDescent="0.25">
      <c r="A248">
        <v>3.69</v>
      </c>
      <c r="B248">
        <v>3.85</v>
      </c>
      <c r="C248">
        <v>2.0099999999999998</v>
      </c>
      <c r="D248" s="43">
        <f t="shared" si="54"/>
        <v>2.8255407578305469E-2</v>
      </c>
      <c r="E248" s="44">
        <f>IF(OR($A248="",$B248="",$C248=""),"",A248*'MPTO_working_3-way'!$I247)</f>
        <v>3.7942624539639471</v>
      </c>
      <c r="F248" s="45">
        <f>IF(OR($A248="",$B248="",$C248=""),"",B248*'MPTO_working_3-way'!$I247)</f>
        <v>3.9587833191764763</v>
      </c>
      <c r="G248" s="46">
        <f>IF(OR($A248="",$B248="",$C248=""),"",C248*'MPTO_working_3-way'!$I247)</f>
        <v>2.0667933692323937</v>
      </c>
      <c r="H248" s="44">
        <f>IF(OR($A248="",$B248="",$C248=""),"",'MPTO_working_3-way'!E247)</f>
        <v>3.8228602640987326</v>
      </c>
      <c r="I248" s="45">
        <f>IF(OR($A248="",$B248="",$C248=""),"",'MPTO_working_3-way'!F247)</f>
        <v>3.9948579698669073</v>
      </c>
      <c r="J248" s="46">
        <f>IF(OR($A248="",$B248="",$C248=""),"",'MPTO_working_3-way'!G247)</f>
        <v>2.0487858164505899</v>
      </c>
      <c r="K248" s="44">
        <f>IF(OR($A248="",$B248="",$C248=""),"",'OddsRatio_working_3-way'!H247)</f>
        <v>3.812266175856756</v>
      </c>
      <c r="L248" s="45">
        <f>IF(OR($A248="",$B248="",$C248=""),"",'OddsRatio_working_3-way'!I247)</f>
        <v>3.9795385134541847</v>
      </c>
      <c r="M248" s="46">
        <f>IF(OR($A248="",$B248="",$C248=""),"",'OddsRatio_working_3-way'!J247)</f>
        <v>2.0559066310837628</v>
      </c>
      <c r="N248" s="47">
        <f t="shared" si="42"/>
        <v>26.355583255851968</v>
      </c>
      <c r="O248" s="48">
        <f t="shared" si="43"/>
        <v>25.260286289374999</v>
      </c>
      <c r="P248" s="48">
        <f t="shared" si="44"/>
        <v>48.384130454773022</v>
      </c>
      <c r="Q248" t="s">
        <v>356</v>
      </c>
      <c r="R248" t="s">
        <v>422</v>
      </c>
      <c r="S248" s="82" t="s">
        <v>509</v>
      </c>
      <c r="T248" s="50">
        <v>100</v>
      </c>
      <c r="U248" s="50">
        <f t="shared" si="45"/>
        <v>72.899728997289984</v>
      </c>
      <c r="V248" s="50">
        <f t="shared" si="46"/>
        <v>74.025974025974023</v>
      </c>
      <c r="W248" s="50">
        <f t="shared" si="47"/>
        <v>50.248756218905463</v>
      </c>
      <c r="X248" s="50">
        <f t="shared" si="48"/>
        <v>75.725269755120507</v>
      </c>
      <c r="Y248" s="50">
        <f t="shared" si="49"/>
        <v>76.851514783804561</v>
      </c>
      <c r="Z248" s="50">
        <f t="shared" si="50"/>
        <v>53.074296976736001</v>
      </c>
      <c r="AA248" s="50">
        <f t="shared" si="51"/>
        <v>-2.8255407578305238</v>
      </c>
      <c r="AB248" s="50">
        <f t="shared" si="52"/>
        <v>-2.825540757830538</v>
      </c>
      <c r="AC248" s="50">
        <f t="shared" si="53"/>
        <v>-2.825540757830538</v>
      </c>
      <c r="AF248">
        <v>1.66</v>
      </c>
      <c r="AG248">
        <v>2.3199999999999998</v>
      </c>
      <c r="AH248" s="66"/>
      <c r="AJ248" t="s">
        <v>448</v>
      </c>
    </row>
    <row r="249" spans="1:36" ht="15" x14ac:dyDescent="0.25">
      <c r="A249">
        <v>1.18</v>
      </c>
      <c r="B249">
        <v>7.55</v>
      </c>
      <c r="C249">
        <v>18.43</v>
      </c>
      <c r="D249" s="43">
        <f t="shared" si="54"/>
        <v>3.4167317984026946E-2</v>
      </c>
      <c r="E249" s="44">
        <f>IF(OR($A249="",$B249="",$C249=""),"",A249*'MPTO_working_3-way'!$I248)</f>
        <v>1.2203174352211517</v>
      </c>
      <c r="F249" s="45">
        <f>IF(OR($A249="",$B249="",$C249=""),"",B249*'MPTO_working_3-way'!$I248)</f>
        <v>7.8079632507794035</v>
      </c>
      <c r="G249" s="46">
        <f>IF(OR($A249="",$B249="",$C249=""),"",C249*'MPTO_working_3-way'!$I248)</f>
        <v>19.059703670445618</v>
      </c>
      <c r="H249" s="44">
        <f>IF(OR($A249="",$B249="",$C249=""),"",'MPTO_working_3-way'!E248)</f>
        <v>1.196074214892878</v>
      </c>
      <c r="I249" s="45">
        <f>IF(OR($A249="",$B249="",$C249=""),"",'MPTO_working_3-way'!F248)</f>
        <v>8.2602831659488487</v>
      </c>
      <c r="J249" s="46">
        <f>IF(OR($A249="",$B249="",$C249=""),"",'MPTO_working_3-way'!G248)</f>
        <v>23.326197366383525</v>
      </c>
      <c r="K249" s="44">
        <f>IF(OR($A249="",$B249="",$C249=""),"",'OddsRatio_working_3-way'!H248)</f>
        <v>1.2022334124294243</v>
      </c>
      <c r="L249" s="45">
        <f>IF(OR($A249="",$B249="",$C249=""),"",'OddsRatio_working_3-way'!I248)</f>
        <v>8.3590491745151692</v>
      </c>
      <c r="M249" s="46">
        <f>IF(OR($A249="",$B249="",$C249=""),"",'OddsRatio_working_3-way'!J248)</f>
        <v>20.582935436915939</v>
      </c>
      <c r="N249" s="47">
        <f t="shared" si="42"/>
        <v>81.9458913834805</v>
      </c>
      <c r="O249" s="48">
        <f t="shared" si="43"/>
        <v>12.807437328808872</v>
      </c>
      <c r="P249" s="48">
        <f t="shared" si="44"/>
        <v>5.2466712877106341</v>
      </c>
      <c r="Q249" t="s">
        <v>423</v>
      </c>
      <c r="R249" t="s">
        <v>359</v>
      </c>
      <c r="S249" s="82" t="s">
        <v>509</v>
      </c>
      <c r="T249" s="50">
        <v>100</v>
      </c>
      <c r="U249" s="50">
        <f t="shared" si="45"/>
        <v>15.254237288135595</v>
      </c>
      <c r="V249" s="50">
        <f t="shared" si="46"/>
        <v>86.754966887417226</v>
      </c>
      <c r="W249" s="50">
        <f t="shared" si="47"/>
        <v>94.574064026044496</v>
      </c>
      <c r="X249" s="50">
        <f t="shared" si="48"/>
        <v>18.670969086538292</v>
      </c>
      <c r="Y249" s="50">
        <f t="shared" si="49"/>
        <v>90.171698685819919</v>
      </c>
      <c r="Z249" s="50">
        <f t="shared" si="50"/>
        <v>97.99079582444719</v>
      </c>
      <c r="AA249" s="50">
        <f t="shared" si="51"/>
        <v>-3.4167317984026973</v>
      </c>
      <c r="AB249" s="50">
        <f t="shared" si="52"/>
        <v>-3.4167317984026937</v>
      </c>
      <c r="AC249" s="50">
        <f t="shared" si="53"/>
        <v>-3.4167317984026937</v>
      </c>
      <c r="AF249">
        <v>1.43</v>
      </c>
      <c r="AG249">
        <v>2.92</v>
      </c>
      <c r="AH249" s="66"/>
      <c r="AJ249" t="s">
        <v>448</v>
      </c>
    </row>
    <row r="250" spans="1:36" ht="15" x14ac:dyDescent="0.25">
      <c r="A250">
        <v>3.14</v>
      </c>
      <c r="B250">
        <v>3.92</v>
      </c>
      <c r="C250">
        <v>2.2000000000000002</v>
      </c>
      <c r="D250" s="43">
        <f t="shared" si="54"/>
        <v>2.811883294139883E-2</v>
      </c>
      <c r="E250" s="44">
        <f>IF(OR($A250="",$B250="",$C250=""),"",A250*'MPTO_working_3-way'!$I249)</f>
        <v>3.2282931354359925</v>
      </c>
      <c r="F250" s="45">
        <f>IF(OR($A250="",$B250="",$C250=""),"",B250*'MPTO_working_3-way'!$I249)</f>
        <v>4.0302258251302829</v>
      </c>
      <c r="G250" s="46">
        <f>IF(OR($A250="",$B250="",$C250=""),"",C250*'MPTO_working_3-way'!$I249)</f>
        <v>2.2618614324710777</v>
      </c>
      <c r="H250" s="44">
        <f>IF(OR($A250="",$B250="",$C250=""),"",'MPTO_working_3-way'!E249)</f>
        <v>3.2352157817268909</v>
      </c>
      <c r="I250" s="45">
        <f>IF(OR($A250="",$B250="",$C250=""),"",'MPTO_working_3-way'!F249)</f>
        <v>4.0695221454562933</v>
      </c>
      <c r="J250" s="46">
        <f>IF(OR($A250="",$B250="",$C250=""),"",'MPTO_working_3-way'!G249)</f>
        <v>2.2463201950174976</v>
      </c>
      <c r="K250" s="44">
        <f>IF(OR($A250="",$B250="",$C250=""),"",'OddsRatio_working_3-way'!H249)</f>
        <v>3.2344974406518996</v>
      </c>
      <c r="L250" s="45">
        <f>IF(OR($A250="",$B250="",$C250=""),"",'OddsRatio_working_3-way'!I249)</f>
        <v>4.0489404330390411</v>
      </c>
      <c r="M250" s="46">
        <f>IF(OR($A250="",$B250="",$C250=""),"",'OddsRatio_working_3-way'!J249)</f>
        <v>2.2529892190571403</v>
      </c>
      <c r="N250" s="47">
        <f t="shared" si="42"/>
        <v>30.976121375822537</v>
      </c>
      <c r="O250" s="48">
        <f t="shared" si="43"/>
        <v>24.81250538777622</v>
      </c>
      <c r="P250" s="48">
        <f t="shared" si="44"/>
        <v>44.211373236401251</v>
      </c>
      <c r="Q250" t="s">
        <v>429</v>
      </c>
      <c r="R250" t="s">
        <v>358</v>
      </c>
      <c r="S250" s="82" t="s">
        <v>509</v>
      </c>
      <c r="T250" s="50">
        <v>100</v>
      </c>
      <c r="U250" s="50">
        <f t="shared" si="45"/>
        <v>68.152866242038215</v>
      </c>
      <c r="V250" s="50">
        <f t="shared" si="46"/>
        <v>74.489795918367349</v>
      </c>
      <c r="W250" s="50">
        <f t="shared" si="47"/>
        <v>54.545454545454554</v>
      </c>
      <c r="X250" s="50">
        <f t="shared" si="48"/>
        <v>70.964749536178104</v>
      </c>
      <c r="Y250" s="50">
        <f t="shared" si="49"/>
        <v>77.301679212507239</v>
      </c>
      <c r="Z250" s="50">
        <f t="shared" si="50"/>
        <v>57.357337839594436</v>
      </c>
      <c r="AA250" s="50">
        <f t="shared" si="51"/>
        <v>-2.8118832941398892</v>
      </c>
      <c r="AB250" s="50">
        <f t="shared" si="52"/>
        <v>-2.8118832941398892</v>
      </c>
      <c r="AC250" s="50">
        <f t="shared" si="53"/>
        <v>-2.8118832941398821</v>
      </c>
      <c r="AF250">
        <v>1.74</v>
      </c>
      <c r="AG250">
        <v>2.1800000000000002</v>
      </c>
      <c r="AH250" s="66"/>
      <c r="AJ250" t="s">
        <v>448</v>
      </c>
    </row>
    <row r="251" spans="1:36" ht="15" x14ac:dyDescent="0.25">
      <c r="A251">
        <v>2.4</v>
      </c>
      <c r="B251">
        <v>3.66</v>
      </c>
      <c r="C251">
        <v>2.96</v>
      </c>
      <c r="D251" s="43">
        <f t="shared" si="54"/>
        <v>2.7728548220351534E-2</v>
      </c>
      <c r="E251" s="44">
        <f>IF(OR($A251="",$B251="",$C251=""),"",A251*'MPTO_working_3-way'!$I250)</f>
        <v>2.4665485157288436</v>
      </c>
      <c r="F251" s="45">
        <f>IF(OR($A251="",$B251="",$C251=""),"",B251*'MPTO_working_3-way'!$I250)</f>
        <v>3.7614864864864868</v>
      </c>
      <c r="G251" s="46">
        <f>IF(OR($A251="",$B251="",$C251=""),"",C251*'MPTO_working_3-way'!$I250)</f>
        <v>3.0420765027322405</v>
      </c>
      <c r="H251" s="44">
        <f>IF(OR($A251="",$B251="",$C251=""),"",'MPTO_working_3-way'!E250)</f>
        <v>2.4544465925567907</v>
      </c>
      <c r="I251" s="45">
        <f>IF(OR($A251="",$B251="",$C251=""),"",'MPTO_working_3-way'!F250)</f>
        <v>3.788148631637839</v>
      </c>
      <c r="J251" s="46">
        <f>IF(OR($A251="",$B251="",$C251=""),"",'MPTO_working_3-way'!G250)</f>
        <v>3.0432600471927787</v>
      </c>
      <c r="K251" s="44">
        <f>IF(OR($A251="",$B251="",$C251=""),"",'OddsRatio_working_3-way'!H250)</f>
        <v>2.4599778314711749</v>
      </c>
      <c r="L251" s="45">
        <f>IF(OR($A251="",$B251="",$C251=""),"",'OddsRatio_working_3-way'!I250)</f>
        <v>3.7739578797952329</v>
      </c>
      <c r="M251" s="46">
        <f>IF(OR($A251="",$B251="",$C251=""),"",'OddsRatio_working_3-way'!J250)</f>
        <v>3.0439689640596446</v>
      </c>
      <c r="N251" s="47">
        <f t="shared" ref="N251:N254" si="55">(1/E251)* 100</f>
        <v>40.542482486078683</v>
      </c>
      <c r="O251" s="48">
        <f t="shared" ref="O251:O254" si="56">(1/F251)* 100</f>
        <v>26.585234417100772</v>
      </c>
      <c r="P251" s="48">
        <f t="shared" ref="P251:P254" si="57">(1/G251)* 100</f>
        <v>32.872283096820546</v>
      </c>
      <c r="Q251" t="s">
        <v>363</v>
      </c>
      <c r="R251" t="s">
        <v>420</v>
      </c>
      <c r="S251" s="82" t="s">
        <v>509</v>
      </c>
      <c r="T251" s="50">
        <v>100</v>
      </c>
      <c r="U251" s="50">
        <f t="shared" ref="U251:U254" si="58">(1/A251)*((T251*A251)-T251)</f>
        <v>58.333333333333336</v>
      </c>
      <c r="V251" s="50">
        <f t="shared" ref="V251:V254" si="59">(1/B251)*((T251*B251)-T251)</f>
        <v>72.67759562841529</v>
      </c>
      <c r="W251" s="50">
        <f t="shared" ref="W251:W254" si="60">(1/C251)*((T251*C251)-T251)</f>
        <v>66.21621621621621</v>
      </c>
      <c r="X251" s="50">
        <f t="shared" ref="X251:X254" si="61">((1/B251)+(1/C251))*T251</f>
        <v>61.106188155368478</v>
      </c>
      <c r="Y251" s="50">
        <f t="shared" ref="Y251:Y254" si="62">((1/A251)+(1/C251))*T251</f>
        <v>75.450450450450447</v>
      </c>
      <c r="Z251" s="50">
        <f t="shared" ref="Z251:Z254" si="63">((1/A251)+(1/B251))*T251</f>
        <v>68.989071038251353</v>
      </c>
      <c r="AA251" s="50">
        <f t="shared" ref="AA251:AA254" si="64">U251-X251</f>
        <v>-2.7728548220351428</v>
      </c>
      <c r="AB251" s="50">
        <f t="shared" ref="AB251:AB254" si="65">V251-Y251</f>
        <v>-2.772854822035157</v>
      </c>
      <c r="AC251" s="50">
        <f t="shared" ref="AC251:AC254" si="66">W251-Z251</f>
        <v>-2.7728548220351428</v>
      </c>
      <c r="AF251">
        <v>1.7</v>
      </c>
      <c r="AG251">
        <v>2.23</v>
      </c>
      <c r="AH251" s="66"/>
      <c r="AJ251" t="s">
        <v>448</v>
      </c>
    </row>
    <row r="252" spans="1:36" ht="15" x14ac:dyDescent="0.25">
      <c r="A252">
        <v>4</v>
      </c>
      <c r="B252">
        <v>3.7</v>
      </c>
      <c r="C252">
        <v>1.99</v>
      </c>
      <c r="D252" s="43">
        <f t="shared" si="54"/>
        <v>2.2782833084340481E-2</v>
      </c>
      <c r="E252" s="44">
        <f>IF(OR($A252="",$B252="",$C252=""),"",A252*'MPTO_working_3-way'!$I251)</f>
        <v>4.0911313323373619</v>
      </c>
      <c r="F252" s="45">
        <f>IF(OR($A252="",$B252="",$C252=""),"",B252*'MPTO_working_3-way'!$I251)</f>
        <v>3.78429648241206</v>
      </c>
      <c r="G252" s="46">
        <f>IF(OR($A252="",$B252="",$C252=""),"",C252*'MPTO_working_3-way'!$I251)</f>
        <v>2.0353378378378375</v>
      </c>
      <c r="H252" s="44">
        <f>IF(OR($A252="",$B252="",$C252=""),"",'MPTO_working_3-way'!E251)</f>
        <v>4.1253151554767014</v>
      </c>
      <c r="I252" s="45">
        <f>IF(OR($A252="",$B252="",$C252=""),"",'MPTO_working_3-way'!F251)</f>
        <v>3.8069714334956264</v>
      </c>
      <c r="J252" s="46">
        <f>IF(OR($A252="",$B252="",$C252=""),"",'MPTO_working_3-way'!G251)</f>
        <v>2.0205355713599671</v>
      </c>
      <c r="K252" s="44">
        <f>IF(OR($A252="",$B252="",$C252=""),"",'OddsRatio_working_3-way'!H251)</f>
        <v>4.1102303197557735</v>
      </c>
      <c r="L252" s="45">
        <f>IF(OR($A252="",$B252="",$C252=""),"",'OddsRatio_working_3-way'!I251)</f>
        <v>3.7992072877801966</v>
      </c>
      <c r="M252" s="46">
        <f>IF(OR($A252="",$B252="",$C252=""),"",'OddsRatio_working_3-way'!J251)</f>
        <v>2.0263760055194053</v>
      </c>
      <c r="N252" s="47">
        <f t="shared" si="55"/>
        <v>24.443116555455969</v>
      </c>
      <c r="O252" s="48">
        <f t="shared" si="56"/>
        <v>26.424990870763203</v>
      </c>
      <c r="P252" s="48">
        <f t="shared" si="57"/>
        <v>49.131892573780839</v>
      </c>
      <c r="Q252" t="s">
        <v>55</v>
      </c>
      <c r="R252" t="s">
        <v>113</v>
      </c>
      <c r="S252" s="82" t="s">
        <v>509</v>
      </c>
      <c r="T252" s="50">
        <v>100</v>
      </c>
      <c r="U252" s="50">
        <f t="shared" si="58"/>
        <v>75</v>
      </c>
      <c r="V252" s="50">
        <f t="shared" si="59"/>
        <v>72.972972972972968</v>
      </c>
      <c r="W252" s="50">
        <f t="shared" si="60"/>
        <v>49.748743718592962</v>
      </c>
      <c r="X252" s="50">
        <f t="shared" si="61"/>
        <v>77.278283308434055</v>
      </c>
      <c r="Y252" s="50">
        <f t="shared" si="62"/>
        <v>75.251256281407024</v>
      </c>
      <c r="Z252" s="50">
        <f t="shared" si="63"/>
        <v>52.027027027027017</v>
      </c>
      <c r="AA252" s="50">
        <f t="shared" si="64"/>
        <v>-2.2782833084340552</v>
      </c>
      <c r="AB252" s="50">
        <f t="shared" si="65"/>
        <v>-2.2782833084340552</v>
      </c>
      <c r="AC252" s="50">
        <f t="shared" si="66"/>
        <v>-2.2782833084340552</v>
      </c>
      <c r="AF252">
        <v>1.94</v>
      </c>
      <c r="AG252">
        <v>1.96</v>
      </c>
      <c r="AH252" s="66"/>
      <c r="AJ252" t="s">
        <v>436</v>
      </c>
    </row>
    <row r="253" spans="1:36" ht="15" x14ac:dyDescent="0.25">
      <c r="A253">
        <v>2.86</v>
      </c>
      <c r="B253">
        <v>3.57</v>
      </c>
      <c r="C253">
        <v>2.5499999999999998</v>
      </c>
      <c r="D253" s="43">
        <f t="shared" si="54"/>
        <v>2.1919257213375065E-2</v>
      </c>
      <c r="E253" s="44">
        <f>IF(OR($A253="",$B253="",$C253=""),"",A253*'MPTO_working_3-way'!$I252)</f>
        <v>2.9226890756302524</v>
      </c>
      <c r="F253" s="45">
        <f>IF(OR($A253="",$B253="",$C253=""),"",B253*'MPTO_working_3-way'!$I252)</f>
        <v>3.6482517482517487</v>
      </c>
      <c r="G253" s="46">
        <f>IF(OR($A253="",$B253="",$C253=""),"",C253*'MPTO_working_3-way'!$I252)</f>
        <v>2.6058941058941061</v>
      </c>
      <c r="H253" s="44">
        <f>IF(OR($A253="",$B253="",$C253=""),"",'MPTO_working_3-way'!E252)</f>
        <v>2.9210390799336277</v>
      </c>
      <c r="I253" s="45">
        <f>IF(OR($A253="",$B253="",$C253=""),"",'MPTO_working_3-way'!F252)</f>
        <v>3.6656135564012353</v>
      </c>
      <c r="J253" s="46">
        <f>IF(OR($A253="",$B253="",$C253=""),"",'MPTO_working_3-way'!G252)</f>
        <v>2.5984119712933276</v>
      </c>
      <c r="K253" s="44">
        <f>IF(OR($A253="",$B253="",$C253=""),"",'OddsRatio_working_3-way'!H252)</f>
        <v>2.9224315133479828</v>
      </c>
      <c r="L253" s="45">
        <f>IF(OR($A253="",$B253="",$C253=""),"",'OddsRatio_working_3-way'!I252)</f>
        <v>3.6562628974754392</v>
      </c>
      <c r="M253" s="46">
        <f>IF(OR($A253="",$B253="",$C253=""),"",'OddsRatio_working_3-way'!J252)</f>
        <v>2.6020262611233189</v>
      </c>
      <c r="N253" s="47">
        <f t="shared" si="55"/>
        <v>34.215066129959745</v>
      </c>
      <c r="O253" s="48">
        <f t="shared" si="56"/>
        <v>27.410389112516771</v>
      </c>
      <c r="P253" s="48">
        <f t="shared" si="57"/>
        <v>38.374544757523473</v>
      </c>
      <c r="Q253" t="s">
        <v>150</v>
      </c>
      <c r="R253" t="s">
        <v>110</v>
      </c>
      <c r="S253" s="82" t="s">
        <v>509</v>
      </c>
      <c r="T253" s="50">
        <v>100</v>
      </c>
      <c r="U253" s="50">
        <f t="shared" si="58"/>
        <v>65.03496503496504</v>
      </c>
      <c r="V253" s="50">
        <f t="shared" si="59"/>
        <v>71.988795518207283</v>
      </c>
      <c r="W253" s="50">
        <f t="shared" si="60"/>
        <v>60.784313725490193</v>
      </c>
      <c r="X253" s="50">
        <f t="shared" si="61"/>
        <v>67.226890756302524</v>
      </c>
      <c r="Y253" s="50">
        <f t="shared" si="62"/>
        <v>74.180721239544781</v>
      </c>
      <c r="Z253" s="50">
        <f t="shared" si="63"/>
        <v>62.976239446827684</v>
      </c>
      <c r="AA253" s="50">
        <f t="shared" si="64"/>
        <v>-2.1919257213374834</v>
      </c>
      <c r="AB253" s="50">
        <f t="shared" si="65"/>
        <v>-2.1919257213374976</v>
      </c>
      <c r="AC253" s="50">
        <f t="shared" si="66"/>
        <v>-2.1919257213374905</v>
      </c>
      <c r="AF253">
        <v>2.04</v>
      </c>
      <c r="AG253">
        <v>1.87</v>
      </c>
      <c r="AH253" s="66"/>
      <c r="AJ253" t="s">
        <v>436</v>
      </c>
    </row>
    <row r="254" spans="1:36" ht="15" x14ac:dyDescent="0.25">
      <c r="A254">
        <v>8.1199999999999992</v>
      </c>
      <c r="B254">
        <v>5.2</v>
      </c>
      <c r="C254">
        <v>1.41</v>
      </c>
      <c r="D254" s="43">
        <f t="shared" si="54"/>
        <v>2.4680259823326667E-2</v>
      </c>
      <c r="E254" s="44">
        <f>IF(OR($A254="",$B254="",$C254=""),"",A254*'MPTO_working_3-way'!$I253)</f>
        <v>8.3204037097654115</v>
      </c>
      <c r="F254" s="45">
        <f>IF(OR($A254="",$B254="",$C254=""),"",B254*'MPTO_working_3-way'!$I253)</f>
        <v>5.3283373510812986</v>
      </c>
      <c r="G254" s="46">
        <f>IF(OR($A254="",$B254="",$C254=""),"",C254*'MPTO_working_3-way'!$I253)</f>
        <v>1.4447991663508906</v>
      </c>
      <c r="H254" s="44">
        <f>IF(OR($A254="",$B254="",$C254=""),"",'MPTO_working_3-way'!E253)</f>
        <v>8.7012545647996955</v>
      </c>
      <c r="I254" s="45">
        <f>IF(OR($A254="",$B254="",$C254=""),"",'MPTO_working_3-way'!F253)</f>
        <v>5.4323929748064392</v>
      </c>
      <c r="J254" s="46">
        <f>IF(OR($A254="",$B254="",$C254=""),"",'MPTO_working_3-way'!G253)</f>
        <v>1.4265475552272697</v>
      </c>
      <c r="K254" s="44">
        <f>IF(OR($A254="",$B254="",$C254=""),"",'OddsRatio_working_3-way'!H253)</f>
        <v>8.5062805904924321</v>
      </c>
      <c r="L254" s="45">
        <f>IF(OR($A254="",$B254="",$C254=""),"",'OddsRatio_working_3-way'!I253)</f>
        <v>5.4278621460769978</v>
      </c>
      <c r="M254" s="46">
        <f>IF(OR($A254="",$B254="",$C254=""),"",'OddsRatio_working_3-way'!J253)</f>
        <v>1.4322436856884688</v>
      </c>
      <c r="N254" s="47">
        <f t="shared" si="55"/>
        <v>12.018647590697187</v>
      </c>
      <c r="O254" s="48">
        <f t="shared" si="56"/>
        <v>18.767580468550221</v>
      </c>
      <c r="P254" s="48">
        <f t="shared" si="57"/>
        <v>69.213771940752594</v>
      </c>
      <c r="Q254" t="s">
        <v>177</v>
      </c>
      <c r="R254" t="s">
        <v>178</v>
      </c>
      <c r="S254" s="82" t="s">
        <v>509</v>
      </c>
      <c r="T254" s="50">
        <v>100</v>
      </c>
      <c r="U254" s="50">
        <f t="shared" si="58"/>
        <v>87.684729064039402</v>
      </c>
      <c r="V254" s="50">
        <f t="shared" si="59"/>
        <v>80.769230769230759</v>
      </c>
      <c r="W254" s="50">
        <f t="shared" si="60"/>
        <v>29.078014184397166</v>
      </c>
      <c r="X254" s="50">
        <f t="shared" si="61"/>
        <v>90.152755046372064</v>
      </c>
      <c r="Y254" s="50">
        <f t="shared" si="62"/>
        <v>83.237256751563436</v>
      </c>
      <c r="Z254" s="50">
        <f t="shared" si="63"/>
        <v>31.546040166729821</v>
      </c>
      <c r="AA254" s="50">
        <f t="shared" si="64"/>
        <v>-2.4680259823326622</v>
      </c>
      <c r="AB254" s="50">
        <f t="shared" si="65"/>
        <v>-2.4680259823326764</v>
      </c>
      <c r="AC254" s="50">
        <f t="shared" si="66"/>
        <v>-2.4680259823326551</v>
      </c>
      <c r="AF254">
        <v>1.7</v>
      </c>
      <c r="AG254">
        <v>2.2599999999999998</v>
      </c>
      <c r="AH254" s="66"/>
      <c r="AJ254" t="s">
        <v>436</v>
      </c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 s="38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 s="38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 s="38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 s="3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 s="38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 s="38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 s="38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 s="38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 s="38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 s="38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 s="38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 s="38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 s="38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 s="3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 s="38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 s="38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 s="38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 s="38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 s="38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 s="38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 s="38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 s="38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 s="38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 s="3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 s="38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 s="38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 s="38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 s="38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 s="38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 s="38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 s="38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 s="38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 s="38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 s="3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 s="38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 s="38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 s="38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 s="38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 s="38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 s="38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 s="38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 s="38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 s="38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 s="3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 s="38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 s="38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 s="38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 s="38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 s="38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 s="38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 s="38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 s="38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 s="38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 s="3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 s="38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 s="38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 s="38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 s="38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 s="38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2021-05-11T16:37:53Z</dcterms:modified>
</cp:coreProperties>
</file>